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6780" yWindow="495" windowWidth="26700" windowHeight="16440"/>
  </bookViews>
  <sheets>
    <sheet name="Figure 1" sheetId="98" r:id="rId1"/>
    <sheet name="Bond Yields " sheetId="99" r:id="rId2"/>
    <sheet name="BLS Data Series Figure 2" sheetId="100" r:id="rId3"/>
    <sheet name="VIX_History Figure 3" sheetId="101" r:id="rId4"/>
    <sheet name="RAB-2 " sheetId="95" r:id="rId5"/>
    <sheet name="Proxy Group Stock Prices" sheetId="96" r:id="rId6"/>
    <sheet name="RAB-3" sheetId="93" r:id="rId7"/>
    <sheet name="RAB-4" sheetId="7" r:id="rId8"/>
    <sheet name="Table 1" sheetId="54" r:id="rId9"/>
    <sheet name="Table 2 Historical Growth" sheetId="97" r:id="rId10"/>
    <sheet name="Table 3" sheetId="110" r:id="rId11"/>
    <sheet name="Table 4" sheetId="107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N">#REF!</definedName>
    <definedName name="\P">#REF!</definedName>
    <definedName name="\Q">#REF!</definedName>
    <definedName name="\S">#REF!</definedName>
    <definedName name="\W">'[5]# shares Calc'!$V$1</definedName>
    <definedName name="__123Graph_A" localSheetId="4" hidden="1">[1]G!#REF!</definedName>
    <definedName name="__123Graph_A" localSheetId="6" hidden="1">[1]G!#REF!</definedName>
    <definedName name="__123Graph_A" hidden="1">[1]G!#REF!</definedName>
    <definedName name="__123Graph_B" localSheetId="4" hidden="1">[1]G!#REF!</definedName>
    <definedName name="__123Graph_B" localSheetId="6" hidden="1">[1]G!#REF!</definedName>
    <definedName name="__123Graph_B" hidden="1">[1]G!#REF!</definedName>
    <definedName name="__123Graph_C" localSheetId="4" hidden="1">[1]G!#REF!</definedName>
    <definedName name="__123Graph_C" localSheetId="6" hidden="1">[1]G!#REF!</definedName>
    <definedName name="__123Graph_C" hidden="1">[1]G!#REF!</definedName>
    <definedName name="__123Graph_D" localSheetId="4" hidden="1">'[2]C-3.10'!#REF!</definedName>
    <definedName name="__123Graph_D" localSheetId="6" hidden="1">'[2]C-3.10'!#REF!</definedName>
    <definedName name="__123Graph_D" hidden="1">'[2]C-3.10'!#REF!</definedName>
    <definedName name="__123Graph_E" localSheetId="4" hidden="1">[1]G!#REF!</definedName>
    <definedName name="__123Graph_E" localSheetId="6" hidden="1">[1]G!#REF!</definedName>
    <definedName name="__123Graph_E" hidden="1">[1]G!#REF!</definedName>
    <definedName name="__123Graph_F" hidden="1">[1]G!#REF!</definedName>
    <definedName name="_00_01">#REF!</definedName>
    <definedName name="_000">#REF!</definedName>
    <definedName name="_1__123Graph_ACHART_4">'[3]MCMANEUS EXHIBIT 4'!$B$38:$D$38</definedName>
    <definedName name="_1_0pf1">[4]DIAMOND!#REF!</definedName>
    <definedName name="_1_13MO_M_S">#REF!</definedName>
    <definedName name="_1_1MO_YTD">'[5]# shares Calc'!$B$9:$H$55</definedName>
    <definedName name="_106DATA">#REF!</definedName>
    <definedName name="_12__123Graph_BCHART_4">'[6]MCMANEUS EXHIBIT 4'!$B$39:$D$39</definedName>
    <definedName name="_16__123Graph_CCHART_4">'[6]MCMANEUS EXHIBIT 4'!$B$40:$D$40</definedName>
    <definedName name="_2__123Graph_BCHART_4">'[3]MCMANEUS EXHIBIT 4'!$B$39:$D$39</definedName>
    <definedName name="_2_0BL">[7]Returns!#REF!</definedName>
    <definedName name="_2_6MO_ACT">#REF!</definedName>
    <definedName name="_3__123Graph_CCHART_4">'[3]MCMANEUS EXHIBIT 4'!$B$40:$D$40</definedName>
    <definedName name="_3_6MO_ACT_UPIS">#REF!</definedName>
    <definedName name="_329">#REF!</definedName>
    <definedName name="_3M">#REF!</definedName>
    <definedName name="_4_0i">[4]DIAMOND!#REF!</definedName>
    <definedName name="_8__123Graph_ACHART_4">'[6]MCMANEUS EXHIBIT 4'!$B$38:$D$38</definedName>
    <definedName name="_AWW03">#REF!</definedName>
    <definedName name="_AWW04">#REF!</definedName>
    <definedName name="_AWW05">#REF!</definedName>
    <definedName name="_AWW06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Fill" hidden="1">'[8]Bond Returns'!$A$8:$A$107</definedName>
    <definedName name="_Key1" localSheetId="4" hidden="1">#REF!</definedName>
    <definedName name="_Key1" localSheetId="6" hidden="1">#REF!</definedName>
    <definedName name="_Key1" hidden="1">#REF!</definedName>
    <definedName name="_Key11" localSheetId="4" hidden="1">#REF!</definedName>
    <definedName name="_Key11" localSheetId="6" hidden="1">#REF!</definedName>
    <definedName name="_Key11" hidden="1">#REF!</definedName>
    <definedName name="_Key2" localSheetId="4" hidden="1">#REF!</definedName>
    <definedName name="_Key2" localSheetId="6" hidden="1">#REF!</definedName>
    <definedName name="_Key2" hidden="1">#REF!</definedName>
    <definedName name="_M">[9]A!#REF!</definedName>
    <definedName name="_new23" localSheetId="4" hidden="1">{#N/A,#N/A,FALSE,"SCA";#N/A,#N/A,FALSE,"NCA";#N/A,#N/A,FALSE,"SAZ";#N/A,#N/A,FALSE,"CAZ";#N/A,#N/A,FALSE,"SNV";#N/A,#N/A,FALSE,"NNV";#N/A,#N/A,FALSE,"PP";#N/A,#N/A,FALSE,"SA"}</definedName>
    <definedName name="_new23" localSheetId="6" hidden="1">{#N/A,#N/A,FALSE,"SCA";#N/A,#N/A,FALSE,"NCA";#N/A,#N/A,FALSE,"SAZ";#N/A,#N/A,FALSE,"CAZ";#N/A,#N/A,FALSE,"SNV";#N/A,#N/A,FALSE,"NNV";#N/A,#N/A,FALSE,"PP";#N/A,#N/A,FALSE,"SA"}</definedName>
    <definedName name="_new23" localSheetId="10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4" hidden="1">{#N/A,#N/A,FALSE,"SCA";#N/A,#N/A,FALSE,"NCA";#N/A,#N/A,FALSE,"SAZ";#N/A,#N/A,FALSE,"CAZ";#N/A,#N/A,FALSE,"SNV";#N/A,#N/A,FALSE,"NNV";#N/A,#N/A,FALSE,"PP";#N/A,#N/A,FALSE,"SA"}</definedName>
    <definedName name="_new37" localSheetId="6" hidden="1">{#N/A,#N/A,FALSE,"SCA";#N/A,#N/A,FALSE,"NCA";#N/A,#N/A,FALSE,"SAZ";#N/A,#N/A,FALSE,"CAZ";#N/A,#N/A,FALSE,"SNV";#N/A,#N/A,FALSE,"NNV";#N/A,#N/A,FALSE,"PP";#N/A,#N/A,FALSE,"SA"}</definedName>
    <definedName name="_new37" localSheetId="10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6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4" hidden="1">{#N/A,#N/A,FALSE,"SCA";#N/A,#N/A,FALSE,"NCA";#N/A,#N/A,FALSE,"SAZ";#N/A,#N/A,FALSE,"CAZ";#N/A,#N/A,FALSE,"SNV";#N/A,#N/A,FALSE,"NNV";#N/A,#N/A,FALSE,"PP";#N/A,#N/A,FALSE,"SA"}</definedName>
    <definedName name="_new43" localSheetId="6" hidden="1">{#N/A,#N/A,FALSE,"SCA";#N/A,#N/A,FALSE,"NCA";#N/A,#N/A,FALSE,"SAZ";#N/A,#N/A,FALSE,"CAZ";#N/A,#N/A,FALSE,"SNV";#N/A,#N/A,FALSE,"NNV";#N/A,#N/A,FALSE,"PP";#N/A,#N/A,FALSE,"SA"}</definedName>
    <definedName name="_new43" localSheetId="10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4" hidden="1">{#N/A,#N/A,FALSE,"SCA";#N/A,#N/A,FALSE,"NCA";#N/A,#N/A,FALSE,"SAZ";#N/A,#N/A,FALSE,"CAZ";#N/A,#N/A,FALSE,"SNV";#N/A,#N/A,FALSE,"NNV";#N/A,#N/A,FALSE,"PP";#N/A,#N/A,FALSE,"SA"}</definedName>
    <definedName name="_new57" localSheetId="6" hidden="1">{#N/A,#N/A,FALSE,"SCA";#N/A,#N/A,FALSE,"NCA";#N/A,#N/A,FALSE,"SAZ";#N/A,#N/A,FALSE,"CAZ";#N/A,#N/A,FALSE,"SNV";#N/A,#N/A,FALSE,"NNV";#N/A,#N/A,FALSE,"PP";#N/A,#N/A,FALSE,"SA"}</definedName>
    <definedName name="_new57" localSheetId="10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4" hidden="1">{#N/A,#N/A,FALSE,"SCA";#N/A,#N/A,FALSE,"NCA";#N/A,#N/A,FALSE,"SAZ";#N/A,#N/A,FALSE,"CAZ";#N/A,#N/A,FALSE,"SNV";#N/A,#N/A,FALSE,"NNV";#N/A,#N/A,FALSE,"PP";#N/A,#N/A,FALSE,"SA"}</definedName>
    <definedName name="_new58" localSheetId="6" hidden="1">{#N/A,#N/A,FALSE,"SCA";#N/A,#N/A,FALSE,"NCA";#N/A,#N/A,FALSE,"SAZ";#N/A,#N/A,FALSE,"CAZ";#N/A,#N/A,FALSE,"SNV";#N/A,#N/A,FALSE,"NNV";#N/A,#N/A,FALSE,"PP";#N/A,#N/A,FALSE,"SA"}</definedName>
    <definedName name="_new58" localSheetId="10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6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4" hidden="1">{#N/A,#N/A,FALSE,"SCA";#N/A,#N/A,FALSE,"NCA";#N/A,#N/A,FALSE,"SAZ";#N/A,#N/A,FALSE,"CAZ";#N/A,#N/A,FALSE,"SNV";#N/A,#N/A,FALSE,"NNV";#N/A,#N/A,FALSE,"PP";#N/A,#N/A,FALSE,"SA"}</definedName>
    <definedName name="_new71" localSheetId="6" hidden="1">{#N/A,#N/A,FALSE,"SCA";#N/A,#N/A,FALSE,"NCA";#N/A,#N/A,FALSE,"SAZ";#N/A,#N/A,FALSE,"CAZ";#N/A,#N/A,FALSE,"SNV";#N/A,#N/A,FALSE,"NNV";#N/A,#N/A,FALSE,"PP";#N/A,#N/A,FALSE,"SA"}</definedName>
    <definedName name="_new71" localSheetId="10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4" hidden="1">{#N/A,#N/A,FALSE,"SCA";#N/A,#N/A,FALSE,"NCA";#N/A,#N/A,FALSE,"SAZ";#N/A,#N/A,FALSE,"CAZ";#N/A,#N/A,FALSE,"SNV";#N/A,#N/A,FALSE,"NNV";#N/A,#N/A,FALSE,"PP";#N/A,#N/A,FALSE,"SA"}</definedName>
    <definedName name="_new72" localSheetId="6" hidden="1">{#N/A,#N/A,FALSE,"SCA";#N/A,#N/A,FALSE,"NCA";#N/A,#N/A,FALSE,"SAZ";#N/A,#N/A,FALSE,"CAZ";#N/A,#N/A,FALSE,"SNV";#N/A,#N/A,FALSE,"NNV";#N/A,#N/A,FALSE,"PP";#N/A,#N/A,FALSE,"SA"}</definedName>
    <definedName name="_new72" localSheetId="10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6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6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6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hidden="1">#REF!</definedName>
    <definedName name="_Regression_X" localSheetId="4" hidden="1">#REF!</definedName>
    <definedName name="_Regression_X" localSheetId="6" hidden="1">#REF!</definedName>
    <definedName name="_Regression_X" hidden="1">#REF!</definedName>
    <definedName name="_Regression_Y" localSheetId="4" hidden="1">#REF!</definedName>
    <definedName name="_Regression_Y" localSheetId="6" hidden="1">#REF!</definedName>
    <definedName name="_Regression_Y" hidden="1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">#REF!</definedName>
    <definedName name="_Sch7">#REF!</definedName>
    <definedName name="_Sort" hidden="1">#REF!</definedName>
    <definedName name="_sort2" hidden="1">#REF!</definedName>
    <definedName name="_Table2_Out" hidden="1">#REF!</definedName>
    <definedName name="A">'[10]Tom''s Sheet'!$A$1:$A$75</definedName>
    <definedName name="AAET">#REF!</definedName>
    <definedName name="AcctNumDec">'[11]BU or FP'!$D$1:$E$100</definedName>
    <definedName name="ACCUMRES">#REF!</definedName>
    <definedName name="Active_FINAL_with_Gender">#REF!</definedName>
    <definedName name="ACTUAL">#REF!</definedName>
    <definedName name="ActualCostCurrent">#REF!</definedName>
    <definedName name="ACTUALHEAD">#REF!</definedName>
    <definedName name="ALL">'[5]# shares Calc'!$B$9:$H$81</definedName>
    <definedName name="ALL_DATA">#REF!</definedName>
    <definedName name="ALT">#REF!</definedName>
    <definedName name="American">#REF!</definedName>
    <definedName name="Apollo_TaxRate">#REF!</definedName>
    <definedName name="Application">[12]MDSummary!$D$3</definedName>
    <definedName name="AS_400">#REF!</definedName>
    <definedName name="AS2DocOpenMode" hidden="1">"AS2DocumentEdit"</definedName>
    <definedName name="AS2NamedRange">7</definedName>
    <definedName name="AsOf">#REF!</definedName>
    <definedName name="asof2">[13]Input!$B$2</definedName>
    <definedName name="asof3">[14]Input!$B$2</definedName>
    <definedName name="AsOfMonthText">#REF!</definedName>
    <definedName name="asofmonthtext2">[13]Input!$B$6</definedName>
    <definedName name="asofmonthtext3">[14]Input!$B$6</definedName>
    <definedName name="attch1">#REF!</definedName>
    <definedName name="AVALON">#REF!</definedName>
    <definedName name="awkfiscal">#REF!</definedName>
    <definedName name="AWR">#REF!</definedName>
    <definedName name="AWWOp">#REF!</definedName>
    <definedName name="AWWS_Corp">"est"</definedName>
    <definedName name="AZ">#REF!</definedName>
    <definedName name="AZAM00">#REF!</definedName>
    <definedName name="AZAM01">#REF!</definedName>
    <definedName name="azamfiscal">#REF!</definedName>
    <definedName name="B">#REF!</definedName>
    <definedName name="bb_MDMyNTU0NDRBODY1NDVEQz" localSheetId="4" hidden="1">#REF!</definedName>
    <definedName name="bb_MDMyNTU0NDRBODY1NDVEQz" localSheetId="6" hidden="1">#REF!</definedName>
    <definedName name="bb_MDMyNTU0NDRBODY1NDVEQz" hidden="1">#REF!</definedName>
    <definedName name="BELMAWR">#REF!</definedName>
    <definedName name="BizUnits">[15]BU!$B$1:$C$74</definedName>
    <definedName name="Bloomberg_Earnings_Growth" localSheetId="4">#REF!</definedName>
    <definedName name="Bloomberg_Earnings_Growth" localSheetId="6">#REF!</definedName>
    <definedName name="Bloomberg_Earnings_Growth">#REF!</definedName>
    <definedName name="BLPH2" localSheetId="4" hidden="1">'[16]Commercial Paper'!#REF!</definedName>
    <definedName name="BLPH2" localSheetId="6" hidden="1">'[16]Commercial Paper'!#REF!</definedName>
    <definedName name="BLPH2" hidden="1">'[16]Commercial Paper'!#REF!</definedName>
    <definedName name="BLPH3" localSheetId="4" hidden="1">'[16]Commercial Paper'!#REF!</definedName>
    <definedName name="BLPH3" localSheetId="6" hidden="1">'[16]Commercial Paper'!#REF!</definedName>
    <definedName name="BLPH3" hidden="1">'[16]Commercial Paper'!#REF!</definedName>
    <definedName name="BLPH4" localSheetId="4" hidden="1">'[16]Commercial Paper'!#REF!</definedName>
    <definedName name="BLPH4" localSheetId="6" hidden="1">'[16]Commercial Paper'!#REF!</definedName>
    <definedName name="BLPH4" hidden="1">'[16]Commercial Paper'!#REF!</definedName>
    <definedName name="BLPH5" localSheetId="4" hidden="1">'[16]Commercial Paper'!#REF!</definedName>
    <definedName name="BLPH5" localSheetId="6" hidden="1">'[16]Commercial Paper'!#REF!</definedName>
    <definedName name="BLPH5" hidden="1">'[16]Commercial Paper'!#REF!</definedName>
    <definedName name="BLPH6" localSheetId="4" hidden="1">'[16]Commercial Paper'!#REF!</definedName>
    <definedName name="BLPH6" localSheetId="6" hidden="1">'[16]Commercial Paper'!#REF!</definedName>
    <definedName name="BLPH6" hidden="1">'[16]Commercial Paper'!#REF!</definedName>
    <definedName name="BR" localSheetId="4">#REF!</definedName>
    <definedName name="BR" localSheetId="6">#REF!</definedName>
    <definedName name="BR">#REF!</definedName>
    <definedName name="BR_SV" localSheetId="4">#REF!</definedName>
    <definedName name="BR_SV" localSheetId="6">#REF!</definedName>
    <definedName name="BR_SV">#REF!</definedName>
    <definedName name="BUDGET">#REF!</definedName>
    <definedName name="BUDGETHEAD">#REF!</definedName>
    <definedName name="CA">#REF!</definedName>
    <definedName name="CAAM00">#REF!</definedName>
    <definedName name="CAAM01">#REF!</definedName>
    <definedName name="caamfiscal">#REF!</definedName>
    <definedName name="CAI">#REF!</definedName>
    <definedName name="CapEx_Effectiveness">#REF!</definedName>
    <definedName name="capitalization">'[17]CS Data'!$B$16:$J$69</definedName>
    <definedName name="cb_erf">#REF!</definedName>
    <definedName name="cbcredit">#REF!</definedName>
    <definedName name="CCI">#REF!</definedName>
    <definedName name="cell_down_and_left">#REF!</definedName>
    <definedName name="CellToLeft">#REF!</definedName>
    <definedName name="CICdate">[18]Summ!$A$1</definedName>
    <definedName name="CICprice">[18]Summ!$A$2</definedName>
    <definedName name="CLI">#REF!</definedName>
    <definedName name="CLIENT_NAME">'[19]AWW Consolidated'!$D$3</definedName>
    <definedName name="Co">#REF!</definedName>
    <definedName name="ColControl">#REF!</definedName>
    <definedName name="ComEqty">'[20]December 2013 AFUDC Calc'!$F$14</definedName>
    <definedName name="Common" localSheetId="4" hidden="1">{#N/A,#N/A,FALSE,"SCA";#N/A,#N/A,FALSE,"NCA";#N/A,#N/A,FALSE,"SAZ";#N/A,#N/A,FALSE,"CAZ";#N/A,#N/A,FALSE,"SNV";#N/A,#N/A,FALSE,"NNV";#N/A,#N/A,FALSE,"PP";#N/A,#N/A,FALSE,"SA"}</definedName>
    <definedName name="Common" localSheetId="6" hidden="1">{#N/A,#N/A,FALSE,"SCA";#N/A,#N/A,FALSE,"NCA";#N/A,#N/A,FALSE,"SAZ";#N/A,#N/A,FALSE,"CAZ";#N/A,#N/A,FALSE,"SNV";#N/A,#N/A,FALSE,"NNV";#N/A,#N/A,FALSE,"PP";#N/A,#N/A,FALSE,"SA"}</definedName>
    <definedName name="Common" localSheetId="10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mpnam3">[14]Input!$B$1</definedName>
    <definedName name="compname">#REF!</definedName>
    <definedName name="compname2">[13]Input!$B$1</definedName>
    <definedName name="Composite">[21]COMPINDEX!$A$1:$AT$73</definedName>
    <definedName name="ComRate">'[20]December 2013 AFUDC Calc'!$F$15</definedName>
    <definedName name="contr">#REF!</definedName>
    <definedName name="Core_DebtCap">#REF!</definedName>
    <definedName name="Core_EquityCap">#REF!</definedName>
    <definedName name="core_ROE">#REF!</definedName>
    <definedName name="Cos">#REF!</definedName>
    <definedName name="CostOfEquityRate1">#REF!</definedName>
    <definedName name="CostOfEquityRate2">#REF!</definedName>
    <definedName name="cover" localSheetId="4" hidden="1">#REF!</definedName>
    <definedName name="cover" localSheetId="6" hidden="1">#REF!</definedName>
    <definedName name="cover" hidden="1">#REF!</definedName>
    <definedName name="Crap">#REF!</definedName>
    <definedName name="_xlnm.Criteria">#REF!</definedName>
    <definedName name="crud">#REF!</definedName>
    <definedName name="CTAM00">#REF!</definedName>
    <definedName name="CTAM01">#REF!</definedName>
    <definedName name="ctamfiscal">#REF!</definedName>
    <definedName name="customer">#REF!</definedName>
    <definedName name="d" localSheetId="4" hidden="1">#REF!</definedName>
    <definedName name="d" localSheetId="6" hidden="1">#REF!</definedName>
    <definedName name="d" hidden="1">#REF!</definedName>
    <definedName name="DATA">#N/A</definedName>
    <definedName name="_xlnm.Database">[22]CA!#REF!</definedName>
    <definedName name="Database_MI">[22]CA!#REF!</definedName>
    <definedName name="DATAW">#REF!</definedName>
    <definedName name="Date">[12]MDSummary!$D$10</definedName>
    <definedName name="DEPR_DB">#REF!</definedName>
    <definedName name="DEPR_EXP">#REF!</definedName>
    <definedName name="DiscRate">[23]General!$B$2</definedName>
    <definedName name="Dividend" localSheetId="4">#REF!</definedName>
    <definedName name="Dividend" localSheetId="6">#REF!</definedName>
    <definedName name="Dividend">#REF!</definedName>
    <definedName name="Dividend_Ticker" localSheetId="4">#REF!</definedName>
    <definedName name="Dividend_Ticker" localSheetId="6">#REF!</definedName>
    <definedName name="Dividend_Ticker">#REF!</definedName>
    <definedName name="DOB">'[24]NEI (Abernathy)'!#REF!</definedName>
    <definedName name="DOC">#REF!</definedName>
    <definedName name="DP1813TB1">[25]TPACT!$B$5:$B$141</definedName>
    <definedName name="DP1813TB2">[24]TPACT!$B$287:$B$423</definedName>
    <definedName name="DP1814TB1">[25]TPACT!$B$146:$B$282</definedName>
    <definedName name="DT">#REF!</definedName>
    <definedName name="E_Palo_Alto">#REF!</definedName>
    <definedName name="ENTRY">#REF!</definedName>
    <definedName name="EPA">#REF!</definedName>
    <definedName name="EquipList">[26]NEW!$A$6:$G$138</definedName>
    <definedName name="ET">#REF!</definedName>
    <definedName name="EV__LASTREFTIME__" hidden="1">39198.5712152778</definedName>
    <definedName name="EW">#REF!</definedName>
    <definedName name="ExpLoad">[27]Assumptions!$E$4</definedName>
    <definedName name="_xlnm.Extract">#REF!</definedName>
    <definedName name="f" hidden="1">#REF!</definedName>
    <definedName name="financings">#REF!</definedName>
    <definedName name="FINCO2000">#REF!</definedName>
    <definedName name="FINCO2001">#REF!</definedName>
    <definedName name="fincofiscal">#REF!</definedName>
    <definedName name="fiscalprint">#REF!</definedName>
    <definedName name="Fleet_Auto_Information">#REF!</definedName>
    <definedName name="frequency">'[28]Regn by Line'!$A$7</definedName>
    <definedName name="FYE">[29]Input1!$B$6</definedName>
    <definedName name="g">#REF!</definedName>
    <definedName name="GAM">[30]TPACT!$B$5:$B$141</definedName>
    <definedName name="GAM83F">[31]TPACT!$B$851:$B$987</definedName>
    <definedName name="gam83f2">[31]TPACT!$B$851:$B$987</definedName>
    <definedName name="gam83f3">[31]TPACT!$B$851:$B$987</definedName>
    <definedName name="GAM83M">[31]TPACT!$B$710:$B$846</definedName>
    <definedName name="gam83m2">[31]TPACT!$B$710:$B$846</definedName>
    <definedName name="gam83m3">[31]TPACT!$B$710:$B$846</definedName>
    <definedName name="GAM94F">[30]TPACT!$B$146:$B$282</definedName>
    <definedName name="Growth_Rates_Ticker">#REF!</definedName>
    <definedName name="h">#REF!</definedName>
    <definedName name="HADDON_HEIGHTS">#REF!</definedName>
    <definedName name="HAMP00">#REF!</definedName>
    <definedName name="HAMP01">#REF!</definedName>
    <definedName name="hamptfiscal">#REF!</definedName>
    <definedName name="HERSHEY">#REF!</definedName>
    <definedName name="HI">#REF!</definedName>
    <definedName name="HIAM00">#REF!</definedName>
    <definedName name="HIAM01">#REF!</definedName>
    <definedName name="hiamfiscal">#REF!</definedName>
    <definedName name="Howell">#REF!</definedName>
    <definedName name="HTML_CodePage" hidden="1">1252</definedName>
    <definedName name="HTML_Control" localSheetId="4" hidden="1">{"'Sheet1'!$A$1:$O$40"}</definedName>
    <definedName name="HTML_Control" localSheetId="6" hidden="1">{"'Sheet1'!$A$1:$O$40"}</definedName>
    <definedName name="HTML_Control" localSheetId="10" hidden="1">{"'Sheet1'!$A$1:$O$40"}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A">#REF!</definedName>
    <definedName name="IAAM00">#REF!</definedName>
    <definedName name="IAAM01">#REF!</definedName>
    <definedName name="iaamfiscal">#REF!</definedName>
    <definedName name="IL">#REF!</definedName>
    <definedName name="ILAM00">#REF!</definedName>
    <definedName name="ILAM01">#REF!</definedName>
    <definedName name="ilamfiscal">#REF!</definedName>
    <definedName name="ILL">#REF!</definedName>
    <definedName name="ILLCORP">#REF!</definedName>
    <definedName name="ILLINOIS">#REF!</definedName>
    <definedName name="Impact">#REF!</definedName>
    <definedName name="IN">#REF!</definedName>
    <definedName name="INAM00">#REF!</definedName>
    <definedName name="INAM01">#REF!</definedName>
    <definedName name="inamfiscal">#REF!</definedName>
    <definedName name="IND">#REF!</definedName>
    <definedName name="INDCORP">#REF!</definedName>
    <definedName name="INDIANA">#REF!</definedName>
    <definedName name="INFO">'[32]PLAN-INFO'!$C$4</definedName>
    <definedName name="Inputs_Group">#REF!</definedName>
    <definedName name="Inputs_Ticker">#REF!</definedName>
    <definedName name="INT">#REF!</definedName>
    <definedName name="IOA">#REF!</definedName>
    <definedName name="IOACORP">#REF!</definedName>
    <definedName name="IOWA">#REF!</definedName>
    <definedName name="ipSexCode">[25]IO!$C$25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40164.5046875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39623.4334259259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FIN">#REF!</definedName>
    <definedName name="IS_PC">#REF!</definedName>
    <definedName name="j">#REF!</definedName>
    <definedName name="JCWC00">#REF!</definedName>
    <definedName name="JCWC01">#REF!</definedName>
    <definedName name="jcwcfiscal">#REF!</definedName>
    <definedName name="je" localSheetId="4" hidden="1">{#N/A,#N/A,FALSE,"SCA";#N/A,#N/A,FALSE,"NCA";#N/A,#N/A,FALSE,"SAZ";#N/A,#N/A,FALSE,"CAZ";#N/A,#N/A,FALSE,"SNV";#N/A,#N/A,FALSE,"NNV";#N/A,#N/A,FALSE,"PP";#N/A,#N/A,FALSE,"SA"}</definedName>
    <definedName name="je" localSheetId="6" hidden="1">{#N/A,#N/A,FALSE,"SCA";#N/A,#N/A,FALSE,"NCA";#N/A,#N/A,FALSE,"SAZ";#N/A,#N/A,FALSE,"CAZ";#N/A,#N/A,FALSE,"SNV";#N/A,#N/A,FALSE,"NNV";#N/A,#N/A,FALSE,"PP";#N/A,#N/A,FALSE,"SA"}</definedName>
    <definedName name="je" localSheetId="10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jhlkqFL" localSheetId="4" hidden="1">{"'Sheet1'!$A$1:$O$40"}</definedName>
    <definedName name="jhlkqFL" localSheetId="6" hidden="1">{"'Sheet1'!$A$1:$O$40"}</definedName>
    <definedName name="jhlkqFL" localSheetId="10" hidden="1">{"'Sheet1'!$A$1:$O$40"}</definedName>
    <definedName name="jhlkqFL" hidden="1">{"'Sheet1'!$A$1:$O$40"}</definedName>
    <definedName name="jj">#REF!</definedName>
    <definedName name="joe">#REF!</definedName>
    <definedName name="JOP">#REF!</definedName>
    <definedName name="JOURNAL">#REF!</definedName>
    <definedName name="JOURNAL_ENTRY">#REF!</definedName>
    <definedName name="jp">#REF!</definedName>
    <definedName name="KOK">#REF!</definedName>
    <definedName name="KY">#REF!</definedName>
    <definedName name="KYAM00">#REF!</definedName>
    <definedName name="KYAM01">#REF!</definedName>
    <definedName name="kyamfiscal">#REF!</definedName>
    <definedName name="l" hidden="1">#REF!</definedName>
    <definedName name="LI">#REF!</definedName>
    <definedName name="LinkList">#REF!</definedName>
    <definedName name="LIST">#REF!</definedName>
    <definedName name="LIST2">#REF!</definedName>
    <definedName name="LIWC00">#REF!</definedName>
    <definedName name="LIWC01">#REF!</definedName>
    <definedName name="liwcfiscal">#REF!</definedName>
    <definedName name="lkdeferral">'[18]DO NOT PRINT - Deferrals'!$C$13:$P$83</definedName>
    <definedName name="LS">[30]TPACT!$B$287:$B$423</definedName>
    <definedName name="LSDiscountRate">[25]IO!$C$6</definedName>
    <definedName name="LTDebt">'[20]December 2013 AFUDC Calc'!$F$10</definedName>
    <definedName name="MA_ENGIN">#REF!</definedName>
    <definedName name="MA_OH">#REF!</definedName>
    <definedName name="MA_OM">#REF!</definedName>
    <definedName name="MA_OTHER">#REF!</definedName>
    <definedName name="MA_RESID">#REF!</definedName>
    <definedName name="MA_UNDER">#REF!</definedName>
    <definedName name="MAAM00">#REF!</definedName>
    <definedName name="MAAM01">#REF!</definedName>
    <definedName name="maamfiscal">#REF!</definedName>
    <definedName name="MAXLINES">#REF!</definedName>
    <definedName name="MD">#REF!</definedName>
    <definedName name="MDAM00">#REF!</definedName>
    <definedName name="MDAM01">#REF!</definedName>
    <definedName name="mdamfiscal">#REF!</definedName>
    <definedName name="MIAM00">#REF!</definedName>
    <definedName name="MIAM01">#REF!</definedName>
    <definedName name="miamfiscal">#REF!</definedName>
    <definedName name="MO">#REF!</definedName>
    <definedName name="MOA">#REF!</definedName>
    <definedName name="MOACORP">#REF!</definedName>
    <definedName name="MOAM00">#REF!</definedName>
    <definedName name="MOAM01">#REF!</definedName>
    <definedName name="moamfiscal">#REF!</definedName>
    <definedName name="Month">#REF!</definedName>
    <definedName name="MonthNum">[33]Filenames!$B$6</definedName>
    <definedName name="monthtext">#REF!</definedName>
    <definedName name="MUN">#REF!</definedName>
    <definedName name="NADA" localSheetId="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6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ME">#N/A</definedName>
    <definedName name="ND_ENGIN">#REF!</definedName>
    <definedName name="ND_OH">#REF!</definedName>
    <definedName name="ND_OM">#REF!</definedName>
    <definedName name="ND_OTHER">#REF!</definedName>
    <definedName name="ND_RESID">#REF!</definedName>
    <definedName name="ND_UNDER">#REF!</definedName>
    <definedName name="NE_ENGIN">#REF!</definedName>
    <definedName name="NE_OH">#REF!</definedName>
    <definedName name="NE_OM">#REF!</definedName>
    <definedName name="NE_OTHER">#REF!</definedName>
    <definedName name="NE_RESID">#REF!</definedName>
    <definedName name="NE_UNDER">#REF!</definedName>
    <definedName name="NEWCOSTS">#REF!</definedName>
    <definedName name="NEWPRINT">#REF!</definedName>
    <definedName name="NJ">#REF!</definedName>
    <definedName name="NJAM00">#REF!</definedName>
    <definedName name="NJAM01">#REF!</definedName>
    <definedName name="njamfiscal">#REF!</definedName>
    <definedName name="NM">#REF!</definedName>
    <definedName name="NMAM00">#REF!</definedName>
    <definedName name="NMAM01">#REF!</definedName>
    <definedName name="nmamfiscal">#REF!</definedName>
    <definedName name="NO_NEI">#REF!</definedName>
    <definedName name="nom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NE" localSheetId="4" hidden="1">{#N/A,#N/A,FALSE,"SCA";#N/A,#N/A,FALSE,"NCA";#N/A,#N/A,FALSE,"SAZ";#N/A,#N/A,FALSE,"CAZ";#N/A,#N/A,FALSE,"SNV";#N/A,#N/A,FALSE,"NNV";#N/A,#N/A,FALSE,"PP";#N/A,#N/A,FALSE,"SA"}</definedName>
    <definedName name="NONE" localSheetId="6" hidden="1">{#N/A,#N/A,FALSE,"SCA";#N/A,#N/A,FALSE,"NCA";#N/A,#N/A,FALSE,"SAZ";#N/A,#N/A,FALSE,"CAZ";#N/A,#N/A,FALSE,"SNV";#N/A,#N/A,FALSE,"NNV";#N/A,#N/A,FALSE,"PP";#N/A,#N/A,FALSE,"SA"}</definedName>
    <definedName name="NONE" localSheetId="10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NORTHEAST">#REF!</definedName>
    <definedName name="NOSH">[34]ValSummary!$B$25</definedName>
    <definedName name="NOTES">#REF!</definedName>
    <definedName name="now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w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W_ENGIN">#REF!</definedName>
    <definedName name="NW_OH">#REF!</definedName>
    <definedName name="NW_OM">#REF!</definedName>
    <definedName name="NW_OTHER">#REF!</definedName>
    <definedName name="NW_RESID">#REF!</definedName>
    <definedName name="NW_UNDER">#REF!</definedName>
    <definedName name="NYAM00">#REF!</definedName>
    <definedName name="NYAM01">#REF!</definedName>
    <definedName name="nyamfiscal">#REF!</definedName>
    <definedName name="OCCAMT">'[35]Tax allocation 3-21-06'!#REF!</definedName>
    <definedName name="OH">#REF!</definedName>
    <definedName name="OH_ADJ">#REF!</definedName>
    <definedName name="OH_COMM">#REF!</definedName>
    <definedName name="OH_EL">#REF!</definedName>
    <definedName name="OH_EXEC">#REF!</definedName>
    <definedName name="OH_FIN">#REF!</definedName>
    <definedName name="OH_HR">#REF!</definedName>
    <definedName name="OH_LEGAL">#REF!</definedName>
    <definedName name="OH_MKT">#REF!</definedName>
    <definedName name="OH_OPS">#REF!</definedName>
    <definedName name="OH_OTH">#REF!</definedName>
    <definedName name="OH_PR">#REF!</definedName>
    <definedName name="OHA">#REF!</definedName>
    <definedName name="OHAM00">#REF!</definedName>
    <definedName name="OHAM01">#REF!</definedName>
    <definedName name="ohamfiscal">#REF!</definedName>
    <definedName name="ok">#REF!</definedName>
    <definedName name="OM_AR">#REF!,#REF!,#REF!,#REF!,#REF!,#REF!,#REF!,#REF!</definedName>
    <definedName name="OMI">#REF!</definedName>
    <definedName name="ORCOM">#REF!</definedName>
    <definedName name="OverEarn_Amount">#REF!</definedName>
    <definedName name="OverEarn_Switch">#REF!</definedName>
    <definedName name="OverEarnCap_Switch">#REF!</definedName>
    <definedName name="p">#REF!</definedName>
    <definedName name="PA">#REF!</definedName>
    <definedName name="PAAM00">#REF!</definedName>
    <definedName name="PAAM01">#REF!</definedName>
    <definedName name="paamfiscal">#REF!</definedName>
    <definedName name="PAGE1">#REF!</definedName>
    <definedName name="PAGE2">#REF!</definedName>
    <definedName name="pain">#REF!</definedName>
    <definedName name="PCALOC">#REF!</definedName>
    <definedName name="PEK">#REF!</definedName>
    <definedName name="PEO">#REF!</definedName>
    <definedName name="PERIOD_END">'[19]AWW Consolidated'!$D$4</definedName>
    <definedName name="PERO" localSheetId="4" hidden="1">{#N/A,#N/A,FALSE,"SCA";#N/A,#N/A,FALSE,"NCA";#N/A,#N/A,FALSE,"SAZ";#N/A,#N/A,FALSE,"CAZ";#N/A,#N/A,FALSE,"SNV";#N/A,#N/A,FALSE,"NNV";#N/A,#N/A,FALSE,"PP";#N/A,#N/A,FALSE,"SA"}</definedName>
    <definedName name="PERO" localSheetId="6" hidden="1">{#N/A,#N/A,FALSE,"SCA";#N/A,#N/A,FALSE,"NCA";#N/A,#N/A,FALSE,"SAZ";#N/A,#N/A,FALSE,"CAZ";#N/A,#N/A,FALSE,"SNV";#N/A,#N/A,FALSE,"NNV";#N/A,#N/A,FALSE,"PP";#N/A,#N/A,FALSE,"SA"}</definedName>
    <definedName name="PERO" localSheetId="10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FRate">'[20]December 2013 AFUDC Calc'!$F$13</definedName>
    <definedName name="PFYE">[29]Input1!$B$7</definedName>
    <definedName name="pj">#REF!</definedName>
    <definedName name="poil">#REF!</definedName>
    <definedName name="poll">#REF!</definedName>
    <definedName name="pop">#REF!</definedName>
    <definedName name="ppp">#REF!</definedName>
    <definedName name="PrefStk">'[20]December 2013 AFUDC Calc'!$F$12</definedName>
    <definedName name="PREPARED_BY">'[19]AWW Consolidated'!$J$3</definedName>
    <definedName name="PREPARED_DATE">'[19]AWW Consolidated'!$J$4</definedName>
    <definedName name="Price">#REF!</definedName>
    <definedName name="Price_Ticker">#REF!</definedName>
    <definedName name="PRINT">#REF!</definedName>
    <definedName name="_xlnm.Print_Area" localSheetId="1">'Bond Yields '!$A$44:$D$171</definedName>
    <definedName name="_xlnm.Print_Area" localSheetId="4">'RAB-2 '!$C$4:$O$39</definedName>
    <definedName name="_xlnm.Print_Area" localSheetId="6">'RAB-3'!$B$4:$I$63</definedName>
    <definedName name="_xlnm.Print_Area" localSheetId="7">'RAB-4'!$A$2:$J$102</definedName>
    <definedName name="_xlnm.Print_Area">'[5]# shares Calc'!$B$10:$H$80</definedName>
    <definedName name="Print_Area_MI">#REF!</definedName>
    <definedName name="_xlnm.Print_Titles" localSheetId="1">'Bond Yields '!$2:$7</definedName>
    <definedName name="_xlnm.Print_Titles" localSheetId="4">'RAB-2 '!$4:$8</definedName>
    <definedName name="_xlnm.Print_Titles">#N/A</definedName>
    <definedName name="Print_Titles_MI" localSheetId="1">'Bond Yields '!$2:$7</definedName>
    <definedName name="PRINT_TITLES_MI">#REF!</definedName>
    <definedName name="PRINT2000">#REF!</definedName>
    <definedName name="PRINT2001">#REF!</definedName>
    <definedName name="pull">#REF!</definedName>
    <definedName name="PY2AsOf">#REF!</definedName>
    <definedName name="PY3AsOf">#REF!</definedName>
    <definedName name="PYAsOf">#REF!</definedName>
    <definedName name="QC">#REF!</definedName>
    <definedName name="QUERY">#REF!</definedName>
    <definedName name="Query1">#REF!</definedName>
    <definedName name="RANGE">#REF!</definedName>
    <definedName name="Rankings">[21]RANKINGS!$C$1:$I$232</definedName>
    <definedName name="rate2006">#REF!</definedName>
    <definedName name="rate2007">#REF!</definedName>
    <definedName name="Ratios">'[36]SNL Data'!$A$6:$S$226</definedName>
    <definedName name="RegFee">'[37]2016 Exh 1 (C)'!$U$84</definedName>
    <definedName name="REGION_1">#REF!</definedName>
    <definedName name="REGION_2">#REF!</definedName>
    <definedName name="Report_Pages">[21]CATMASTER!$A$1:$AC$290</definedName>
    <definedName name="RIC">#REF!</definedName>
    <definedName name="RICHMOND">#REF!</definedName>
    <definedName name="riskmeasures">'[17]Utility Proxy Group'!$B$13:$N$65</definedName>
    <definedName name="rk" localSheetId="4" hidden="1">{#N/A,#N/A,FALSE,"SCA";#N/A,#N/A,FALSE,"NCA";#N/A,#N/A,FALSE,"SAZ";#N/A,#N/A,FALSE,"CAZ";#N/A,#N/A,FALSE,"SNV";#N/A,#N/A,FALSE,"NNV";#N/A,#N/A,FALSE,"PP";#N/A,#N/A,FALSE,"SA"}</definedName>
    <definedName name="rk" localSheetId="6" hidden="1">{#N/A,#N/A,FALSE,"SCA";#N/A,#N/A,FALSE,"NCA";#N/A,#N/A,FALSE,"SAZ";#N/A,#N/A,FALSE,"CAZ";#N/A,#N/A,FALSE,"SNV";#N/A,#N/A,FALSE,"NNV";#N/A,#N/A,FALSE,"PP";#N/A,#N/A,FALSE,"SA"}</definedName>
    <definedName name="rk" localSheetId="10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hidden="1">#REF!</definedName>
    <definedName name="SALI00">#REF!</definedName>
    <definedName name="SALI01">#REF!</definedName>
    <definedName name="salisfiscal">#REF!</definedName>
    <definedName name="SAPBEXrevision" hidden="1">41</definedName>
    <definedName name="SAPBEXsysID" hidden="1">"PBW"</definedName>
    <definedName name="SAPBEXwbID" hidden="1">"3TD2FVG7ME7U056LVECBWI4A2"</definedName>
    <definedName name="SAPCrosstab1">#REF!</definedName>
    <definedName name="Sc1PG2">#REF!</definedName>
    <definedName name="Sch2Pg2">#REF!</definedName>
    <definedName name="Sch3Pg2">#REF!</definedName>
    <definedName name="Sch4_pg2">#REF!</definedName>
    <definedName name="Sch4_pg3">#REF!</definedName>
    <definedName name="Sch4_pg4">#REF!</definedName>
    <definedName name="Sch4_pg5">#REF!</definedName>
    <definedName name="Sch4_pg6">#REF!</definedName>
    <definedName name="Sch6_pg2">#REF!</definedName>
    <definedName name="Sch6_pg3">#REF!</definedName>
    <definedName name="Sch6_pg4">#REF!</definedName>
    <definedName name="Sch7_pg2">#REF!</definedName>
    <definedName name="Sch7_pg3">#REF!</definedName>
    <definedName name="sch8pg1">#REF!</definedName>
    <definedName name="sch8pg2">#REF!</definedName>
    <definedName name="schedule">#REF!</definedName>
    <definedName name="SE_ENGIN">#REF!</definedName>
    <definedName name="SE_OH">#REF!</definedName>
    <definedName name="SE_OM">#REF!</definedName>
    <definedName name="SE_OTHER">#REF!</definedName>
    <definedName name="SE_RESID">#REF!</definedName>
    <definedName name="SE_UNDER">#REF!</definedName>
    <definedName name="Service">#REF!</definedName>
    <definedName name="SEY">#REF!</definedName>
    <definedName name="showme">#REF!</definedName>
    <definedName name="SI" localSheetId="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6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zingColumn">[38]BS!#REF!</definedName>
    <definedName name="SLCW00">#REF!</definedName>
    <definedName name="SLCW01">#REF!</definedName>
    <definedName name="slcwfiscal">#REF!</definedName>
    <definedName name="SOUTHEAST">#REF!</definedName>
    <definedName name="SPECIALS">#REF!</definedName>
    <definedName name="SRP">#REF!</definedName>
    <definedName name="STJ">#REF!</definedName>
    <definedName name="Stockprice">'[39]Stock Price (Combination)'!$C$1:$AQ$33</definedName>
    <definedName name="Stuff">#REF!</definedName>
    <definedName name="Summary">'[40]Casualty Data'!#REF!</definedName>
    <definedName name="Support">#REF!</definedName>
    <definedName name="SW_ENGIN">#REF!</definedName>
    <definedName name="SW_OH">#REF!</definedName>
    <definedName name="SW_OM">#REF!</definedName>
    <definedName name="SW_OTHER">#REF!</definedName>
    <definedName name="SW_RESID">#REF!</definedName>
    <definedName name="SW_UNDER">#REF!</definedName>
    <definedName name="sysExpenseLoad">[25]IO!$C$13</definedName>
    <definedName name="sysPlanCode">[41]IO!$K$2</definedName>
    <definedName name="sysValDate">[42]IO!$C$3</definedName>
    <definedName name="T">#REF!</definedName>
    <definedName name="TABLE">#REF!</definedName>
    <definedName name="Task_Order06">'[43]WO&amp;Proj06'!$A$1:$B$175</definedName>
    <definedName name="TaxRate">'[37]2016 Exh 1 (C)'!$U$86</definedName>
    <definedName name="test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horig">#REF!</definedName>
    <definedName name="TN">#REF!</definedName>
    <definedName name="TNAM00">#REF!</definedName>
    <definedName name="TNAM01">#REF!</definedName>
    <definedName name="tnamfiscal">#REF!</definedName>
    <definedName name="ToggleMax">[18]Summ!$D$1</definedName>
    <definedName name="TOTAL">#REF!</definedName>
    <definedName name="TotColControl">#REF!</definedName>
    <definedName name="TP_Footer_Path" hidden="1">"C:\DOCUME~1\kingca\LOCALS~1\Temp\C.NOTEDATA\"</definedName>
    <definedName name="tp_footer_path2" hidden="1">"S:\00270\06ret\othsys\TEAM\12-31-2005 Disclosure (FAS)\"</definedName>
    <definedName name="tp_footer_path3" hidden="1">"S:\00270\06ret\othsys\TEAM\Etown\"</definedName>
    <definedName name="TP_Footer_User" hidden="1">"Kingca"</definedName>
    <definedName name="tp_footer_user2" hidden="1">"PEREZM"</definedName>
    <definedName name="tp_footer_user3" hidden="1">"DECRISS"</definedName>
    <definedName name="TP_Footer_Version" hidden="1">"v3.00"</definedName>
    <definedName name="TX">#REF!</definedName>
    <definedName name="Type">#REF!</definedName>
    <definedName name="Uncoll">'[37]2016 Exh 1 (C)'!$U$85</definedName>
    <definedName name="UPIS">#REF!</definedName>
    <definedName name="UserPass">"verify"</definedName>
    <definedName name="VA">#REF!</definedName>
    <definedName name="VAAM00">#REF!</definedName>
    <definedName name="VAAM01">#REF!</definedName>
    <definedName name="vaamfiscal">#REF!</definedName>
    <definedName name="ValDate">[23]General!$B$1</definedName>
    <definedName name="valpay">#REF!</definedName>
    <definedName name="Value_Line_Book_Value_Growth" localSheetId="4">#REF!</definedName>
    <definedName name="Value_Line_Book_Value_Growth" localSheetId="6">#REF!</definedName>
    <definedName name="Value_Line_Book_Value_Growth">#REF!</definedName>
    <definedName name="Value_Line_Dividends_Growth" localSheetId="4">#REF!</definedName>
    <definedName name="Value_Line_Dividends_Growth" localSheetId="6">#REF!</definedName>
    <definedName name="Value_Line_Dividends_Growth">#REF!</definedName>
    <definedName name="Value_Line_Earnings_Growth" localSheetId="4">#REF!</definedName>
    <definedName name="Value_Line_Earnings_Growth" localSheetId="6">#REF!</definedName>
    <definedName name="Value_Line_Earnings_Growth">#REF!</definedName>
    <definedName name="VARIANCE">#REF!</definedName>
    <definedName name="VARIANCEHEAD">#REF!</definedName>
    <definedName name="vldatabase">'[17]Value Line Data'!$B$13:$AE$65</definedName>
    <definedName name="WAB">#REF!</definedName>
    <definedName name="warn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st" localSheetId="10" hidden="1">{"Co1statements",#N/A,FALSE,"Cmpy1";"Co2statement",#N/A,FALSE,"Cmpy2";"co1pm",#N/A,FALSE,"Co1PM";"co2PM",#N/A,FALSE,"Co2PM";"value",#N/A,FALSE,"value";"opco",#N/A,FALSE,"NewSparkle";"adjusts",#N/A,FALSE,"Adjustments"}</definedName>
    <definedName name="warnst" hidden="1">{"Co1statements",#N/A,FALSE,"Cmpy1";"Co2statement",#N/A,FALSE,"Cmpy2";"co1pm",#N/A,FALSE,"Co1PM";"co2PM",#N/A,FALSE,"Co2PM";"value",#N/A,FALSE,"value";"opco",#N/A,FALSE,"NewSparkle";"adjusts",#N/A,FALSE,"Adjustments"}</definedName>
    <definedName name="WESTERN">#REF!</definedName>
    <definedName name="what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If03">#REF!</definedName>
    <definedName name="WhatIf04">#REF!</definedName>
    <definedName name="WhatIf05">#REF!</definedName>
    <definedName name="WhatIf06">#REF!</definedName>
    <definedName name="WhatIfOp">#REF!</definedName>
    <definedName name="Work_Order07">'[43]WO&amp;Proj07'!$A$1:$B$300</definedName>
    <definedName name="wrn.agexpense." localSheetId="4" hidden="1">{"pb",#N/A,FALSE,"Sheet3";"pd",#N/A,FALSE,"Sheet3";"pe",#N/A,FALSE,"Sheet3"}</definedName>
    <definedName name="wrn.agexpense." localSheetId="6" hidden="1">{"pb",#N/A,FALSE,"Sheet3";"pd",#N/A,FALSE,"Sheet3";"pe",#N/A,FALSE,"Sheet3"}</definedName>
    <definedName name="wrn.agexpense." localSheetId="10" hidden="1">{"pb",#N/A,FALSE,"Sheet3";"pd",#N/A,FALSE,"Sheet3";"pe",#N/A,FALSE,"Sheet3"}</definedName>
    <definedName name="wrn.agexpense." hidden="1">{"pb",#N/A,FALSE,"Sheet3";"pd",#N/A,FALSE,"Sheet3";"pe",#N/A,FALSE,"Sheet3"}</definedName>
    <definedName name="wrn.All._.Pages." localSheetId="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Rjs." localSheetId="4" hidden="1">{#N/A,#N/A,FALSE,"SCA";#N/A,#N/A,FALSE,"NCA";#N/A,#N/A,FALSE,"SAZ";#N/A,#N/A,FALSE,"CAZ";#N/A,#N/A,FALSE,"SNV";#N/A,#N/A,FALSE,"NNV";#N/A,#N/A,FALSE,"PP";#N/A,#N/A,FALSE,"SA"}</definedName>
    <definedName name="wrn.AllRjs." localSheetId="6" hidden="1">{#N/A,#N/A,FALSE,"SCA";#N/A,#N/A,FALSE,"NCA";#N/A,#N/A,FALSE,"SAZ";#N/A,#N/A,FALSE,"CAZ";#N/A,#N/A,FALSE,"SNV";#N/A,#N/A,FALSE,"NNV";#N/A,#N/A,FALSE,"PP";#N/A,#N/A,FALSE,"SA"}</definedName>
    <definedName name="wrn.AllRjs." localSheetId="10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4" hidden="1">{#N/A,#N/A,FALSE,"SCA";#N/A,#N/A,FALSE,"NCA";#N/A,#N/A,FALSE,"SAZ";#N/A,#N/A,FALSE,"CAZ";#N/A,#N/A,FALSE,"SNV";#N/A,#N/A,FALSE,"NNV";#N/A,#N/A,FALSE,"PP";#N/A,#N/A,FALSE,"SA"}</definedName>
    <definedName name="wrn.alrjs." localSheetId="6" hidden="1">{#N/A,#N/A,FALSE,"SCA";#N/A,#N/A,FALSE,"NCA";#N/A,#N/A,FALSE,"SAZ";#N/A,#N/A,FALSE,"CAZ";#N/A,#N/A,FALSE,"SNV";#N/A,#N/A,FALSE,"NNV";#N/A,#N/A,FALSE,"PP";#N/A,#N/A,FALSE,"SA"}</definedName>
    <definedName name="wrn.alrjs." localSheetId="10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MFR." localSheetId="4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6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6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6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4" hidden="1">{"PF",#N/A,FALSE,"Sheet4";"PG",#N/A,FALSE,"Sheet4";"PH",#N/A,FALSE,"Sheet4";"PI",#N/A,FALSE,"Sheet4";"PJ",#N/A,FALSE,"Sheet4"}</definedName>
    <definedName name="wrn.OMEXPENSE." localSheetId="6" hidden="1">{"PF",#N/A,FALSE,"Sheet4";"PG",#N/A,FALSE,"Sheet4";"PH",#N/A,FALSE,"Sheet4";"PI",#N/A,FALSE,"Sheet4";"PJ",#N/A,FALSE,"Sheet4"}</definedName>
    <definedName name="wrn.OMEXPENSE." localSheetId="10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printtable1." localSheetId="4" hidden="1">{"print1",#N/A,FALSE,"D21CUSTS"}</definedName>
    <definedName name="wrn.printtable1." localSheetId="6" hidden="1">{"print1",#N/A,FALSE,"D21CUSTS"}</definedName>
    <definedName name="wrn.printtable1." localSheetId="10" hidden="1">{"print1",#N/A,FALSE,"D21CUSTS"}</definedName>
    <definedName name="wrn.printtable1." hidden="1">{"print1",#N/A,FALSE,"D21CUSTS"}</definedName>
    <definedName name="wrn.printtable2." localSheetId="4" hidden="1">{"print2",#N/A,FALSE,"D21CUSTS"}</definedName>
    <definedName name="wrn.printtable2." localSheetId="6" hidden="1">{"print2",#N/A,FALSE,"D21CUSTS"}</definedName>
    <definedName name="wrn.printtable2." localSheetId="10" hidden="1">{"print2",#N/A,FALSE,"D21CUSTS"}</definedName>
    <definedName name="wrn.printtable2." hidden="1">{"print2",#N/A,FALSE,"D21CUSTS"}</definedName>
    <definedName name="wrn.printtable3." localSheetId="4" hidden="1">{"print3",#N/A,FALSE,"D21CUSTS"}</definedName>
    <definedName name="wrn.printtable3." localSheetId="6" hidden="1">{"print3",#N/A,FALSE,"D21CUSTS"}</definedName>
    <definedName name="wrn.printtable3." localSheetId="10" hidden="1">{"print3",#N/A,FALSE,"D21CUSTS"}</definedName>
    <definedName name="wrn.printtable3." hidden="1">{"print3",#N/A,FALSE,"D21CUSTS"}</definedName>
    <definedName name="wrn.printtable4." localSheetId="4" hidden="1">{"print4",#N/A,FALSE,"D21CUSTS"}</definedName>
    <definedName name="wrn.printtable4." localSheetId="6" hidden="1">{"print4",#N/A,FALSE,"D21CUSTS"}</definedName>
    <definedName name="wrn.printtable4." localSheetId="10" hidden="1">{"print4",#N/A,FALSE,"D21CUSTS"}</definedName>
    <definedName name="wrn.printtable4." hidden="1">{"print4",#N/A,FALSE,"D21CUSTS"}</definedName>
    <definedName name="wrn.Projected._.Def._.Adjustments." localSheetId="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6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6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Statements." localSheetId="10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P." localSheetId="4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6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les." localSheetId="4" hidden="1">{"print1",#N/A,FALSE,"D21CUSTS";"print2",#N/A,FALSE,"D21CUSTS";"print3",#N/A,FALSE,"D21CUSTS";"print4",#N/A,FALSE,"D21CUSTS"}</definedName>
    <definedName name="wrn.tables." localSheetId="6" hidden="1">{"print1",#N/A,FALSE,"D21CUSTS";"print2",#N/A,FALSE,"D21CUSTS";"print3",#N/A,FALSE,"D21CUSTS";"print4",#N/A,FALSE,"D21CUSTS"}</definedName>
    <definedName name="wrn.tables." localSheetId="10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rn.Wkp._.Capital._.Structure." localSheetId="10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localSheetId="10" hidden="1">{"Wkp ComEquity",#N/A,FALSE,"Cap Struct WPs"}</definedName>
    <definedName name="wrn.Wkp._.ComEquity." hidden="1">{"Wkp ComEquity",#N/A,FALSE,"Cap Struct WPs"}</definedName>
    <definedName name="wrn.Wkp._.JDITC." localSheetId="10" hidden="1">{"Wkp JDITC",#N/A,FALSE,"Cap Struct WPs"}</definedName>
    <definedName name="wrn.Wkp._.JDITC." hidden="1">{"Wkp JDITC",#N/A,FALSE,"Cap Struct WPs"}</definedName>
    <definedName name="wrn.Wkp._.LTerm._.Debt." localSheetId="10" hidden="1">{"Wkp LTerm Debt",#N/A,FALSE,"Cap Struct WPs"}</definedName>
    <definedName name="wrn.Wkp._.LTerm._.Debt." hidden="1">{"Wkp LTerm Debt",#N/A,FALSE,"Cap Struct WPs"}</definedName>
    <definedName name="wrn.Wkp._.LTerm._.Debt._.13Mo._.Avg." localSheetId="10" hidden="1">{"Wkp LTerm Debt 13MoAvg",#N/A,FALSE,"Cap Struct WPs"}</definedName>
    <definedName name="wrn.Wkp._.LTerm._.Debt._.13Mo._.Avg." hidden="1">{"Wkp LTerm Debt 13MoAvg",#N/A,FALSE,"Cap Struct WPs"}</definedName>
    <definedName name="wrn.Wkp._.LTerm._.Debt._.Amort." localSheetId="10" hidden="1">{"Wkp Lterm Debt Amort",#N/A,FALSE,"Cap Struct WPs"}</definedName>
    <definedName name="wrn.Wkp._.LTerm._.Debt._.Amort." hidden="1">{"Wkp Lterm Debt Amort",#N/A,FALSE,"Cap Struct WPs"}</definedName>
    <definedName name="wrn.Wkp._.LTerm._.Debt._.Int." localSheetId="10" hidden="1">{"Wkp LTerm Debt Int",#N/A,FALSE,"Cap Struct WPs"}</definedName>
    <definedName name="wrn.Wkp._.LTerm._.Debt._.Int." hidden="1">{"Wkp LTerm Debt Int",#N/A,FALSE,"Cap Struct WPs"}</definedName>
    <definedName name="wrn.Wkp._.PreStock." localSheetId="10" hidden="1">{"Wkp PreStock",#N/A,FALSE,"Cap Struct WPs"}</definedName>
    <definedName name="wrn.Wkp._.PreStock." hidden="1">{"Wkp PreStock",#N/A,FALSE,"Cap Struct WPs"}</definedName>
    <definedName name="wrn.Wkp._.PreStock._.13MoAvg." localSheetId="10" hidden="1">{"Wkp PreStock 13MoAvg",#N/A,FALSE,"Cap Struct WPs"}</definedName>
    <definedName name="wrn.Wkp._.PreStock._.13MoAvg." hidden="1">{"Wkp PreStock 13MoAvg",#N/A,FALSE,"Cap Struct WPs"}</definedName>
    <definedName name="wrn.Wkp._.PreStock._.Amort." localSheetId="10" hidden="1">{"Wkp PreStock Amort",#N/A,FALSE,"Cap Struct WPs"}</definedName>
    <definedName name="wrn.Wkp._.PreStock._.Amort." hidden="1">{"Wkp PreStock Amort",#N/A,FALSE,"Cap Struct WPs"}</definedName>
    <definedName name="wrn.Wkp._.PreStock._.Dividend." localSheetId="10" hidden="1">{"Wkp PreStock Dividend",#N/A,FALSE,"Cap Struct WPs"}</definedName>
    <definedName name="wrn.Wkp._.PreStock._.Dividend." hidden="1">{"Wkp PreStock Dividend",#N/A,FALSE,"Cap Struct WPs"}</definedName>
    <definedName name="wrn.Wkp._.STerm._.Debt." localSheetId="10" hidden="1">{"Wkp STerm Debt",#N/A,FALSE,"Cap Struct WPs"}</definedName>
    <definedName name="wrn.Wkp._.STerm._.Debt." hidden="1">{"Wkp STerm Debt",#N/A,FALSE,"Cap Struct WPs"}</definedName>
    <definedName name="wrn.Wkp._.Unamort._.Debt._.Exp." localSheetId="10" hidden="1">{"Wkp Unamort Debt Exp",#N/A,FALSE,"Cap Struct WPs"}</definedName>
    <definedName name="wrn.Wkp._.Unamort._.Debt._.Exp." hidden="1">{"Wkp Unamort Debt Exp",#N/A,FALSE,"Cap Struct WPs"}</definedName>
    <definedName name="wrn.Wkp._.Unamort._.PreStock._.Exp." localSheetId="10" hidden="1">{"Wkp Unamort PreStock Exp",#N/A,FALSE,"Cap Struct WPs"}</definedName>
    <definedName name="wrn.Wkp._.Unamort._.PreStock._.Exp." hidden="1">{"Wkp Unamort PreStock Exp",#N/A,FALSE,"Cap Struct WPs"}</definedName>
    <definedName name="WV">#REF!</definedName>
    <definedName name="WVAM00">#REF!</definedName>
    <definedName name="WVAM01">#REF!</definedName>
    <definedName name="wvamfiscal">#REF!</definedName>
    <definedName name="X" hidden="1">#REF!</definedName>
    <definedName name="xsch4">[44]Sch4!#REF!</definedName>
    <definedName name="xxx" localSheetId="4" hidden="1">{"'Sheet1'!$A$1:$O$40"}</definedName>
    <definedName name="xxx" localSheetId="6" hidden="1">{"'Sheet1'!$A$1:$O$40"}</definedName>
    <definedName name="xxx" localSheetId="10" hidden="1">{"'Sheet1'!$A$1:$O$40"}</definedName>
    <definedName name="xxx" hidden="1">{"'Sheet1'!$A$1:$O$40"}</definedName>
    <definedName name="xyzUserPassword">"abcd"</definedName>
    <definedName name="Y" localSheetId="4" hidden="1">#REF!</definedName>
    <definedName name="Y" localSheetId="6" hidden="1">#REF!</definedName>
    <definedName name="Y" hidden="1">#REF!</definedName>
    <definedName name="Yahoo_Earnings_Growth" localSheetId="4">#REF!</definedName>
    <definedName name="Yahoo_Earnings_Growth" localSheetId="6">#REF!</definedName>
    <definedName name="Yahoo_Earnings_Growth">#REF!</definedName>
    <definedName name="Year">[45]Input!$B$9</definedName>
    <definedName name="Yield" localSheetId="4">#REF!</definedName>
    <definedName name="Yield" localSheetId="6">#REF!</definedName>
    <definedName name="Yield">#REF!</definedName>
    <definedName name="YTDWIDE">'[5]# shares Calc'!$B$31:$T$55</definedName>
    <definedName name="ytm_ltd1">'[5]YTM-do not print'!$A$1:$E$35</definedName>
    <definedName name="ytm_ltd2">'[5]YTM-do not print'!$A$38:$E$82</definedName>
    <definedName name="ytm_ltd3">'[5]YTM-do not print'!$A$85:$E$119</definedName>
    <definedName name="ytm_ltd4">'[5]YTM-do not print'!$A$122:$E$156</definedName>
    <definedName name="ytm_ltd5">'[5]YTM-do not print'!$A$159:$E$193</definedName>
    <definedName name="ytm_ltd6">'[5]YTM-do not print'!$A$196:$E$230</definedName>
    <definedName name="ytm_ltd7">'[5]YTM-do not print'!$A$233:$E$277</definedName>
    <definedName name="ytm_pfs1">'[5]YTM-do not print'!$G$1:$K$65</definedName>
    <definedName name="ytm_pfs2">'[5]YTM-do not print'!$G$68:$K$132</definedName>
    <definedName name="ytm_pfs3">'[5]YTM-do not print'!$G$135:$K$199</definedName>
    <definedName name="ytm_pfs4">'[5]YTM-do not print'!$G$202:$K$266</definedName>
    <definedName name="Z" hidden="1">#REF!</definedName>
    <definedName name="Zacks_Earnings_Growth">#REF!</definedName>
    <definedName name="zzz" localSheetId="4" hidden="1">{"'Sheet1'!$A$1:$O$40"}</definedName>
    <definedName name="zzz" localSheetId="6" hidden="1">{"'Sheet1'!$A$1:$O$40"}</definedName>
    <definedName name="zzz" localSheetId="10" hidden="1">{"'Sheet1'!$A$1:$O$40"}</definedName>
    <definedName name="zzz" hidden="1">{"'Sheet1'!$A$1:$O$40"}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89" i="99" l="1"/>
  <c r="D388" i="99"/>
  <c r="I20" i="110"/>
  <c r="I23" i="110" s="1"/>
  <c r="I26" i="110" s="1"/>
  <c r="I29" i="110" s="1"/>
  <c r="I31" i="110" s="1"/>
  <c r="F688" i="101" l="1"/>
  <c r="H29" i="97"/>
  <c r="H28" i="97"/>
  <c r="G29" i="97"/>
  <c r="G28" i="97"/>
  <c r="F29" i="97"/>
  <c r="F28" i="97"/>
  <c r="E29" i="97"/>
  <c r="E28" i="97"/>
  <c r="E12" i="97"/>
  <c r="B11" i="97"/>
  <c r="B12" i="97"/>
  <c r="B13" i="97"/>
  <c r="B14" i="97"/>
  <c r="B15" i="97"/>
  <c r="B16" i="97"/>
  <c r="B17" i="97"/>
  <c r="B18" i="97"/>
  <c r="B19" i="97"/>
  <c r="B20" i="97"/>
  <c r="B21" i="97"/>
  <c r="B22" i="97"/>
  <c r="B23" i="97"/>
  <c r="B24" i="97"/>
  <c r="B25" i="97"/>
  <c r="B26" i="97"/>
  <c r="D39" i="54"/>
  <c r="D37" i="54"/>
  <c r="F31" i="93"/>
  <c r="G31" i="93"/>
  <c r="H31" i="93"/>
  <c r="F30" i="93"/>
  <c r="G30" i="93"/>
  <c r="H30" i="93"/>
  <c r="C12" i="93"/>
  <c r="C13" i="93"/>
  <c r="C14" i="93"/>
  <c r="C15" i="93"/>
  <c r="C16" i="93"/>
  <c r="C17" i="93"/>
  <c r="C18" i="93"/>
  <c r="C19" i="93"/>
  <c r="C20" i="93"/>
  <c r="C21" i="93"/>
  <c r="C22" i="93"/>
  <c r="C23" i="93"/>
  <c r="C24" i="93"/>
  <c r="C25" i="93"/>
  <c r="C26" i="93"/>
  <c r="C27" i="93"/>
  <c r="C28" i="93"/>
  <c r="D36" i="54" l="1"/>
  <c r="J93" i="7"/>
  <c r="G99" i="7"/>
  <c r="H70" i="7"/>
  <c r="J12" i="7"/>
  <c r="I41" i="7" l="1"/>
  <c r="M41" i="7"/>
  <c r="M42" i="7"/>
  <c r="I42" i="7" s="1"/>
  <c r="M43" i="7"/>
  <c r="I43" i="7" s="1"/>
  <c r="F41" i="7"/>
  <c r="F42" i="7"/>
  <c r="F43" i="7"/>
  <c r="F44" i="7"/>
  <c r="F45" i="7"/>
  <c r="L14" i="95" l="1"/>
  <c r="M14" i="95"/>
  <c r="N14" i="95"/>
  <c r="O14" i="95"/>
  <c r="L15" i="95"/>
  <c r="M15" i="95"/>
  <c r="N15" i="95"/>
  <c r="O15" i="95"/>
  <c r="L16" i="95"/>
  <c r="M16" i="95"/>
  <c r="N16" i="95"/>
  <c r="O16" i="95"/>
  <c r="L17" i="95"/>
  <c r="M17" i="95"/>
  <c r="N17" i="95"/>
  <c r="O17" i="95"/>
  <c r="J27" i="95"/>
  <c r="J26" i="95"/>
  <c r="J25" i="95"/>
  <c r="J24" i="95"/>
  <c r="J23" i="95"/>
  <c r="J22" i="95"/>
  <c r="J21" i="95"/>
  <c r="J20" i="95"/>
  <c r="J19" i="95"/>
  <c r="J18" i="95"/>
  <c r="J17" i="95"/>
  <c r="J16" i="95"/>
  <c r="J15" i="95"/>
  <c r="J14" i="95"/>
  <c r="J13" i="95"/>
  <c r="J12" i="95"/>
  <c r="J11" i="95"/>
  <c r="C147" i="96"/>
  <c r="D144" i="96"/>
  <c r="E144" i="96"/>
  <c r="F144" i="96"/>
  <c r="G144" i="96"/>
  <c r="H144" i="96"/>
  <c r="I144" i="96"/>
  <c r="J144" i="96"/>
  <c r="K144" i="96"/>
  <c r="L144" i="96"/>
  <c r="M144" i="96"/>
  <c r="N144" i="96"/>
  <c r="O144" i="96"/>
  <c r="P144" i="96"/>
  <c r="Q144" i="96"/>
  <c r="R144" i="96"/>
  <c r="S144" i="96"/>
  <c r="C144" i="96"/>
  <c r="D145" i="96"/>
  <c r="E145" i="96"/>
  <c r="F145" i="96"/>
  <c r="G145" i="96"/>
  <c r="H145" i="96"/>
  <c r="I145" i="96"/>
  <c r="J145" i="96"/>
  <c r="K145" i="96"/>
  <c r="L145" i="96"/>
  <c r="M145" i="96"/>
  <c r="N145" i="96"/>
  <c r="O145" i="96"/>
  <c r="P145" i="96"/>
  <c r="Q145" i="96"/>
  <c r="R145" i="96"/>
  <c r="S145" i="96"/>
  <c r="C145" i="96"/>
  <c r="D146" i="96"/>
  <c r="E146" i="96"/>
  <c r="F146" i="96"/>
  <c r="G146" i="96"/>
  <c r="H146" i="96"/>
  <c r="I146" i="96"/>
  <c r="J146" i="96"/>
  <c r="K146" i="96"/>
  <c r="L146" i="96"/>
  <c r="M146" i="96"/>
  <c r="N146" i="96"/>
  <c r="O146" i="96"/>
  <c r="P146" i="96"/>
  <c r="Q146" i="96"/>
  <c r="R146" i="96"/>
  <c r="S146" i="96"/>
  <c r="C146" i="96"/>
  <c r="D147" i="96"/>
  <c r="E147" i="96"/>
  <c r="F147" i="96"/>
  <c r="G147" i="96"/>
  <c r="H147" i="96"/>
  <c r="I147" i="96"/>
  <c r="J147" i="96"/>
  <c r="K147" i="96"/>
  <c r="L147" i="96"/>
  <c r="M147" i="96"/>
  <c r="N147" i="96"/>
  <c r="O147" i="96"/>
  <c r="P147" i="96"/>
  <c r="Q147" i="96"/>
  <c r="R147" i="96"/>
  <c r="S147" i="96"/>
  <c r="D387" i="99" l="1"/>
  <c r="G19" i="107"/>
  <c r="G18" i="107"/>
  <c r="G21" i="107" l="1"/>
  <c r="E21" i="107"/>
  <c r="E31" i="93" l="1"/>
  <c r="L26" i="95"/>
  <c r="L22" i="95"/>
  <c r="L20" i="95"/>
  <c r="M40" i="7"/>
  <c r="I40" i="7" s="1"/>
  <c r="M36" i="7"/>
  <c r="I36" i="7" s="1"/>
  <c r="M34" i="7"/>
  <c r="I34" i="7" s="1"/>
  <c r="N22" i="95" l="1"/>
  <c r="N26" i="95"/>
  <c r="N20" i="95"/>
  <c r="M20" i="95"/>
  <c r="M26" i="95"/>
  <c r="M22" i="95"/>
  <c r="O26" i="95"/>
  <c r="O22" i="95"/>
  <c r="O20" i="95"/>
  <c r="D386" i="99"/>
  <c r="D385" i="99"/>
  <c r="D384" i="99"/>
  <c r="L21" i="95" l="1"/>
  <c r="M21" i="95"/>
  <c r="N21" i="95"/>
  <c r="O21" i="95"/>
  <c r="L23" i="95"/>
  <c r="M23" i="95"/>
  <c r="N23" i="95"/>
  <c r="O23" i="95"/>
  <c r="L24" i="95"/>
  <c r="M24" i="95"/>
  <c r="N24" i="95"/>
  <c r="O24" i="95"/>
  <c r="L25" i="95"/>
  <c r="M25" i="95"/>
  <c r="N25" i="95"/>
  <c r="O25" i="95"/>
  <c r="J47" i="7" l="1"/>
  <c r="E30" i="93"/>
  <c r="D383" i="99" l="1"/>
  <c r="D382" i="99"/>
  <c r="D381" i="99"/>
  <c r="M29" i="7"/>
  <c r="F517" i="101" l="1"/>
  <c r="F411" i="101"/>
  <c r="F258" i="101"/>
  <c r="D380" i="99"/>
  <c r="G379" i="99"/>
  <c r="F379" i="99"/>
  <c r="D379" i="99"/>
  <c r="D378" i="99"/>
  <c r="D377" i="99"/>
  <c r="D376" i="99"/>
  <c r="D375" i="99"/>
  <c r="E374" i="99"/>
  <c r="D374" i="99"/>
  <c r="D373" i="99"/>
  <c r="D372" i="99"/>
  <c r="D371" i="99"/>
  <c r="D370" i="99"/>
  <c r="D369" i="99"/>
  <c r="D368" i="99"/>
  <c r="G367" i="99"/>
  <c r="F367" i="99"/>
  <c r="D367" i="99"/>
  <c r="D366" i="99"/>
  <c r="D365" i="99"/>
  <c r="D364" i="99"/>
  <c r="D363" i="99"/>
  <c r="D362" i="99"/>
  <c r="D361" i="99"/>
  <c r="D360" i="99"/>
  <c r="D359" i="99"/>
  <c r="D358" i="99"/>
  <c r="D357" i="99"/>
  <c r="D356" i="99"/>
  <c r="D355" i="99"/>
  <c r="D354" i="99"/>
  <c r="D353" i="99"/>
  <c r="D352" i="99"/>
  <c r="D351" i="99"/>
  <c r="D350" i="99"/>
  <c r="D349" i="99"/>
  <c r="D348" i="99"/>
  <c r="D347" i="99"/>
  <c r="D346" i="99"/>
  <c r="D345" i="99"/>
  <c r="D344" i="99"/>
  <c r="D343" i="99"/>
  <c r="D342" i="99"/>
  <c r="D341" i="99"/>
  <c r="D340" i="99"/>
  <c r="D339" i="99"/>
  <c r="D338" i="99"/>
  <c r="D337" i="99"/>
  <c r="D336" i="99"/>
  <c r="D335" i="99"/>
  <c r="D334" i="99"/>
  <c r="D333" i="99"/>
  <c r="D332" i="99"/>
  <c r="D331" i="99"/>
  <c r="D330" i="99"/>
  <c r="D329" i="99"/>
  <c r="D328" i="99"/>
  <c r="D327" i="99"/>
  <c r="D326" i="99"/>
  <c r="D325" i="99"/>
  <c r="D324" i="99"/>
  <c r="D323" i="99"/>
  <c r="D322" i="99"/>
  <c r="D321" i="99"/>
  <c r="D320" i="99"/>
  <c r="D319" i="99"/>
  <c r="D318" i="99"/>
  <c r="D317" i="99"/>
  <c r="D316" i="99"/>
  <c r="D315" i="99"/>
  <c r="D314" i="99"/>
  <c r="D313" i="99"/>
  <c r="D312" i="99"/>
  <c r="D311" i="99"/>
  <c r="D310" i="99"/>
  <c r="D309" i="99"/>
  <c r="D308" i="99"/>
  <c r="D307" i="99"/>
  <c r="D306" i="99"/>
  <c r="D305" i="99"/>
  <c r="D304" i="99"/>
  <c r="D303" i="99"/>
  <c r="D302" i="99"/>
  <c r="D301" i="99"/>
  <c r="D300" i="99"/>
  <c r="D299" i="99"/>
  <c r="D298" i="99"/>
  <c r="D297" i="99"/>
  <c r="D296" i="99"/>
  <c r="D295" i="99"/>
  <c r="D294" i="99"/>
  <c r="D293" i="99"/>
  <c r="D292" i="99"/>
  <c r="D291" i="99"/>
  <c r="D290" i="99"/>
  <c r="D289" i="99"/>
  <c r="D288" i="99"/>
  <c r="D287" i="99"/>
  <c r="D286" i="99"/>
  <c r="D285" i="99"/>
  <c r="D284" i="99"/>
  <c r="D283" i="99"/>
  <c r="D282" i="99"/>
  <c r="D281" i="99"/>
  <c r="D280" i="99"/>
  <c r="D279" i="99"/>
  <c r="D278" i="99"/>
  <c r="D277" i="99"/>
  <c r="D276" i="99"/>
  <c r="D275" i="99"/>
  <c r="D274" i="99"/>
  <c r="D273" i="99"/>
  <c r="D272" i="99"/>
  <c r="D271" i="99"/>
  <c r="D270" i="99"/>
  <c r="D269" i="99"/>
  <c r="D268" i="99"/>
  <c r="D267" i="99"/>
  <c r="D266" i="99"/>
  <c r="D265" i="99"/>
  <c r="D264" i="99"/>
  <c r="D263" i="99"/>
  <c r="D262" i="99"/>
  <c r="D261" i="99"/>
  <c r="D260" i="99"/>
  <c r="D259" i="99"/>
  <c r="D258" i="99"/>
  <c r="D257" i="99"/>
  <c r="D256" i="99"/>
  <c r="D255" i="99"/>
  <c r="D254" i="99"/>
  <c r="D253" i="99"/>
  <c r="D252" i="99"/>
  <c r="D251" i="99"/>
  <c r="E250" i="99"/>
  <c r="D250" i="99"/>
  <c r="E249" i="99"/>
  <c r="D249" i="99"/>
  <c r="E248" i="99"/>
  <c r="D248" i="99"/>
  <c r="D247" i="99"/>
  <c r="D246" i="99"/>
  <c r="D245" i="99"/>
  <c r="D244" i="99"/>
  <c r="D243" i="99"/>
  <c r="D242" i="99"/>
  <c r="D241" i="99"/>
  <c r="D240" i="99"/>
  <c r="D239" i="99"/>
  <c r="D238" i="99"/>
  <c r="D237" i="99"/>
  <c r="D236" i="99"/>
  <c r="D235" i="99"/>
  <c r="D234" i="99"/>
  <c r="D233" i="99"/>
  <c r="D232" i="99"/>
  <c r="D231" i="99"/>
  <c r="D230" i="99"/>
  <c r="D229" i="99"/>
  <c r="D228" i="99"/>
  <c r="D227" i="99"/>
  <c r="D226" i="99"/>
  <c r="D225" i="99"/>
  <c r="D224" i="99"/>
  <c r="D223" i="99"/>
  <c r="D222" i="99"/>
  <c r="D221" i="99"/>
  <c r="D220" i="99"/>
  <c r="D219" i="99"/>
  <c r="D218" i="99"/>
  <c r="D217" i="99"/>
  <c r="D216" i="99"/>
  <c r="D215" i="99"/>
  <c r="D214" i="99"/>
  <c r="D213" i="99"/>
  <c r="D212" i="99"/>
  <c r="F211" i="99"/>
  <c r="E211" i="99"/>
  <c r="D211" i="99"/>
  <c r="D210" i="99"/>
  <c r="D209" i="99"/>
  <c r="D208" i="99"/>
  <c r="D207" i="99"/>
  <c r="D206" i="99"/>
  <c r="D205" i="99"/>
  <c r="D204" i="99"/>
  <c r="D203" i="99"/>
  <c r="D202" i="99"/>
  <c r="D201" i="99"/>
  <c r="D200" i="99"/>
  <c r="D199" i="99"/>
  <c r="D198" i="99"/>
  <c r="D197" i="99"/>
  <c r="D196" i="99"/>
  <c r="D195" i="99"/>
  <c r="D194" i="99"/>
  <c r="D193" i="99"/>
  <c r="D192" i="99"/>
  <c r="D191" i="99"/>
  <c r="D190" i="99"/>
  <c r="D189" i="99"/>
  <c r="D188" i="99"/>
  <c r="D187" i="99"/>
  <c r="D186" i="99"/>
  <c r="D185" i="99"/>
  <c r="D184" i="99"/>
  <c r="D183" i="99"/>
  <c r="D182" i="99"/>
  <c r="D181" i="99"/>
  <c r="D180" i="99"/>
  <c r="D179" i="99"/>
  <c r="D178" i="99"/>
  <c r="D177" i="99"/>
  <c r="D176" i="99"/>
  <c r="D175" i="99"/>
  <c r="D174" i="99"/>
  <c r="D173" i="99"/>
  <c r="D172" i="99"/>
  <c r="D171" i="99"/>
  <c r="D170" i="99"/>
  <c r="D169" i="99"/>
  <c r="D168" i="99"/>
  <c r="D167" i="99"/>
  <c r="D166" i="99"/>
  <c r="D165" i="99"/>
  <c r="D164" i="99"/>
  <c r="D163" i="99"/>
  <c r="D162" i="99"/>
  <c r="D161" i="99"/>
  <c r="D160" i="99"/>
  <c r="D159" i="99"/>
  <c r="D158" i="99"/>
  <c r="D157" i="99"/>
  <c r="D156" i="99"/>
  <c r="D155" i="99"/>
  <c r="D154" i="99"/>
  <c r="D153" i="99"/>
  <c r="D152" i="99"/>
  <c r="D151" i="99"/>
  <c r="D150" i="99"/>
  <c r="D149" i="99"/>
  <c r="D148" i="99"/>
  <c r="D147" i="99"/>
  <c r="D146" i="99"/>
  <c r="D145" i="99"/>
  <c r="D144" i="99"/>
  <c r="D143" i="99"/>
  <c r="D142" i="99"/>
  <c r="D141" i="99"/>
  <c r="D140" i="99"/>
  <c r="D139" i="99"/>
  <c r="D138" i="99"/>
  <c r="D137" i="99"/>
  <c r="D136" i="99"/>
  <c r="D135" i="99"/>
  <c r="D134" i="99"/>
  <c r="D133" i="99"/>
  <c r="D132" i="99"/>
  <c r="D131" i="99"/>
  <c r="D130" i="99"/>
  <c r="D129" i="99"/>
  <c r="D128" i="99"/>
  <c r="D127" i="99"/>
  <c r="D126" i="99"/>
  <c r="D125" i="99"/>
  <c r="D124" i="99"/>
  <c r="D123" i="99"/>
  <c r="D122" i="99"/>
  <c r="D121" i="99"/>
  <c r="D120" i="99"/>
  <c r="D119" i="99"/>
  <c r="D118" i="99"/>
  <c r="D117" i="99"/>
  <c r="D116" i="99"/>
  <c r="E115" i="99"/>
  <c r="D115" i="99"/>
  <c r="D114" i="99"/>
  <c r="D113" i="99"/>
  <c r="D112" i="99"/>
  <c r="D111" i="99"/>
  <c r="D110" i="99"/>
  <c r="D109" i="99"/>
  <c r="D108" i="99"/>
  <c r="D107" i="99"/>
  <c r="D106" i="99"/>
  <c r="D105" i="99"/>
  <c r="D104" i="99"/>
  <c r="E103" i="99"/>
  <c r="D103" i="99"/>
  <c r="D102" i="99"/>
  <c r="D101" i="99"/>
  <c r="D100" i="99"/>
  <c r="D99" i="99"/>
  <c r="D98" i="99"/>
  <c r="D97" i="99"/>
  <c r="D96" i="99"/>
  <c r="D95" i="99"/>
  <c r="D94" i="99"/>
  <c r="D93" i="99"/>
  <c r="D92" i="99"/>
  <c r="E91" i="99"/>
  <c r="D91" i="99"/>
  <c r="D90" i="99"/>
  <c r="D89" i="99"/>
  <c r="D88" i="99"/>
  <c r="D87" i="99"/>
  <c r="D86" i="99"/>
  <c r="D85" i="99"/>
  <c r="D84" i="99"/>
  <c r="D83" i="99"/>
  <c r="D82" i="99"/>
  <c r="D81" i="99"/>
  <c r="D80" i="99"/>
  <c r="E79" i="99"/>
  <c r="D79" i="99"/>
  <c r="D78" i="99"/>
  <c r="D77" i="99"/>
  <c r="D76" i="99"/>
  <c r="D75" i="99"/>
  <c r="D74" i="99"/>
  <c r="D73" i="99"/>
  <c r="D72" i="99"/>
  <c r="D71" i="99"/>
  <c r="D70" i="99"/>
  <c r="D69" i="99"/>
  <c r="D68" i="99"/>
  <c r="E67" i="99"/>
  <c r="D67" i="99"/>
  <c r="D66" i="99"/>
  <c r="D65" i="99"/>
  <c r="D64" i="99"/>
  <c r="D63" i="99"/>
  <c r="D62" i="99"/>
  <c r="D61" i="99"/>
  <c r="D60" i="99"/>
  <c r="D59" i="99"/>
  <c r="D58" i="99"/>
  <c r="D57" i="99"/>
  <c r="D56" i="99"/>
  <c r="E55" i="99"/>
  <c r="D55" i="99"/>
  <c r="D54" i="99"/>
  <c r="D53" i="99"/>
  <c r="D52" i="99"/>
  <c r="D51" i="99"/>
  <c r="D50" i="99"/>
  <c r="D49" i="99"/>
  <c r="D48" i="99"/>
  <c r="D47" i="99"/>
  <c r="D46" i="99"/>
  <c r="D45" i="99"/>
  <c r="D44" i="99"/>
  <c r="E43" i="99"/>
  <c r="D43" i="99"/>
  <c r="D42" i="99"/>
  <c r="D41" i="99"/>
  <c r="D40" i="99"/>
  <c r="D39" i="99"/>
  <c r="D38" i="99"/>
  <c r="D37" i="99"/>
  <c r="D36" i="99"/>
  <c r="D35" i="99"/>
  <c r="D34" i="99"/>
  <c r="D33" i="99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13" i="99"/>
  <c r="D12" i="99"/>
  <c r="D11" i="99"/>
  <c r="D10" i="99"/>
  <c r="D9" i="99"/>
  <c r="D8" i="99"/>
  <c r="B10" i="97" l="1"/>
  <c r="M37" i="7" l="1"/>
  <c r="I37" i="7" s="1"/>
  <c r="M38" i="7"/>
  <c r="I38" i="7" s="1"/>
  <c r="M39" i="7"/>
  <c r="I39" i="7" s="1"/>
  <c r="M44" i="7"/>
  <c r="I44" i="7" s="1"/>
  <c r="M45" i="7"/>
  <c r="I45" i="7" s="1"/>
  <c r="M35" i="7"/>
  <c r="I35" i="7" s="1"/>
  <c r="M33" i="7"/>
  <c r="I33" i="7" s="1"/>
  <c r="M32" i="7"/>
  <c r="I32" i="7" s="1"/>
  <c r="M31" i="7"/>
  <c r="I31" i="7" s="1"/>
  <c r="M30" i="7"/>
  <c r="I30" i="7" s="1"/>
  <c r="I29" i="7"/>
  <c r="D47" i="7"/>
  <c r="D49" i="7" s="1"/>
  <c r="D36" i="7"/>
  <c r="I47" i="7" l="1"/>
  <c r="H99" i="7"/>
  <c r="I99" i="7" s="1"/>
  <c r="I70" i="7"/>
  <c r="J70" i="7" s="1"/>
  <c r="J99" i="7" l="1"/>
  <c r="L27" i="95" l="1"/>
  <c r="M27" i="95"/>
  <c r="N27" i="95"/>
  <c r="O27" i="95"/>
  <c r="L11" i="95" l="1"/>
  <c r="O11" i="95" l="1"/>
  <c r="N11" i="95"/>
  <c r="M11" i="95"/>
  <c r="N13" i="95" l="1"/>
  <c r="M13" i="95"/>
  <c r="L13" i="95"/>
  <c r="M12" i="95"/>
  <c r="B12" i="95"/>
  <c r="B13" i="95" l="1"/>
  <c r="B14" i="95" s="1"/>
  <c r="B15" i="95" s="1"/>
  <c r="B16" i="95" s="1"/>
  <c r="B17" i="95" s="1"/>
  <c r="B18" i="95" s="1"/>
  <c r="B19" i="95" s="1"/>
  <c r="B20" i="95" s="1"/>
  <c r="B21" i="95" s="1"/>
  <c r="B22" i="95" s="1"/>
  <c r="B23" i="95" s="1"/>
  <c r="B24" i="95" s="1"/>
  <c r="B25" i="95" s="1"/>
  <c r="B26" i="95" s="1"/>
  <c r="B27" i="95" s="1"/>
  <c r="M19" i="95"/>
  <c r="O18" i="95"/>
  <c r="N19" i="95"/>
  <c r="O13" i="95"/>
  <c r="L18" i="95"/>
  <c r="N12" i="95"/>
  <c r="O12" i="95"/>
  <c r="O19" i="95"/>
  <c r="M18" i="95"/>
  <c r="M29" i="95" s="1"/>
  <c r="L12" i="95"/>
  <c r="N18" i="95"/>
  <c r="L19" i="95"/>
  <c r="O29" i="95" l="1"/>
  <c r="E47" i="93" s="1"/>
  <c r="N29" i="95"/>
  <c r="L29" i="95"/>
  <c r="F29" i="7" l="1"/>
  <c r="H58" i="93"/>
  <c r="G58" i="93"/>
  <c r="F58" i="93"/>
  <c r="E58" i="93"/>
  <c r="H49" i="93"/>
  <c r="G49" i="93"/>
  <c r="F49" i="93"/>
  <c r="E49" i="93"/>
  <c r="B13" i="93"/>
  <c r="A14" i="7"/>
  <c r="B14" i="93" l="1"/>
  <c r="B15" i="93" s="1"/>
  <c r="F30" i="7"/>
  <c r="I49" i="93"/>
  <c r="I58" i="93"/>
  <c r="B16" i="93" l="1"/>
  <c r="F31" i="7"/>
  <c r="E56" i="93"/>
  <c r="E60" i="93" s="1"/>
  <c r="E62" i="93" s="1"/>
  <c r="F47" i="93"/>
  <c r="E51" i="93"/>
  <c r="E53" i="93" s="1"/>
  <c r="B17" i="93" l="1"/>
  <c r="F56" i="93"/>
  <c r="F60" i="93" s="1"/>
  <c r="F62" i="93" s="1"/>
  <c r="F51" i="93"/>
  <c r="F53" i="93" s="1"/>
  <c r="G47" i="93"/>
  <c r="B18" i="93" l="1"/>
  <c r="G56" i="93"/>
  <c r="G60" i="93" s="1"/>
  <c r="G62" i="93" s="1"/>
  <c r="G51" i="93"/>
  <c r="G53" i="93" s="1"/>
  <c r="H47" i="93"/>
  <c r="B19" i="93" l="1"/>
  <c r="H56" i="93"/>
  <c r="H51" i="93"/>
  <c r="H53" i="93" s="1"/>
  <c r="I47" i="93"/>
  <c r="I51" i="93" s="1"/>
  <c r="I53" i="93" s="1"/>
  <c r="D16" i="54" s="1"/>
  <c r="B20" i="93" l="1"/>
  <c r="D15" i="54"/>
  <c r="D14" i="54"/>
  <c r="H60" i="93"/>
  <c r="H62" i="93" s="1"/>
  <c r="I56" i="93"/>
  <c r="I60" i="93" s="1"/>
  <c r="I62" i="93" s="1"/>
  <c r="D20" i="54" s="1"/>
  <c r="B21" i="93" l="1"/>
  <c r="D18" i="54"/>
  <c r="D19" i="54"/>
  <c r="B22" i="93" l="1"/>
  <c r="F37" i="7"/>
  <c r="F36" i="7"/>
  <c r="B23" i="93" l="1"/>
  <c r="F39" i="7"/>
  <c r="F33" i="7"/>
  <c r="F35" i="7"/>
  <c r="F34" i="7"/>
  <c r="F38" i="7"/>
  <c r="F32" i="7"/>
  <c r="B24" i="93" l="1"/>
  <c r="F40" i="7"/>
  <c r="J10" i="7"/>
  <c r="B25" i="93" l="1"/>
  <c r="A15" i="7"/>
  <c r="A17" i="7" s="1"/>
  <c r="A19" i="7" s="1"/>
  <c r="A20" i="7" s="1"/>
  <c r="A22" i="7" s="1"/>
  <c r="A23" i="7" s="1"/>
  <c r="B26" i="93" l="1"/>
  <c r="J15" i="7"/>
  <c r="J48" i="7"/>
  <c r="G95" i="7" s="1"/>
  <c r="B27" i="93" l="1"/>
  <c r="H95" i="7"/>
  <c r="G97" i="7"/>
  <c r="G101" i="7" s="1"/>
  <c r="D31" i="54" s="1"/>
  <c r="J17" i="7"/>
  <c r="J20" i="7" s="1"/>
  <c r="J23" i="7" s="1"/>
  <c r="D24" i="54" s="1"/>
  <c r="H66" i="7"/>
  <c r="B28" i="93" l="1"/>
  <c r="H68" i="7"/>
  <c r="H72" i="7" s="1"/>
  <c r="D27" i="54" s="1"/>
  <c r="I66" i="7"/>
  <c r="I95" i="7"/>
  <c r="H97" i="7"/>
  <c r="H101" i="7" s="1"/>
  <c r="D32" i="54" s="1"/>
  <c r="I97" i="7" l="1"/>
  <c r="I101" i="7" s="1"/>
  <c r="D33" i="54" s="1"/>
  <c r="J95" i="7"/>
  <c r="J97" i="7" s="1"/>
  <c r="J101" i="7" s="1"/>
  <c r="D34" i="54" s="1"/>
  <c r="D38" i="54" s="1"/>
  <c r="J66" i="7"/>
  <c r="J68" i="7" s="1"/>
  <c r="J72" i="7" s="1"/>
  <c r="D29" i="54" s="1"/>
  <c r="I68" i="7"/>
  <c r="I72" i="7" s="1"/>
  <c r="D28" i="54" s="1"/>
</calcChain>
</file>

<file path=xl/sharedStrings.xml><?xml version="1.0" encoding="utf-8"?>
<sst xmlns="http://schemas.openxmlformats.org/spreadsheetml/2006/main" count="335" uniqueCount="222">
  <si>
    <t>Value</t>
  </si>
  <si>
    <t>Capital Asset Pricing Model Analysis</t>
  </si>
  <si>
    <t>Dividend Gr.</t>
  </si>
  <si>
    <t>AVERAGE PRICE, DIVIDEND AND DIVIDEND YIELD</t>
  </si>
  <si>
    <t>Market Required Return Estimate</t>
  </si>
  <si>
    <t>(5)</t>
  </si>
  <si>
    <t>CAPM Return on Equity</t>
  </si>
  <si>
    <t>Risk Premium</t>
  </si>
  <si>
    <t>(2)</t>
  </si>
  <si>
    <t>(3)</t>
  </si>
  <si>
    <t>(4)</t>
  </si>
  <si>
    <t>Company</t>
  </si>
  <si>
    <t>DPS</t>
  </si>
  <si>
    <t>Value Line</t>
  </si>
  <si>
    <t>Line</t>
  </si>
  <si>
    <t>No.</t>
  </si>
  <si>
    <t>Earnings Gr.</t>
  </si>
  <si>
    <t>Zacks</t>
  </si>
  <si>
    <t>Supporting Data for CAPM Analyses</t>
  </si>
  <si>
    <t>Avg. Yield</t>
  </si>
  <si>
    <t>Method 1:</t>
  </si>
  <si>
    <t>Method 2:</t>
  </si>
  <si>
    <t>DCF Growth Rate Analysis</t>
  </si>
  <si>
    <t>(1)</t>
  </si>
  <si>
    <t>EPS</t>
  </si>
  <si>
    <t>Sources:</t>
  </si>
  <si>
    <t>Average</t>
  </si>
  <si>
    <t>Dividend Yield</t>
  </si>
  <si>
    <t>DCF Return on Equity</t>
  </si>
  <si>
    <t>6 month average</t>
  </si>
  <si>
    <t>Average of</t>
  </si>
  <si>
    <t>All Gr. Rates</t>
  </si>
  <si>
    <t>HISTORICAL BOND YIELDS</t>
  </si>
  <si>
    <t>Mergent</t>
  </si>
  <si>
    <t>Treas. Bond</t>
  </si>
  <si>
    <t>Utility Bonds</t>
  </si>
  <si>
    <t>Difference</t>
  </si>
  <si>
    <t>DCF RETURN ON EQUITY</t>
  </si>
  <si>
    <t>SUMMARY OF ROE ESTIMATES</t>
  </si>
  <si>
    <t>- Average</t>
  </si>
  <si>
    <t>- High</t>
  </si>
  <si>
    <t>- Low</t>
  </si>
  <si>
    <t>30 Year Treasury Bond Data</t>
  </si>
  <si>
    <t>30-Yr.</t>
  </si>
  <si>
    <t>ND</t>
  </si>
  <si>
    <t>Historic Market Premium</t>
  </si>
  <si>
    <t>Arithmetic</t>
  </si>
  <si>
    <t>Mean</t>
  </si>
  <si>
    <t>Historical Market Risk Premium</t>
  </si>
  <si>
    <t>Beta * Market Premium</t>
  </si>
  <si>
    <t>CAPM Cost of Equity, Value Line Beta</t>
  </si>
  <si>
    <t>Risk-free Rate of Return, 30-Year Treasury Bond</t>
  </si>
  <si>
    <t>Proxy Group Beta</t>
  </si>
  <si>
    <t>Proxy Group Beta * Risk Premium</t>
  </si>
  <si>
    <t xml:space="preserve">Source: </t>
  </si>
  <si>
    <t>Median</t>
  </si>
  <si>
    <t>DCF Methodology</t>
  </si>
  <si>
    <t>CAPM Methodology</t>
  </si>
  <si>
    <t>Historical Risk Premium:</t>
  </si>
  <si>
    <t>Proxy Group Betas:</t>
  </si>
  <si>
    <t>Value Line Forward-Looking MRP</t>
  </si>
  <si>
    <t>Kroll</t>
  </si>
  <si>
    <t>Risk-free Rate of Return</t>
  </si>
  <si>
    <t>Market Risk Premium</t>
  </si>
  <si>
    <t>Beta times MRP</t>
  </si>
  <si>
    <t>CAPM Cost of Equity</t>
  </si>
  <si>
    <t>-  Arithmetic Mean</t>
  </si>
  <si>
    <t>Kroll MRP</t>
  </si>
  <si>
    <t>Damodaran MRP</t>
  </si>
  <si>
    <t>Supply</t>
  </si>
  <si>
    <t>Side</t>
  </si>
  <si>
    <t>-  Supply side MRP</t>
  </si>
  <si>
    <t>Value Line Projected Return Data:</t>
  </si>
  <si>
    <t>Source: Value Line Summary and Index,</t>
  </si>
  <si>
    <t>3 - 5 Year Price Appreciation</t>
  </si>
  <si>
    <t>Est. Annual Total Return</t>
  </si>
  <si>
    <t>Estimated Annualized</t>
  </si>
  <si>
    <t>Price Appreciation</t>
  </si>
  <si>
    <t>(Line 2 plus Line 7)</t>
  </si>
  <si>
    <t>(Line 1 minus Line 2)</t>
  </si>
  <si>
    <t>(Line 4 * Line 5)</t>
  </si>
  <si>
    <t>Expected Dividend Yield</t>
  </si>
  <si>
    <t>Proxy Group Median Growth Rate</t>
  </si>
  <si>
    <t>Proxy Group Average Growth Rate</t>
  </si>
  <si>
    <t>Company Name</t>
  </si>
  <si>
    <t>Average Price</t>
  </si>
  <si>
    <t>Current</t>
  </si>
  <si>
    <t>1-month</t>
  </si>
  <si>
    <t>2-month</t>
  </si>
  <si>
    <t>3-month</t>
  </si>
  <si>
    <t>6-month</t>
  </si>
  <si>
    <t>Dividend</t>
  </si>
  <si>
    <t>Source:</t>
  </si>
  <si>
    <t>Closing prices downloaded from S&amp;P Capital IQ</t>
  </si>
  <si>
    <t>Alliant Energy Corporation</t>
  </si>
  <si>
    <t>IDACORP, Inc.</t>
  </si>
  <si>
    <t>American Electric Power Company</t>
  </si>
  <si>
    <t>1-month avg</t>
  </si>
  <si>
    <t>3-month avg</t>
  </si>
  <si>
    <t>2-month avg</t>
  </si>
  <si>
    <t>6-month avg</t>
  </si>
  <si>
    <t>S&amp;P IQ</t>
  </si>
  <si>
    <t>Source:  Federal Reserve data</t>
  </si>
  <si>
    <t>Median Estimated Div. Yield</t>
  </si>
  <si>
    <t>Sources:  Value Line Investment Survey, S&amp;P Capital IQ</t>
  </si>
  <si>
    <t>Unadj. Beta</t>
  </si>
  <si>
    <t>Average of S&amp;P IQ and Value Line</t>
  </si>
  <si>
    <t>Adjusted</t>
  </si>
  <si>
    <t>Supply Side</t>
  </si>
  <si>
    <t>Less WWII</t>
  </si>
  <si>
    <t>Bias</t>
  </si>
  <si>
    <t>Kroll Cost of Capital Navigator, historical period 1926 - 2024</t>
  </si>
  <si>
    <t>Other Market Risk Premium Sources</t>
  </si>
  <si>
    <t>KMPG</t>
  </si>
  <si>
    <t>Average MRP</t>
  </si>
  <si>
    <t>IESE MRP Survey</t>
  </si>
  <si>
    <t>KMPG MRP</t>
  </si>
  <si>
    <t>Earnings Growth</t>
  </si>
  <si>
    <t>10-Year</t>
  </si>
  <si>
    <t>Dividend Growth</t>
  </si>
  <si>
    <t>5-Year</t>
  </si>
  <si>
    <t>Average Utility bond yield</t>
  </si>
  <si>
    <t>Consumer Price Index for All Urban Consumers (CPI-U)</t>
  </si>
  <si>
    <t>12-Month Percent Change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</si>
  <si>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</si>
  <si>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</si>
  <si>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</si>
  <si>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</si>
  <si>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</si>
  <si>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</si>
  <si>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</si>
  <si>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</si>
  <si>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</si>
  <si>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</si>
  <si>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</si>
  <si>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</si>
  <si>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</si>
  <si>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Date</t>
  </si>
  <si>
    <t>CPI-U</t>
  </si>
  <si>
    <t>DATE</t>
  </si>
  <si>
    <t>OPEN</t>
  </si>
  <si>
    <t>HIGH</t>
  </si>
  <si>
    <t>LOW</t>
  </si>
  <si>
    <t>CLOSE</t>
  </si>
  <si>
    <t>Method 1</t>
  </si>
  <si>
    <t>Method 2</t>
  </si>
  <si>
    <t>Average CAPM Results</t>
  </si>
  <si>
    <t>Source:  Value Line Investment Survey</t>
  </si>
  <si>
    <t>IESE</t>
  </si>
  <si>
    <t>Survey 2024</t>
  </si>
  <si>
    <t>Damodaran</t>
  </si>
  <si>
    <t>Average CAPM Excluding High and Low</t>
  </si>
  <si>
    <t>CAPM Midpoint Excluding High and Low</t>
  </si>
  <si>
    <t>LNT-US</t>
  </si>
  <si>
    <t>AEP-US</t>
  </si>
  <si>
    <t>ETR-US</t>
  </si>
  <si>
    <t>EVRG-US</t>
  </si>
  <si>
    <t>IDA-US</t>
  </si>
  <si>
    <t>PNW-US</t>
  </si>
  <si>
    <t>PRICECLOSE</t>
  </si>
  <si>
    <t>CAPM Midpoint</t>
  </si>
  <si>
    <t>Current dividend reported by the Value Line Investment Survey reports for each company</t>
  </si>
  <si>
    <t>MRP</t>
  </si>
  <si>
    <t>FE-US</t>
  </si>
  <si>
    <t>PROXY GROUP</t>
  </si>
  <si>
    <t>Forward-looking Market Return:</t>
  </si>
  <si>
    <t>-  Supply side Less WWII Bias</t>
  </si>
  <si>
    <t>Average Excl. Negatives, N/A, and Nil</t>
  </si>
  <si>
    <t>Median Excl. Negatives, N/A, and Nil</t>
  </si>
  <si>
    <t>Proxy Group Historical Earnings and Dividend Growth</t>
  </si>
  <si>
    <t>Recommended Weighted Cost of Capital</t>
  </si>
  <si>
    <t>Long-Term Debt</t>
  </si>
  <si>
    <t>Common Equity</t>
  </si>
  <si>
    <t>Total</t>
  </si>
  <si>
    <t>Pct.</t>
  </si>
  <si>
    <t>Cost</t>
  </si>
  <si>
    <t>Weighted</t>
  </si>
  <si>
    <t>TABLE 2</t>
  </si>
  <si>
    <t>Table 4</t>
  </si>
  <si>
    <t>Avista Corp.</t>
  </si>
  <si>
    <t>CenterPoint Energy</t>
  </si>
  <si>
    <t>CMS Energy Corp.</t>
  </si>
  <si>
    <t>Dominion Energy</t>
  </si>
  <si>
    <t>DTE Energy Co.</t>
  </si>
  <si>
    <t>Duke Energy Corp.</t>
  </si>
  <si>
    <t>Entergy Corp.</t>
  </si>
  <si>
    <t>Evergy Inc.</t>
  </si>
  <si>
    <t>Eversource Energy</t>
  </si>
  <si>
    <t>FirstEnergy Corp.</t>
  </si>
  <si>
    <t>Otter Tail Corp.</t>
  </si>
  <si>
    <t>Pinnacle West Capital</t>
  </si>
  <si>
    <t>Pub Sv Enterprise Grp.</t>
  </si>
  <si>
    <t>AVA-US</t>
  </si>
  <si>
    <t>CNP-US</t>
  </si>
  <si>
    <t>CMS-US</t>
  </si>
  <si>
    <t>D-US</t>
  </si>
  <si>
    <t>DTE-US</t>
  </si>
  <si>
    <t>DUK-US</t>
  </si>
  <si>
    <t>ES-US</t>
  </si>
  <si>
    <t>OTTR-US</t>
  </si>
  <si>
    <t>PEG-US</t>
  </si>
  <si>
    <t>SRE-US</t>
  </si>
  <si>
    <t>Closing daily stock prices from S&amp;P Capital IQ, May 1 through October 31, 2025</t>
  </si>
  <si>
    <t>S&amp;P Capital IQ and Zacks estimates accessed October 31, 2025</t>
  </si>
  <si>
    <t>Value Line Investment Survey, September 5, October 17, and November 7, 2025</t>
  </si>
  <si>
    <t>S&amp;P IQ growth rate used in place of missing Zacks growth rate for Otter Tail Corp.</t>
  </si>
  <si>
    <t>October 31, 2025</t>
  </si>
  <si>
    <t>Source:  U.S. Bureau of Labor Statistics</t>
  </si>
  <si>
    <t>Sempra Energy</t>
  </si>
  <si>
    <t>NA</t>
  </si>
  <si>
    <t>TABLE 1</t>
  </si>
  <si>
    <t>Table 3</t>
  </si>
  <si>
    <t>Avg. Yield over Study Period</t>
  </si>
  <si>
    <t>Change in Bond Yield (Line 2 minus Line 1)</t>
  </si>
  <si>
    <t>Risk Premium/Interest Rate Relationship</t>
  </si>
  <si>
    <t>Adjustment to Average Risk Premium (Line 4 times Line 3)</t>
  </si>
  <si>
    <t>Average Risk Premium over Study Period</t>
  </si>
  <si>
    <t>Adjusted Risk Premium (Line 6 plus Line 5)</t>
  </si>
  <si>
    <t>Adjusted Equity Risk Premium</t>
  </si>
  <si>
    <t>Predicted Risk Premium ROE (Line 8 plus Line 9)</t>
  </si>
  <si>
    <t>2024 Predicted Risk Premium ROE</t>
  </si>
  <si>
    <t>Average 2024 Utility Bond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</si>
</sst>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"/>
    <numFmt numFmtId="165" formatCode="0.00_)"/>
    <numFmt numFmtId="166" formatCode="0_)"/>
    <numFmt numFmtId="167" formatCode="0.000"/>
    <numFmt numFmtId="168" formatCode="0.0"/>
    <numFmt numFmtId="169" formatCode="_(* #,##0.000_);_(* \(#,##0.000\);_(* &quot;-&quot;??_);_(@_)"/>
    <numFmt numFmtId="170" formatCode="0.000000"/>
    <numFmt numFmtId="171" formatCode="_(&quot;$&quot;* #,##0.00000_);_(&quot;$&quot;* \(#,##0.00000\);_(&quot;$&quot;* &quot;-&quot;?????_);_(@_)"/>
    <numFmt numFmtId="172" formatCode="0.00_);\(0.00\)"/>
    <numFmt numFmtId="173" formatCode="&quot;$&quot;* #,##0_);&quot;$&quot;* \(#,##0\)"/>
    <numFmt numFmtId="174" formatCode="_(* #,##0.00000_);_(* \(#,##0.00000\);_(* &quot;-&quot;?????_);_(@_)"/>
    <numFmt numFmtId="175" formatCode="0.0000"/>
    <numFmt numFmtId="176" formatCode="General_)"/>
    <numFmt numFmtId="177" formatCode="_([$€-2]* #,##0.00_);_([$€-2]* \(#,##0.00\);_([$€-2]* &quot;-&quot;??_)"/>
    <numFmt numFmtId="178" formatCode="0.0000_)"/>
    <numFmt numFmtId="179" formatCode="#,##0.00;\(#,##0.00\)"/>
    <numFmt numFmtId="180" formatCode="0.0%"/>
    <numFmt numFmtId="181" formatCode="#0.0"/>
  </numFmts>
  <fonts count="127">
    <font>
      <sz val="10"/>
      <name val="Arial"/>
    </font>
    <font>
      <sz val="12"/>
      <color theme="1"/>
      <name val="ArialMT"/>
      <family val="2"/>
    </font>
    <font>
      <sz val="12"/>
      <color theme="1"/>
      <name val="ArialMT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Times New Roman"/>
      <family val="1"/>
    </font>
    <font>
      <sz val="11"/>
      <color indexed="8"/>
      <name val="Calibri"/>
      <family val="2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i/>
      <sz val="12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2"/>
      <name val="Helvetica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8"/>
      <name val="Times New Roman"/>
      <family val="1"/>
    </font>
    <font>
      <b/>
      <sz val="12"/>
      <color indexed="8"/>
      <name val="Tahoma"/>
      <family val="2"/>
    </font>
    <font>
      <b/>
      <sz val="10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 MT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1"/>
      <color rgb="FF9C0006"/>
      <name val="Calibri"/>
      <family val="2"/>
      <scheme val="minor"/>
    </font>
    <font>
      <sz val="10"/>
      <color indexed="2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indexed="52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indexed="9"/>
      <name val="Arial"/>
      <family val="2"/>
    </font>
    <font>
      <b/>
      <u val="singleAccounting"/>
      <sz val="8"/>
      <color indexed="8"/>
      <name val="Arial"/>
      <family val="2"/>
    </font>
    <font>
      <sz val="11"/>
      <color theme="1"/>
      <name val="Calibri"/>
      <family val="2"/>
    </font>
    <font>
      <b/>
      <sz val="9"/>
      <name val="Arial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1"/>
      <color rgb="FF7F7F7F"/>
      <name val="Calibri"/>
      <family val="2"/>
      <scheme val="minor"/>
    </font>
    <font>
      <i/>
      <sz val="10"/>
      <color indexed="23"/>
      <name val="Arial"/>
      <family val="2"/>
    </font>
    <font>
      <sz val="11"/>
      <color rgb="FF006100"/>
      <name val="Calibri"/>
      <family val="2"/>
      <scheme val="minor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indexed="56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indexed="56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indexed="56"/>
      <name val="Arial"/>
      <family val="2"/>
    </font>
    <font>
      <u/>
      <sz val="8.5"/>
      <color theme="10"/>
      <name val="Arial"/>
      <family val="2"/>
    </font>
    <font>
      <sz val="12"/>
      <color indexed="8"/>
      <name val="Arial"/>
      <family val="2"/>
    </font>
    <font>
      <sz val="11"/>
      <color rgb="FF3F3F76"/>
      <name val="Calibri"/>
      <family val="2"/>
      <scheme val="minor"/>
    </font>
    <font>
      <sz val="10"/>
      <color indexed="62"/>
      <name val="Arial"/>
      <family val="2"/>
    </font>
    <font>
      <sz val="1"/>
      <color indexed="9"/>
      <name val="Symbol"/>
      <family val="1"/>
      <charset val="2"/>
    </font>
    <font>
      <b/>
      <sz val="12"/>
      <name val="Tms Rmn"/>
    </font>
    <font>
      <sz val="11"/>
      <color rgb="FFFA7D00"/>
      <name val="Calibri"/>
      <family val="2"/>
      <scheme val="minor"/>
    </font>
    <font>
      <sz val="10"/>
      <color indexed="52"/>
      <name val="Arial"/>
      <family val="2"/>
    </font>
    <font>
      <sz val="11"/>
      <color rgb="FF9C6500"/>
      <name val="Calibri"/>
      <family val="2"/>
      <scheme val="minor"/>
    </font>
    <font>
      <sz val="10"/>
      <color indexed="60"/>
      <name val="Arial"/>
      <family val="2"/>
    </font>
    <font>
      <b/>
      <u val="singleAccounting"/>
      <sz val="8"/>
      <color indexed="8"/>
      <name val="Verdana"/>
      <family val="2"/>
    </font>
    <font>
      <b/>
      <sz val="12"/>
      <color indexed="8"/>
      <name val="Verdana"/>
      <family val="2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2"/>
      <name val="Arial MT"/>
    </font>
    <font>
      <b/>
      <sz val="11"/>
      <color rgb="FF3F3F3F"/>
      <name val="Calibri"/>
      <family val="2"/>
      <scheme val="minor"/>
    </font>
    <font>
      <sz val="9.75"/>
      <name val="Arial"/>
      <family val="2"/>
    </font>
    <font>
      <b/>
      <sz val="8"/>
      <color indexed="9"/>
      <name val="Verdana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theme="1"/>
      <name val="Calibri"/>
      <family val="2"/>
      <scheme val="minor"/>
    </font>
    <font>
      <sz val="12"/>
      <color indexed="8"/>
      <name val="Arial MT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</font>
    <font>
      <sz val="10"/>
      <name val="MS Serif"/>
      <family val="1"/>
    </font>
    <font>
      <sz val="12"/>
      <name val="Verdana"/>
      <family val="2"/>
    </font>
    <font>
      <sz val="11"/>
      <color indexed="8"/>
      <name val="Arial"/>
      <family val="2"/>
    </font>
    <font>
      <b/>
      <i/>
      <sz val="10"/>
      <color indexed="63"/>
      <name val="Arial"/>
      <family val="2"/>
    </font>
    <font>
      <b/>
      <sz val="8"/>
      <color indexed="8"/>
      <name val="Verdana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sz val="10"/>
      <name val="Geneva"/>
      <family val="2"/>
    </font>
    <font>
      <i/>
      <sz val="10"/>
      <name val="Arial"/>
      <family val="2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double"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8.5"/>
      <name val="Arial"/>
      <family val="2"/>
    </font>
    <font>
      <sz val="8.5"/>
      <name val="Arial"/>
      <family val="2"/>
    </font>
    <font>
      <u/>
      <sz val="8.5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</fills>
  <borders count="3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ashed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16951">
    <xf numFmtId="0" fontId="0" fillId="0" borderId="0"/>
    <xf numFmtId="170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17" fillId="0" borderId="0">
      <alignment horizont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0" fontId="17" fillId="0" borderId="0" applyProtection="0"/>
    <xf numFmtId="0" fontId="18" fillId="0" borderId="0" applyProtection="0"/>
    <xf numFmtId="0" fontId="11" fillId="0" borderId="0" applyProtection="0"/>
    <xf numFmtId="0" fontId="19" fillId="0" borderId="0" applyProtection="0"/>
    <xf numFmtId="0" fontId="20" fillId="0" borderId="0" applyProtection="0"/>
    <xf numFmtId="0" fontId="21" fillId="0" borderId="0" applyProtection="0"/>
    <xf numFmtId="0" fontId="15" fillId="0" borderId="0" applyProtection="0"/>
    <xf numFmtId="0" fontId="22" fillId="0" borderId="0" applyProtection="0"/>
    <xf numFmtId="2" fontId="17" fillId="0" borderId="0" applyProtection="0"/>
    <xf numFmtId="0" fontId="23" fillId="0" borderId="0" applyProtection="0"/>
    <xf numFmtId="0" fontId="2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7" fillId="0" borderId="0"/>
    <xf numFmtId="0" fontId="17" fillId="0" borderId="0">
      <alignment vertical="top"/>
    </xf>
    <xf numFmtId="0" fontId="17" fillId="0" borderId="0">
      <alignment vertical="top"/>
    </xf>
    <xf numFmtId="0" fontId="7" fillId="0" borderId="0"/>
    <xf numFmtId="40" fontId="26" fillId="6" borderId="0">
      <alignment horizontal="right"/>
    </xf>
    <xf numFmtId="0" fontId="27" fillId="6" borderId="0">
      <alignment horizontal="right"/>
    </xf>
    <xf numFmtId="0" fontId="28" fillId="6" borderId="1"/>
    <xf numFmtId="0" fontId="28" fillId="0" borderId="0" applyBorder="0">
      <alignment horizontal="centerContinuous"/>
    </xf>
    <xf numFmtId="0" fontId="29" fillId="0" borderId="0" applyBorder="0">
      <alignment horizontal="centerContinuous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1" fillId="0" borderId="2">
      <alignment horizontal="center"/>
    </xf>
    <xf numFmtId="3" fontId="30" fillId="0" borderId="0" applyFont="0" applyFill="0" applyBorder="0" applyAlignment="0" applyProtection="0"/>
    <xf numFmtId="0" fontId="30" fillId="7" borderId="0" applyNumberFormat="0" applyFont="0" applyBorder="0" applyAlignment="0" applyProtection="0"/>
    <xf numFmtId="4" fontId="32" fillId="3" borderId="3" applyNumberFormat="0" applyProtection="0">
      <alignment vertical="center"/>
    </xf>
    <xf numFmtId="4" fontId="33" fillId="8" borderId="3" applyNumberFormat="0" applyProtection="0">
      <alignment vertical="center"/>
    </xf>
    <xf numFmtId="4" fontId="32" fillId="8" borderId="3" applyNumberFormat="0" applyProtection="0">
      <alignment horizontal="left" vertical="center" indent="1"/>
    </xf>
    <xf numFmtId="0" fontId="32" fillId="8" borderId="3" applyNumberFormat="0" applyProtection="0">
      <alignment horizontal="left" vertical="top" indent="1"/>
    </xf>
    <xf numFmtId="4" fontId="32" fillId="9" borderId="0" applyNumberFormat="0" applyProtection="0">
      <alignment horizontal="left" vertical="center" indent="1"/>
    </xf>
    <xf numFmtId="4" fontId="34" fillId="5" borderId="3" applyNumberFormat="0" applyProtection="0">
      <alignment horizontal="right" vertical="center"/>
    </xf>
    <xf numFmtId="4" fontId="34" fillId="2" borderId="3" applyNumberFormat="0" applyProtection="0">
      <alignment horizontal="right" vertical="center"/>
    </xf>
    <xf numFmtId="4" fontId="34" fillId="10" borderId="3" applyNumberFormat="0" applyProtection="0">
      <alignment horizontal="right" vertical="center"/>
    </xf>
    <xf numFmtId="4" fontId="34" fillId="11" borderId="3" applyNumberFormat="0" applyProtection="0">
      <alignment horizontal="right" vertical="center"/>
    </xf>
    <xf numFmtId="4" fontId="34" fillId="12" borderId="3" applyNumberFormat="0" applyProtection="0">
      <alignment horizontal="right" vertical="center"/>
    </xf>
    <xf numFmtId="4" fontId="34" fillId="4" borderId="3" applyNumberFormat="0" applyProtection="0">
      <alignment horizontal="right" vertical="center"/>
    </xf>
    <xf numFmtId="4" fontId="34" fillId="13" borderId="3" applyNumberFormat="0" applyProtection="0">
      <alignment horizontal="right" vertical="center"/>
    </xf>
    <xf numFmtId="4" fontId="34" fillId="14" borderId="3" applyNumberFormat="0" applyProtection="0">
      <alignment horizontal="right" vertical="center"/>
    </xf>
    <xf numFmtId="4" fontId="34" fillId="15" borderId="3" applyNumberFormat="0" applyProtection="0">
      <alignment horizontal="right" vertical="center"/>
    </xf>
    <xf numFmtId="4" fontId="32" fillId="16" borderId="4" applyNumberFormat="0" applyProtection="0">
      <alignment horizontal="left" vertical="center" indent="1"/>
    </xf>
    <xf numFmtId="4" fontId="34" fillId="17" borderId="0" applyNumberFormat="0" applyProtection="0">
      <alignment horizontal="left" vertical="center" indent="1"/>
    </xf>
    <xf numFmtId="4" fontId="35" fillId="18" borderId="0" applyNumberFormat="0" applyProtection="0">
      <alignment horizontal="left" vertical="center" indent="1"/>
    </xf>
    <xf numFmtId="4" fontId="34" fillId="19" borderId="3" applyNumberFormat="0" applyProtection="0">
      <alignment horizontal="right" vertical="center"/>
    </xf>
    <xf numFmtId="4" fontId="34" fillId="17" borderId="0" applyNumberFormat="0" applyProtection="0">
      <alignment horizontal="left" vertical="center" indent="1"/>
    </xf>
    <xf numFmtId="4" fontId="34" fillId="9" borderId="0" applyNumberFormat="0" applyProtection="0">
      <alignment horizontal="left" vertical="center" indent="1"/>
    </xf>
    <xf numFmtId="0" fontId="7" fillId="18" borderId="3" applyNumberFormat="0" applyProtection="0">
      <alignment horizontal="left" vertical="center" indent="1"/>
    </xf>
    <xf numFmtId="0" fontId="7" fillId="18" borderId="3" applyNumberFormat="0" applyProtection="0">
      <alignment horizontal="left" vertical="top" indent="1"/>
    </xf>
    <xf numFmtId="0" fontId="7" fillId="9" borderId="3" applyNumberFormat="0" applyProtection="0">
      <alignment horizontal="left" vertical="center" indent="1"/>
    </xf>
    <xf numFmtId="0" fontId="7" fillId="9" borderId="3" applyNumberFormat="0" applyProtection="0">
      <alignment horizontal="left" vertical="top" indent="1"/>
    </xf>
    <xf numFmtId="0" fontId="7" fillId="20" borderId="3" applyNumberFormat="0" applyProtection="0">
      <alignment horizontal="left" vertical="center" indent="1"/>
    </xf>
    <xf numFmtId="0" fontId="7" fillId="20" borderId="3" applyNumberFormat="0" applyProtection="0">
      <alignment horizontal="left" vertical="top" indent="1"/>
    </xf>
    <xf numFmtId="0" fontId="7" fillId="21" borderId="3" applyNumberFormat="0" applyProtection="0">
      <alignment horizontal="left" vertical="center" indent="1"/>
    </xf>
    <xf numFmtId="0" fontId="7" fillId="21" borderId="3" applyNumberFormat="0" applyProtection="0">
      <alignment horizontal="left" vertical="top" indent="1"/>
    </xf>
    <xf numFmtId="4" fontId="34" fillId="22" borderId="3" applyNumberFormat="0" applyProtection="0">
      <alignment vertical="center"/>
    </xf>
    <xf numFmtId="4" fontId="36" fillId="22" borderId="3" applyNumberFormat="0" applyProtection="0">
      <alignment vertical="center"/>
    </xf>
    <xf numFmtId="4" fontId="34" fillId="22" borderId="3" applyNumberFormat="0" applyProtection="0">
      <alignment horizontal="left" vertical="center" indent="1"/>
    </xf>
    <xf numFmtId="0" fontId="34" fillId="22" borderId="3" applyNumberFormat="0" applyProtection="0">
      <alignment horizontal="left" vertical="top" indent="1"/>
    </xf>
    <xf numFmtId="4" fontId="34" fillId="17" borderId="3" applyNumberFormat="0" applyProtection="0">
      <alignment horizontal="right" vertical="center"/>
    </xf>
    <xf numFmtId="4" fontId="36" fillId="17" borderId="3" applyNumberFormat="0" applyProtection="0">
      <alignment horizontal="right" vertical="center"/>
    </xf>
    <xf numFmtId="4" fontId="34" fillId="19" borderId="3" applyNumberFormat="0" applyProtection="0">
      <alignment horizontal="left" vertical="center" indent="1"/>
    </xf>
    <xf numFmtId="0" fontId="34" fillId="9" borderId="3" applyNumberFormat="0" applyProtection="0">
      <alignment horizontal="left" vertical="top" indent="1"/>
    </xf>
    <xf numFmtId="4" fontId="37" fillId="23" borderId="0" applyNumberFormat="0" applyProtection="0">
      <alignment horizontal="left" vertical="center" indent="1"/>
    </xf>
    <xf numFmtId="4" fontId="38" fillId="17" borderId="3" applyNumberFormat="0" applyProtection="0">
      <alignment horizontal="right" vertical="center"/>
    </xf>
    <xf numFmtId="170" fontId="7" fillId="0" borderId="0">
      <alignment horizontal="left" wrapText="1"/>
    </xf>
    <xf numFmtId="0" fontId="39" fillId="0" borderId="0" applyNumberFormat="0" applyBorder="0" applyAlignment="0"/>
    <xf numFmtId="0" fontId="40" fillId="0" borderId="0" applyNumberFormat="0" applyBorder="0" applyAlignment="0"/>
    <xf numFmtId="0" fontId="41" fillId="0" borderId="0" applyNumberFormat="0" applyBorder="0" applyAlignment="0"/>
    <xf numFmtId="0" fontId="41" fillId="0" borderId="0" applyNumberFormat="0" applyBorder="0" applyAlignment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43" fontId="9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/>
    <xf numFmtId="9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2" fontId="6" fillId="0" borderId="0" applyFill="0" applyBorder="0" applyProtection="0">
      <alignment horizontal="left"/>
    </xf>
    <xf numFmtId="42" fontId="46" fillId="0" borderId="0" applyFill="0" applyBorder="0" applyAlignment="0" applyProtection="0"/>
    <xf numFmtId="44" fontId="45" fillId="0" borderId="0">
      <alignment horizontal="left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34" fillId="55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34" fillId="5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34" fillId="56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34" fillId="57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34" fillId="58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34" fillId="59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34" fillId="60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34" fillId="2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34" fillId="1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34" fillId="57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34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34" fillId="11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9" fillId="61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9" fillId="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9" fillId="15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9" fillId="62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9" fillId="63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9" fillId="12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9" fillId="6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9" fillId="10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9" fillId="1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9" fillId="62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9" fillId="63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9" fillId="4" borderId="0" applyNumberFormat="0" applyBorder="0" applyAlignment="0" applyProtection="0"/>
    <xf numFmtId="43" fontId="45" fillId="0" borderId="0">
      <alignment horizontal="left"/>
    </xf>
    <xf numFmtId="172" fontId="45" fillId="0" borderId="0">
      <alignment horizontal="left"/>
    </xf>
    <xf numFmtId="37" fontId="6" fillId="0" borderId="0" applyNumberFormat="0" applyBorder="0" applyAlignment="0"/>
    <xf numFmtId="38" fontId="50" fillId="0" borderId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2" fillId="5" borderId="0" applyNumberFormat="0" applyBorder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4" fillId="65" borderId="22" applyNumberFormat="0" applyAlignment="0" applyProtection="0"/>
    <xf numFmtId="0" fontId="34" fillId="0" borderId="0" applyAlignment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6" fillId="66" borderId="23" applyNumberFormat="0" applyAlignment="0" applyProtection="0"/>
    <xf numFmtId="37" fontId="45" fillId="0" borderId="0">
      <alignment horizontal="center"/>
    </xf>
    <xf numFmtId="37" fontId="6" fillId="0" borderId="0" applyNumberFormat="0" applyFill="0" applyBorder="0" applyProtection="0">
      <alignment horizontal="centerContinuous"/>
    </xf>
    <xf numFmtId="37" fontId="45" fillId="0" borderId="10">
      <alignment horizontal="center"/>
    </xf>
    <xf numFmtId="37" fontId="45" fillId="0" borderId="10">
      <alignment horizontal="center"/>
    </xf>
    <xf numFmtId="37" fontId="45" fillId="0" borderId="10">
      <alignment horizontal="center"/>
    </xf>
    <xf numFmtId="37" fontId="45" fillId="0" borderId="10">
      <alignment horizontal="center"/>
    </xf>
    <xf numFmtId="0" fontId="57" fillId="67" borderId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37" fontId="6" fillId="0" borderId="0" applyFill="0" applyBorder="0" applyAlignment="0" applyProtection="0"/>
    <xf numFmtId="0" fontId="6" fillId="0" borderId="0" applyNumberFormat="0" applyFill="0" applyBorder="0" applyAlignment="0" applyProtection="0"/>
    <xf numFmtId="4" fontId="59" fillId="0" borderId="2" applyFill="0" applyProtection="0">
      <alignment horizontal="center" vertical="center" wrapText="1"/>
    </xf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1" fontId="6" fillId="0" borderId="0" applyFill="0" applyBorder="0" applyAlignment="0" applyProtection="0"/>
    <xf numFmtId="42" fontId="6" fillId="0" borderId="7"/>
    <xf numFmtId="43" fontId="6" fillId="0" borderId="0" applyBorder="0">
      <alignment horizontal="left"/>
    </xf>
    <xf numFmtId="0" fontId="60" fillId="0" borderId="0"/>
    <xf numFmtId="0" fontId="60" fillId="0" borderId="0"/>
    <xf numFmtId="0" fontId="60" fillId="0" borderId="24"/>
    <xf numFmtId="173" fontId="6" fillId="0" borderId="0"/>
    <xf numFmtId="7" fontId="61" fillId="0" borderId="25"/>
    <xf numFmtId="4" fontId="62" fillId="0" borderId="0" applyFont="0" applyBorder="0">
      <alignment horizontal="justify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38" fontId="46" fillId="0" borderId="0"/>
    <xf numFmtId="174" fontId="6" fillId="0" borderId="0">
      <alignment horizontal="center"/>
    </xf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6" fillId="56" borderId="0" applyNumberFormat="0" applyBorder="0" applyAlignment="0" applyProtection="0"/>
    <xf numFmtId="38" fontId="67" fillId="0" borderId="0"/>
    <xf numFmtId="49" fontId="68" fillId="0" borderId="0" applyNumberFormat="0" applyFill="0" applyBorder="0" applyProtection="0">
      <alignment horizontal="centerContinuous"/>
    </xf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70" fillId="0" borderId="26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2" fillId="0" borderId="27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4" fillId="0" borderId="28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75" fillId="0" borderId="0" applyNumberFormat="0" applyFill="0" applyBorder="0" applyAlignment="0" applyProtection="0">
      <alignment vertical="top"/>
      <protection locked="0"/>
    </xf>
    <xf numFmtId="0" fontId="76" fillId="6" borderId="0"/>
    <xf numFmtId="0" fontId="76" fillId="6" borderId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8" fillId="59" borderId="22" applyNumberFormat="0" applyAlignment="0" applyProtection="0"/>
    <xf numFmtId="0" fontId="79" fillId="0" borderId="0" applyAlignment="0"/>
    <xf numFmtId="0" fontId="80" fillId="68" borderId="24"/>
    <xf numFmtId="37" fontId="11" fillId="0" borderId="0" applyBorder="0" applyAlignment="0" applyProtection="0"/>
    <xf numFmtId="0" fontId="11" fillId="69" borderId="0"/>
    <xf numFmtId="41" fontId="46" fillId="0" borderId="0" applyFill="0" applyBorder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2" fillId="0" borderId="29" applyNumberFormat="0" applyFill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4" fillId="3" borderId="0" applyNumberFormat="0" applyBorder="0" applyAlignment="0" applyProtection="0"/>
    <xf numFmtId="0" fontId="85" fillId="70" borderId="0" applyAlignment="0"/>
    <xf numFmtId="0" fontId="56" fillId="71" borderId="0" applyAlignment="0"/>
    <xf numFmtId="0" fontId="86" fillId="0" borderId="0" applyAlignment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87" fillId="0" borderId="0"/>
    <xf numFmtId="0" fontId="8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47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88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6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9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89" fillId="0" borderId="0"/>
    <xf numFmtId="0" fontId="45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6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6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37" fontId="6" fillId="0" borderId="0" applyFill="0" applyBorder="0" applyAlignment="0" applyProtection="0"/>
    <xf numFmtId="0" fontId="45" fillId="0" borderId="0"/>
    <xf numFmtId="37" fontId="6" fillId="0" borderId="0" applyFill="0" applyBorder="0" applyProtection="0"/>
    <xf numFmtId="0" fontId="45" fillId="0" borderId="0"/>
    <xf numFmtId="37" fontId="6" fillId="0" borderId="0" applyBorder="0" applyAlignment="0" applyProtection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6" fillId="72" borderId="30" applyNumberFormat="0" applyFont="0" applyAlignment="0" applyProtection="0"/>
    <xf numFmtId="0" fontId="45" fillId="0" borderId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87" fillId="0" borderId="0" applyFont="0" applyFill="0" applyBorder="0" applyAlignment="0" applyProtection="0"/>
    <xf numFmtId="0" fontId="45" fillId="0" borderId="0"/>
    <xf numFmtId="9" fontId="8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37" fontId="11" fillId="0" borderId="0" applyNumberFormat="0" applyBorder="0" applyAlignment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0" fillId="0" borderId="0"/>
    <xf numFmtId="0" fontId="45" fillId="0" borderId="0"/>
    <xf numFmtId="0" fontId="60" fillId="0" borderId="0"/>
    <xf numFmtId="0" fontId="45" fillId="0" borderId="0"/>
    <xf numFmtId="0" fontId="92" fillId="73" borderId="0" applyAlignment="0"/>
    <xf numFmtId="49" fontId="6" fillId="0" borderId="0">
      <alignment horizontal="left" wrapText="1"/>
    </xf>
    <xf numFmtId="0" fontId="45" fillId="0" borderId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45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45" fillId="0" borderId="0"/>
    <xf numFmtId="0" fontId="95" fillId="71" borderId="0" applyNumberFormat="0" applyBorder="0" applyAlignment="0" applyProtection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45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45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5" fillId="0" borderId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Alignment="0" applyProtection="0"/>
    <xf numFmtId="0" fontId="45" fillId="0" borderId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Protection="0">
      <alignment horizontal="center"/>
    </xf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45" fillId="0" borderId="0"/>
    <xf numFmtId="0" fontId="96" fillId="74" borderId="0" applyNumberFormat="0" applyBorder="0" applyAlignment="0" applyProtection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45" fillId="0" borderId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45" fillId="0" borderId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98" fillId="0" borderId="0" applyAlignment="0"/>
    <xf numFmtId="0" fontId="99" fillId="0" borderId="0" applyAlignment="0"/>
    <xf numFmtId="0" fontId="60" fillId="0" borderId="24"/>
    <xf numFmtId="0" fontId="45" fillId="0" borderId="0"/>
    <xf numFmtId="0" fontId="60" fillId="0" borderId="24"/>
    <xf numFmtId="0" fontId="45" fillId="0" borderId="0"/>
    <xf numFmtId="37" fontId="12" fillId="0" borderId="0">
      <alignment horizontal="left"/>
    </xf>
    <xf numFmtId="0" fontId="45" fillId="0" borderId="0"/>
    <xf numFmtId="37" fontId="6" fillId="0" borderId="0">
      <alignment horizontal="left" indent="1"/>
    </xf>
    <xf numFmtId="0" fontId="45" fillId="0" borderId="0"/>
    <xf numFmtId="37" fontId="6" fillId="0" borderId="0">
      <alignment horizontal="left" indent="2"/>
    </xf>
    <xf numFmtId="0" fontId="45" fillId="0" borderId="0"/>
    <xf numFmtId="37" fontId="6" fillId="0" borderId="0">
      <alignment horizontal="left" indent="3"/>
    </xf>
    <xf numFmtId="0" fontId="45" fillId="0" borderId="0"/>
    <xf numFmtId="37" fontId="12" fillId="0" borderId="0">
      <alignment horizontal="left"/>
    </xf>
    <xf numFmtId="0" fontId="45" fillId="0" borderId="0"/>
    <xf numFmtId="37" fontId="12" fillId="0" borderId="0">
      <alignment horizontal="left" indent="1"/>
    </xf>
    <xf numFmtId="0" fontId="45" fillId="0" borderId="0"/>
    <xf numFmtId="49" fontId="45" fillId="0" borderId="0">
      <alignment horizontal="left" vertical="center" wrapText="1" indent="1"/>
    </xf>
    <xf numFmtId="0" fontId="45" fillId="0" borderId="0"/>
    <xf numFmtId="0" fontId="100" fillId="0" borderId="0" applyAlignment="0"/>
    <xf numFmtId="0" fontId="101" fillId="0" borderId="0" applyAlignment="0"/>
    <xf numFmtId="0" fontId="102" fillId="0" borderId="0" applyAlignment="0"/>
    <xf numFmtId="0" fontId="103" fillId="75" borderId="0"/>
    <xf numFmtId="0" fontId="45" fillId="0" borderId="0"/>
    <xf numFmtId="0" fontId="103" fillId="75" borderId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5" fillId="0" borderId="0" applyAlignment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45" fillId="0" borderId="0"/>
    <xf numFmtId="0" fontId="80" fillId="0" borderId="31"/>
    <xf numFmtId="0" fontId="45" fillId="0" borderId="0"/>
    <xf numFmtId="0" fontId="80" fillId="0" borderId="31"/>
    <xf numFmtId="0" fontId="45" fillId="0" borderId="0"/>
    <xf numFmtId="0" fontId="80" fillId="0" borderId="24"/>
    <xf numFmtId="0" fontId="45" fillId="0" borderId="0"/>
    <xf numFmtId="0" fontId="80" fillId="0" borderId="24"/>
    <xf numFmtId="0" fontId="45" fillId="0" borderId="0"/>
    <xf numFmtId="176" fontId="107" fillId="0" borderId="0"/>
    <xf numFmtId="0" fontId="45" fillId="0" borderId="0"/>
    <xf numFmtId="39" fontId="61" fillId="0" borderId="32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45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0" fontId="6" fillId="0" borderId="0">
      <alignment horizontal="left" wrapText="1"/>
    </xf>
    <xf numFmtId="170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70" fontId="6" fillId="0" borderId="0">
      <alignment horizontal="left" wrapText="1"/>
    </xf>
    <xf numFmtId="170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0" fontId="109" fillId="0" borderId="33" applyNumberFormat="0" applyFont="0" applyProtection="0">
      <alignment wrapText="1"/>
    </xf>
    <xf numFmtId="177" fontId="6" fillId="0" borderId="0" applyFont="0" applyFill="0" applyBorder="0" applyAlignment="0" applyProtection="0"/>
    <xf numFmtId="1" fontId="110" fillId="0" borderId="0" applyNumberFormat="0" applyFill="0" applyBorder="0" applyAlignment="0" applyProtection="0"/>
    <xf numFmtId="0" fontId="6" fillId="0" borderId="0"/>
    <xf numFmtId="0" fontId="111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12" fillId="0" borderId="0"/>
    <xf numFmtId="0" fontId="5" fillId="0" borderId="0">
      <alignment vertical="top"/>
    </xf>
    <xf numFmtId="0" fontId="6" fillId="0" borderId="0"/>
    <xf numFmtId="0" fontId="5" fillId="0" borderId="0"/>
    <xf numFmtId="0" fontId="6" fillId="0" borderId="0">
      <alignment vertical="top"/>
    </xf>
    <xf numFmtId="0" fontId="16" fillId="0" borderId="0"/>
    <xf numFmtId="0" fontId="6" fillId="72" borderId="30" applyNumberFormat="0" applyFont="0" applyAlignment="0" applyProtection="0"/>
    <xf numFmtId="0" fontId="6" fillId="72" borderId="30" applyNumberFormat="0" applyFont="0" applyAlignment="0" applyProtection="0"/>
    <xf numFmtId="9" fontId="6" fillId="0" borderId="0" applyFont="0" applyFill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94" fillId="0" borderId="0" applyNumberFormat="0" applyFill="0" applyBorder="0" applyAlignment="0" applyProtection="0">
      <alignment wrapText="1"/>
    </xf>
    <xf numFmtId="0" fontId="24" fillId="0" borderId="0" applyNumberFormat="0" applyFill="0" applyBorder="0" applyAlignment="0" applyProtection="0">
      <alignment wrapText="1"/>
    </xf>
    <xf numFmtId="0" fontId="56" fillId="74" borderId="0" applyNumberFormat="0" applyBorder="0" applyAlignment="0" applyProtection="0">
      <alignment wrapText="1"/>
    </xf>
    <xf numFmtId="0" fontId="113" fillId="0" borderId="0" applyNumberFormat="0" applyFill="0" applyBorder="0" applyAlignment="0" applyProtection="0"/>
    <xf numFmtId="0" fontId="34" fillId="0" borderId="32" applyNumberFormat="0" applyFill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7" fillId="0" borderId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114" fillId="0" borderId="0" applyAlignment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" fontId="59" fillId="0" borderId="2" applyFill="0" applyProtection="0">
      <alignment horizontal="center" vertical="center" wrapText="1"/>
    </xf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2" fontId="6" fillId="0" borderId="7"/>
    <xf numFmtId="0" fontId="11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7" fillId="0" borderId="0"/>
    <xf numFmtId="0" fontId="87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16" fillId="0" borderId="0"/>
    <xf numFmtId="0" fontId="58" fillId="0" borderId="0"/>
    <xf numFmtId="0" fontId="58" fillId="0" borderId="0"/>
    <xf numFmtId="0" fontId="58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11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1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4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31" fillId="0" borderId="2">
      <alignment horizontal="center"/>
    </xf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70" borderId="0" applyNumberFormat="0" applyFon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/>
    <xf numFmtId="9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2" fillId="0" borderId="0"/>
    <xf numFmtId="0" fontId="123" fillId="0" borderId="0"/>
    <xf numFmtId="0" fontId="1" fillId="0" borderId="0"/>
    <xf numFmtId="9" fontId="123" fillId="0" borderId="0" applyFont="0" applyFill="0" applyBorder="0" applyAlignment="0" applyProtection="0"/>
  </cellStyleXfs>
  <cellXfs count="180">
    <xf numFmtId="0" fontId="0" fillId="0" borderId="0" xfId="0"/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0" fontId="0" fillId="0" borderId="0" xfId="0" applyNumberFormat="1"/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centerContinuous"/>
    </xf>
    <xf numFmtId="0" fontId="13" fillId="0" borderId="0" xfId="0" applyFont="1"/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horizontal="centerContinuous"/>
    </xf>
    <xf numFmtId="10" fontId="6" fillId="0" borderId="0" xfId="0" applyNumberFormat="1" applyFont="1"/>
    <xf numFmtId="165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"/>
    </xf>
    <xf numFmtId="165" fontId="6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2" fontId="6" fillId="0" borderId="0" xfId="17" applyNumberFormat="1" applyFont="1" applyProtection="1"/>
    <xf numFmtId="0" fontId="6" fillId="0" borderId="0" xfId="16902" applyFont="1"/>
    <xf numFmtId="0" fontId="44" fillId="0" borderId="0" xfId="16902"/>
    <xf numFmtId="0" fontId="6" fillId="0" borderId="0" xfId="16902" applyFont="1" applyAlignment="1">
      <alignment horizontal="center"/>
    </xf>
    <xf numFmtId="17" fontId="6" fillId="0" borderId="0" xfId="16902" applyNumberFormat="1" applyFont="1"/>
    <xf numFmtId="165" fontId="6" fillId="0" borderId="0" xfId="16902" applyNumberFormat="1" applyFont="1"/>
    <xf numFmtId="39" fontId="6" fillId="0" borderId="0" xfId="16902" applyNumberFormat="1" applyFont="1"/>
    <xf numFmtId="39" fontId="44" fillId="0" borderId="0" xfId="16902" applyNumberFormat="1"/>
    <xf numFmtId="17" fontId="44" fillId="0" borderId="0" xfId="16902" applyNumberFormat="1"/>
    <xf numFmtId="2" fontId="0" fillId="0" borderId="0" xfId="0" applyNumberFormat="1"/>
    <xf numFmtId="0" fontId="0" fillId="0" borderId="0" xfId="16902" applyFont="1" applyAlignment="1">
      <alignment horizontal="center"/>
    </xf>
    <xf numFmtId="2" fontId="12" fillId="0" borderId="0" xfId="0" applyNumberFormat="1" applyFont="1"/>
    <xf numFmtId="0" fontId="119" fillId="0" borderId="0" xfId="0" applyFont="1" applyAlignment="1">
      <alignment horizontal="centerContinuous"/>
    </xf>
    <xf numFmtId="0" fontId="119" fillId="0" borderId="0" xfId="0" applyFont="1"/>
    <xf numFmtId="10" fontId="119" fillId="0" borderId="0" xfId="0" applyNumberFormat="1" applyFont="1"/>
    <xf numFmtId="10" fontId="119" fillId="0" borderId="0" xfId="16943" applyNumberFormat="1" applyFont="1"/>
    <xf numFmtId="10" fontId="0" fillId="0" borderId="0" xfId="16944" applyNumberFormat="1" applyFont="1"/>
    <xf numFmtId="10" fontId="120" fillId="0" borderId="0" xfId="0" applyNumberFormat="1" applyFont="1"/>
    <xf numFmtId="43" fontId="6" fillId="0" borderId="0" xfId="16945" applyFont="1"/>
    <xf numFmtId="10" fontId="6" fillId="0" borderId="0" xfId="16943" applyNumberFormat="1" applyFont="1"/>
    <xf numFmtId="10" fontId="0" fillId="0" borderId="0" xfId="16943" applyNumberFormat="1" applyFont="1"/>
    <xf numFmtId="10" fontId="121" fillId="0" borderId="0" xfId="0" applyNumberFormat="1" applyFont="1"/>
    <xf numFmtId="0" fontId="118" fillId="0" borderId="0" xfId="0" applyFont="1"/>
    <xf numFmtId="17" fontId="6" fillId="0" borderId="0" xfId="0" quotePrefix="1" applyNumberFormat="1" applyFont="1"/>
    <xf numFmtId="17" fontId="0" fillId="0" borderId="0" xfId="0" applyNumberFormat="1" applyAlignment="1">
      <alignment horizontal="left"/>
    </xf>
    <xf numFmtId="2" fontId="44" fillId="0" borderId="0" xfId="16902" applyNumberFormat="1"/>
    <xf numFmtId="0" fontId="6" fillId="0" borderId="34" xfId="0" applyFont="1" applyBorder="1" applyAlignment="1">
      <alignment horizontal="center"/>
    </xf>
    <xf numFmtId="0" fontId="6" fillId="0" borderId="0" xfId="0" quotePrefix="1" applyFont="1"/>
    <xf numFmtId="0" fontId="6" fillId="0" borderId="0" xfId="3735"/>
    <xf numFmtId="0" fontId="6" fillId="0" borderId="0" xfId="3735" applyAlignment="1">
      <alignment horizontal="right"/>
    </xf>
    <xf numFmtId="0" fontId="8" fillId="0" borderId="0" xfId="3735" applyFont="1" applyAlignment="1">
      <alignment horizontal="centerContinuous"/>
    </xf>
    <xf numFmtId="0" fontId="6" fillId="0" borderId="0" xfId="3735" applyAlignment="1">
      <alignment horizontal="centerContinuous"/>
    </xf>
    <xf numFmtId="164" fontId="6" fillId="0" borderId="0" xfId="3735" applyNumberFormat="1" applyAlignment="1">
      <alignment horizontal="centerContinuous"/>
    </xf>
    <xf numFmtId="14" fontId="6" fillId="0" borderId="0" xfId="3735" applyNumberFormat="1"/>
    <xf numFmtId="0" fontId="8" fillId="0" borderId="0" xfId="3735" applyFont="1"/>
    <xf numFmtId="167" fontId="6" fillId="0" borderId="0" xfId="3735" applyNumberFormat="1"/>
    <xf numFmtId="169" fontId="6" fillId="0" borderId="0" xfId="505" applyNumberFormat="1" applyFont="1" applyBorder="1" applyProtection="1"/>
    <xf numFmtId="178" fontId="6" fillId="0" borderId="0" xfId="3735" applyNumberFormat="1"/>
    <xf numFmtId="10" fontId="6" fillId="0" borderId="0" xfId="3735" applyNumberFormat="1"/>
    <xf numFmtId="0" fontId="6" fillId="0" borderId="0" xfId="3735" quotePrefix="1"/>
    <xf numFmtId="0" fontId="8" fillId="0" borderId="0" xfId="3735" quotePrefix="1" applyFont="1"/>
    <xf numFmtId="164" fontId="6" fillId="0" borderId="0" xfId="3735" applyNumberFormat="1"/>
    <xf numFmtId="0" fontId="6" fillId="0" borderId="0" xfId="3735" applyAlignment="1">
      <alignment horizontal="left"/>
    </xf>
    <xf numFmtId="10" fontId="6" fillId="0" borderId="0" xfId="8650" applyNumberFormat="1" applyFont="1" applyBorder="1" applyProtection="1"/>
    <xf numFmtId="0" fontId="6" fillId="0" borderId="6" xfId="3735" applyBorder="1"/>
    <xf numFmtId="0" fontId="6" fillId="0" borderId="7" xfId="3735" applyBorder="1"/>
    <xf numFmtId="0" fontId="6" fillId="0" borderId="8" xfId="3735" applyBorder="1"/>
    <xf numFmtId="0" fontId="6" fillId="0" borderId="5" xfId="3735" applyBorder="1"/>
    <xf numFmtId="0" fontId="6" fillId="0" borderId="0" xfId="3735" applyAlignment="1">
      <alignment horizontal="center"/>
    </xf>
    <xf numFmtId="0" fontId="6" fillId="0" borderId="0" xfId="3735" quotePrefix="1" applyAlignment="1">
      <alignment horizontal="center"/>
    </xf>
    <xf numFmtId="0" fontId="6" fillId="0" borderId="1" xfId="3735" applyBorder="1"/>
    <xf numFmtId="0" fontId="12" fillId="0" borderId="0" xfId="3735" applyFont="1"/>
    <xf numFmtId="0" fontId="12" fillId="0" borderId="0" xfId="3735" applyFont="1" applyAlignment="1">
      <alignment horizontal="center"/>
    </xf>
    <xf numFmtId="10" fontId="6" fillId="0" borderId="0" xfId="8650" applyNumberFormat="1" applyFont="1" applyBorder="1"/>
    <xf numFmtId="10" fontId="0" fillId="0" borderId="0" xfId="8650" applyNumberFormat="1" applyFont="1" applyBorder="1" applyAlignment="1">
      <alignment horizontal="right"/>
    </xf>
    <xf numFmtId="10" fontId="6" fillId="0" borderId="0" xfId="8650" applyNumberFormat="1" applyFont="1" applyBorder="1" applyAlignment="1">
      <alignment horizontal="right"/>
    </xf>
    <xf numFmtId="10" fontId="6" fillId="0" borderId="0" xfId="8650" applyNumberFormat="1" applyFont="1" applyFill="1" applyBorder="1"/>
    <xf numFmtId="10" fontId="6" fillId="0" borderId="0" xfId="8650" applyNumberFormat="1" applyFont="1" applyFill="1" applyBorder="1" applyAlignment="1">
      <alignment horizontal="right"/>
    </xf>
    <xf numFmtId="0" fontId="8" fillId="0" borderId="5" xfId="3735" applyFont="1" applyBorder="1"/>
    <xf numFmtId="0" fontId="6" fillId="0" borderId="9" xfId="3735" applyBorder="1"/>
    <xf numFmtId="0" fontId="6" fillId="0" borderId="10" xfId="3735" applyBorder="1"/>
    <xf numFmtId="0" fontId="6" fillId="0" borderId="11" xfId="3735" applyBorder="1"/>
    <xf numFmtId="7" fontId="6" fillId="0" borderId="7" xfId="3735" applyNumberFormat="1" applyBorder="1"/>
    <xf numFmtId="0" fontId="8" fillId="0" borderId="5" xfId="3735" applyFont="1" applyBorder="1" applyAlignment="1">
      <alignment horizontal="centerContinuous"/>
    </xf>
    <xf numFmtId="7" fontId="6" fillId="0" borderId="0" xfId="3735" applyNumberFormat="1" applyAlignment="1">
      <alignment horizontal="centerContinuous"/>
    </xf>
    <xf numFmtId="0" fontId="6" fillId="0" borderId="1" xfId="3735" applyBorder="1" applyAlignment="1">
      <alignment horizontal="centerContinuous"/>
    </xf>
    <xf numFmtId="0" fontId="8" fillId="0" borderId="1" xfId="3735" applyFont="1" applyBorder="1" applyAlignment="1">
      <alignment horizontal="centerContinuous"/>
    </xf>
    <xf numFmtId="10" fontId="6" fillId="0" borderId="5" xfId="3735" applyNumberFormat="1" applyBorder="1" applyAlignment="1">
      <alignment horizontal="centerContinuous"/>
    </xf>
    <xf numFmtId="10" fontId="6" fillId="0" borderId="5" xfId="3735" applyNumberFormat="1" applyBorder="1"/>
    <xf numFmtId="0" fontId="6" fillId="0" borderId="1" xfId="3735" quotePrefix="1" applyBorder="1" applyAlignment="1">
      <alignment horizontal="center"/>
    </xf>
    <xf numFmtId="0" fontId="6" fillId="0" borderId="1" xfId="3735" applyBorder="1" applyAlignment="1">
      <alignment horizontal="center"/>
    </xf>
    <xf numFmtId="0" fontId="12" fillId="0" borderId="1" xfId="3735" applyFont="1" applyBorder="1" applyAlignment="1">
      <alignment horizontal="center"/>
    </xf>
    <xf numFmtId="0" fontId="12" fillId="0" borderId="5" xfId="3735" applyFont="1" applyBorder="1"/>
    <xf numFmtId="10" fontId="6" fillId="0" borderId="1" xfId="3735" applyNumberFormat="1" applyBorder="1"/>
    <xf numFmtId="10" fontId="9" fillId="0" borderId="0" xfId="8650" applyNumberFormat="1" applyFont="1"/>
    <xf numFmtId="10" fontId="9" fillId="0" borderId="0" xfId="8650" applyNumberFormat="1" applyFont="1" applyBorder="1"/>
    <xf numFmtId="10" fontId="12" fillId="0" borderId="0" xfId="8650" applyNumberFormat="1" applyFont="1" applyBorder="1"/>
    <xf numFmtId="10" fontId="12" fillId="0" borderId="1" xfId="8650" applyNumberFormat="1" applyFont="1" applyBorder="1"/>
    <xf numFmtId="10" fontId="10" fillId="0" borderId="0" xfId="8650" applyNumberFormat="1" applyFont="1"/>
    <xf numFmtId="10" fontId="10" fillId="0" borderId="0" xfId="8650" applyNumberFormat="1" applyFont="1" applyBorder="1"/>
    <xf numFmtId="10" fontId="9" fillId="0" borderId="0" xfId="3735" applyNumberFormat="1" applyFont="1"/>
    <xf numFmtId="0" fontId="14" fillId="0" borderId="5" xfId="3735" applyFont="1" applyBorder="1"/>
    <xf numFmtId="0" fontId="14" fillId="0" borderId="0" xfId="3735" applyFont="1"/>
    <xf numFmtId="10" fontId="14" fillId="0" borderId="0" xfId="3735" applyNumberFormat="1" applyFont="1"/>
    <xf numFmtId="10" fontId="14" fillId="0" borderId="1" xfId="3735" applyNumberFormat="1" applyFont="1" applyBorder="1"/>
    <xf numFmtId="0" fontId="9" fillId="0" borderId="0" xfId="3735" applyFont="1"/>
    <xf numFmtId="17" fontId="6" fillId="0" borderId="0" xfId="3735" applyNumberFormat="1" applyAlignment="1">
      <alignment horizontal="right"/>
    </xf>
    <xf numFmtId="0" fontId="6" fillId="0" borderId="34" xfId="3735" applyBorder="1"/>
    <xf numFmtId="0" fontId="6" fillId="0" borderId="34" xfId="3735" applyBorder="1" applyAlignment="1">
      <alignment horizontal="centerContinuous"/>
    </xf>
    <xf numFmtId="0" fontId="12" fillId="0" borderId="34" xfId="3735" applyFont="1" applyBorder="1" applyAlignment="1">
      <alignment horizontal="centerContinuous"/>
    </xf>
    <xf numFmtId="14" fontId="12" fillId="0" borderId="34" xfId="3735" applyNumberFormat="1" applyFont="1" applyBorder="1" applyAlignment="1">
      <alignment horizontal="centerContinuous"/>
    </xf>
    <xf numFmtId="14" fontId="6" fillId="0" borderId="34" xfId="3735" applyNumberFormat="1" applyBorder="1" applyAlignment="1">
      <alignment horizontal="centerContinuous"/>
    </xf>
    <xf numFmtId="167" fontId="12" fillId="0" borderId="0" xfId="3735" applyNumberFormat="1" applyFont="1" applyAlignment="1">
      <alignment horizontal="center"/>
    </xf>
    <xf numFmtId="43" fontId="6" fillId="0" borderId="0" xfId="505" applyFont="1" applyBorder="1" applyProtection="1"/>
    <xf numFmtId="10" fontId="6" fillId="0" borderId="0" xfId="8650" applyNumberFormat="1" applyFont="1"/>
    <xf numFmtId="165" fontId="6" fillId="0" borderId="0" xfId="3735" applyNumberFormat="1"/>
    <xf numFmtId="167" fontId="6" fillId="0" borderId="0" xfId="505" applyNumberFormat="1" applyFont="1" applyBorder="1" applyProtection="1"/>
    <xf numFmtId="165" fontId="6" fillId="0" borderId="0" xfId="505" applyNumberFormat="1" applyFont="1" applyBorder="1" applyProtection="1"/>
    <xf numFmtId="2" fontId="6" fillId="0" borderId="0" xfId="3735" applyNumberFormat="1"/>
    <xf numFmtId="0" fontId="12" fillId="0" borderId="0" xfId="3735" applyFont="1" applyAlignment="1">
      <alignment horizontal="centerContinuous"/>
    </xf>
    <xf numFmtId="179" fontId="6" fillId="0" borderId="0" xfId="3735" applyNumberFormat="1"/>
    <xf numFmtId="10" fontId="6" fillId="0" borderId="0" xfId="8650" applyNumberFormat="1" applyFont="1" applyProtection="1"/>
    <xf numFmtId="2" fontId="6" fillId="0" borderId="0" xfId="0" applyNumberFormat="1" applyFont="1"/>
    <xf numFmtId="2" fontId="45" fillId="0" borderId="0" xfId="0" applyNumberFormat="1" applyFont="1" applyAlignment="1">
      <alignment horizontal="center"/>
    </xf>
    <xf numFmtId="10" fontId="0" fillId="0" borderId="0" xfId="8650" applyNumberFormat="1" applyFont="1"/>
    <xf numFmtId="10" fontId="6" fillId="0" borderId="0" xfId="16944" applyNumberFormat="1" applyFont="1"/>
    <xf numFmtId="10" fontId="8" fillId="0" borderId="0" xfId="0" applyNumberFormat="1" applyFont="1"/>
    <xf numFmtId="10" fontId="8" fillId="0" borderId="0" xfId="0" applyNumberFormat="1" applyFont="1" applyAlignment="1">
      <alignment horizontal="right"/>
    </xf>
    <xf numFmtId="2" fontId="44" fillId="0" borderId="0" xfId="505" applyNumberFormat="1" applyFont="1"/>
    <xf numFmtId="10" fontId="44" fillId="0" borderId="0" xfId="8650" applyNumberFormat="1" applyFont="1"/>
    <xf numFmtId="0" fontId="123" fillId="0" borderId="0" xfId="16948"/>
    <xf numFmtId="0" fontId="32" fillId="0" borderId="0" xfId="3735" applyFont="1" applyAlignment="1">
      <alignment horizontal="left" vertical="top" wrapText="1"/>
    </xf>
    <xf numFmtId="0" fontId="32" fillId="0" borderId="35" xfId="3735" applyFont="1" applyBorder="1" applyAlignment="1">
      <alignment horizontal="center" wrapText="1"/>
    </xf>
    <xf numFmtId="0" fontId="32" fillId="0" borderId="0" xfId="3735" applyFont="1" applyAlignment="1">
      <alignment horizontal="left"/>
    </xf>
    <xf numFmtId="181" fontId="34" fillId="0" borderId="0" xfId="3735" applyNumberFormat="1" applyFont="1" applyAlignment="1">
      <alignment horizontal="right"/>
    </xf>
    <xf numFmtId="17" fontId="123" fillId="0" borderId="0" xfId="16948" applyNumberFormat="1"/>
    <xf numFmtId="0" fontId="1" fillId="0" borderId="0" xfId="16949"/>
    <xf numFmtId="14" fontId="1" fillId="0" borderId="0" xfId="16949" applyNumberFormat="1"/>
    <xf numFmtId="14" fontId="5" fillId="0" borderId="0" xfId="3735" applyNumberFormat="1" applyFont="1"/>
    <xf numFmtId="0" fontId="5" fillId="0" borderId="0" xfId="3735" applyFont="1"/>
    <xf numFmtId="167" fontId="6" fillId="0" borderId="34" xfId="3735" applyNumberFormat="1" applyBorder="1" applyAlignment="1">
      <alignment horizontal="center"/>
    </xf>
    <xf numFmtId="179" fontId="6" fillId="0" borderId="0" xfId="505" applyNumberFormat="1" applyFont="1" applyBorder="1" applyProtection="1"/>
    <xf numFmtId="14" fontId="5" fillId="0" borderId="0" xfId="0" applyNumberFormat="1" applyFont="1"/>
    <xf numFmtId="0" fontId="5" fillId="0" borderId="0" xfId="0" applyFont="1"/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vertical="top"/>
    </xf>
    <xf numFmtId="179" fontId="0" fillId="0" borderId="0" xfId="0" applyNumberFormat="1" applyAlignment="1">
      <alignment horizontal="right" vertical="top"/>
    </xf>
    <xf numFmtId="181" fontId="34" fillId="0" borderId="0" xfId="0" applyNumberFormat="1" applyFont="1" applyAlignment="1">
      <alignment horizontal="right"/>
    </xf>
    <xf numFmtId="14" fontId="0" fillId="0" borderId="0" xfId="0" applyNumberFormat="1"/>
    <xf numFmtId="10" fontId="0" fillId="0" borderId="0" xfId="62" applyNumberFormat="1" applyFont="1"/>
    <xf numFmtId="0" fontId="0" fillId="0" borderId="0" xfId="0" applyAlignment="1">
      <alignment horizontal="center"/>
    </xf>
    <xf numFmtId="10" fontId="12" fillId="0" borderId="0" xfId="62" applyNumberFormat="1" applyFont="1"/>
    <xf numFmtId="0" fontId="11" fillId="0" borderId="0" xfId="0" applyFont="1"/>
    <xf numFmtId="180" fontId="11" fillId="0" borderId="0" xfId="0" applyNumberFormat="1" applyFont="1"/>
    <xf numFmtId="0" fontId="59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0" xfId="0" applyFont="1"/>
    <xf numFmtId="0" fontId="124" fillId="0" borderId="0" xfId="0" applyFont="1" applyAlignment="1">
      <alignment horizontal="centerContinuous"/>
    </xf>
    <xf numFmtId="0" fontId="125" fillId="0" borderId="0" xfId="0" applyFont="1" applyAlignment="1">
      <alignment horizontal="centerContinuous"/>
    </xf>
    <xf numFmtId="0" fontId="125" fillId="0" borderId="0" xfId="0" applyFont="1"/>
    <xf numFmtId="0" fontId="126" fillId="0" borderId="0" xfId="0" applyFont="1" applyAlignment="1">
      <alignment horizontal="centerContinuous"/>
    </xf>
    <xf numFmtId="0" fontId="126" fillId="0" borderId="0" xfId="0" applyFont="1" applyAlignment="1">
      <alignment horizontal="center"/>
    </xf>
    <xf numFmtId="180" fontId="125" fillId="0" borderId="0" xfId="62" applyNumberFormat="1" applyFont="1"/>
    <xf numFmtId="180" fontId="125" fillId="0" borderId="0" xfId="62" applyNumberFormat="1" applyFont="1" applyAlignment="1">
      <alignment horizontal="right"/>
    </xf>
    <xf numFmtId="180" fontId="125" fillId="0" borderId="0" xfId="62" quotePrefix="1" applyNumberFormat="1" applyFont="1" applyAlignment="1">
      <alignment horizontal="right"/>
    </xf>
    <xf numFmtId="0" fontId="125" fillId="0" borderId="0" xfId="0" applyFont="1" applyAlignment="1">
      <alignment horizontal="right"/>
    </xf>
    <xf numFmtId="180" fontId="125" fillId="0" borderId="0" xfId="0" applyNumberFormat="1" applyFont="1"/>
    <xf numFmtId="0" fontId="10" fillId="0" borderId="0" xfId="0" applyFont="1"/>
    <xf numFmtId="0" fontId="9" fillId="0" borderId="0" xfId="0" quotePrefix="1" applyFont="1"/>
    <xf numFmtId="10" fontId="9" fillId="0" borderId="0" xfId="0" applyNumberFormat="1" applyFont="1"/>
    <xf numFmtId="10" fontId="9" fillId="0" borderId="0" xfId="0" quotePrefix="1" applyNumberFormat="1" applyFont="1" applyAlignment="1">
      <alignment horizontal="right"/>
    </xf>
    <xf numFmtId="0" fontId="59" fillId="0" borderId="0" xfId="3735" applyFont="1" applyAlignment="1">
      <alignment horizontal="centerContinuous"/>
    </xf>
    <xf numFmtId="0" fontId="9" fillId="0" borderId="0" xfId="3735" applyFont="1" applyAlignment="1">
      <alignment horizontal="centerContinuous"/>
    </xf>
    <xf numFmtId="10" fontId="10" fillId="0" borderId="0" xfId="3735" applyNumberFormat="1" applyFont="1"/>
    <xf numFmtId="175" fontId="10" fillId="0" borderId="0" xfId="3735" applyNumberFormat="1" applyFont="1"/>
    <xf numFmtId="0" fontId="34" fillId="0" borderId="0" xfId="3735" applyFont="1" applyAlignment="1">
      <alignment horizontal="left" vertical="top" wrapText="1"/>
    </xf>
    <xf numFmtId="0" fontId="6" fillId="0" borderId="0" xfId="3735"/>
    <xf numFmtId="0" fontId="34" fillId="0" borderId="0" xfId="3735" applyFont="1" applyAlignment="1">
      <alignment horizontal="left"/>
    </xf>
    <xf numFmtId="0" fontId="35" fillId="0" borderId="0" xfId="3735" applyFont="1" applyAlignment="1">
      <alignment horizontal="left"/>
    </xf>
    <xf numFmtId="0" fontId="32" fillId="0" borderId="0" xfId="3735" applyFont="1" applyAlignment="1">
      <alignment horizontal="left" vertical="top" wrapText="1"/>
    </xf>
  </cellXfs>
  <cellStyles count="16951">
    <cellStyle name="_x000a_bidires=100_x000d_" xfId="193"/>
    <cellStyle name="_x000d_bidires=100_x000d_" xfId="16904"/>
    <cellStyle name="$ Currency" xfId="194"/>
    <cellStyle name="$ Linked Amount" xfId="195"/>
    <cellStyle name="$Currency x2" xfId="196"/>
    <cellStyle name="$Gas Cost x5" xfId="197"/>
    <cellStyle name="$Gas Cost x5 2" xfId="198"/>
    <cellStyle name="$Gas Cost x5 3" xfId="199"/>
    <cellStyle name="$Gas Cost x5 4" xfId="200"/>
    <cellStyle name="_2008 Reforecast 0+12  03.14.08" xfId="1"/>
    <cellStyle name="_2008 Reforecast 0+12  03.14.08_Avera UIL NEEWS Analyses 2011" xfId="2"/>
    <cellStyle name="_2008 Reforecast 0+12  03.14.08_Avera UIL NEEWS Analyses 2011_Baudino Exhibits" xfId="11308"/>
    <cellStyle name="_2008 Reforecast 0+12  03.14.08_Baudino Exhibits" xfId="11309"/>
    <cellStyle name="_2008 Reforecast 0+12  03.14.08_Value Line Data Base" xfId="3"/>
    <cellStyle name="_2008_ACCT 17103" xfId="4"/>
    <cellStyle name="_2008_ACCT 17103_Avera UIL NEEWS Analyses 2011" xfId="5"/>
    <cellStyle name="_2008_ACCT 17103_Avera UIL NEEWS Analyses 2011_Baudino Exhibits" xfId="11310"/>
    <cellStyle name="_2008_ACCT 17103_Baudino Exhibits" xfId="11311"/>
    <cellStyle name="_2008_ACCT 17103_Value Line Data Base" xfId="6"/>
    <cellStyle name="_2009 Budget 5_02_08  FINAL" xfId="7"/>
    <cellStyle name="_2009 Budget 5_02_08  FINAL_Avera UIL NEEWS Analyses 2011" xfId="8"/>
    <cellStyle name="_2009 Budget 5_02_08  FINAL_Avera UIL NEEWS Analyses 2011_Baudino Exhibits" xfId="11312"/>
    <cellStyle name="_2009 Budget 5_02_08  FINAL_Baudino Exhibits" xfId="11313"/>
    <cellStyle name="_2009 Budget 5_02_08  FINAL_Value Line Data Base" xfId="9"/>
    <cellStyle name="_Reformatted Cash Flow Consolidation 0706" xfId="10"/>
    <cellStyle name="_Reformatted Cash Flow Consolidation 0706_Avera UIL NEEWS Analyses 2011" xfId="11"/>
    <cellStyle name="_Reformatted Cash Flow Consolidation 0706_Avera UIL NEEWS Analyses 2011_Baudino Exhibits" xfId="11314"/>
    <cellStyle name="_Reformatted Cash Flow Consolidation 0706_Baudino Exhibits" xfId="11315"/>
    <cellStyle name="_Reformatted Cash Flow Consolidation 0706_Value Line Data Base" xfId="12"/>
    <cellStyle name="_Reformatted Cash Flow Consolidation 0906" xfId="13"/>
    <cellStyle name="_Reformatted Cash Flow Consolidation 0906_Avera UIL NEEWS Analyses 2011" xfId="14"/>
    <cellStyle name="_Reformatted Cash Flow Consolidation 0906_Avera UIL NEEWS Analyses 2011_Baudino Exhibits" xfId="11316"/>
    <cellStyle name="_Reformatted Cash Flow Consolidation 0906_Baudino Exhibits" xfId="11317"/>
    <cellStyle name="_Reformatted Cash Flow Consolidation 0906_Value Line Data Base" xfId="15"/>
    <cellStyle name="20% - Accent1 2" xfId="201"/>
    <cellStyle name="20% - Accent1 2 2" xfId="202"/>
    <cellStyle name="20% - Accent1 2 2 2" xfId="203"/>
    <cellStyle name="20% - Accent1 2 2 2 2" xfId="11722"/>
    <cellStyle name="20% - Accent1 2 2 3" xfId="11723"/>
    <cellStyle name="20% - Accent1 2 3" xfId="204"/>
    <cellStyle name="20% - Accent1 2 3 2" xfId="11724"/>
    <cellStyle name="20% - Accent1 2 4" xfId="205"/>
    <cellStyle name="20% - Accent1 2 4 2" xfId="11725"/>
    <cellStyle name="20% - Accent1 2 5" xfId="11726"/>
    <cellStyle name="20% - Accent1 3" xfId="206"/>
    <cellStyle name="20% - Accent1 3 2" xfId="207"/>
    <cellStyle name="20% - Accent1 3 2 2" xfId="208"/>
    <cellStyle name="20% - Accent1 3 2 2 2" xfId="11727"/>
    <cellStyle name="20% - Accent1 3 2 3" xfId="11728"/>
    <cellStyle name="20% - Accent1 3 3" xfId="209"/>
    <cellStyle name="20% - Accent1 3 3 2" xfId="11729"/>
    <cellStyle name="20% - Accent1 3 4" xfId="11730"/>
    <cellStyle name="20% - Accent1 4" xfId="210"/>
    <cellStyle name="20% - Accent1 4 2" xfId="211"/>
    <cellStyle name="20% - Accent1 4 2 2" xfId="212"/>
    <cellStyle name="20% - Accent1 4 2 2 2" xfId="11731"/>
    <cellStyle name="20% - Accent1 4 2 3" xfId="11732"/>
    <cellStyle name="20% - Accent1 4 3" xfId="213"/>
    <cellStyle name="20% - Accent1 4 3 2" xfId="11733"/>
    <cellStyle name="20% - Accent1 4 4" xfId="11734"/>
    <cellStyle name="20% - Accent1 5" xfId="214"/>
    <cellStyle name="20% - Accent1 5 2" xfId="215"/>
    <cellStyle name="20% - Accent1 5 2 2" xfId="216"/>
    <cellStyle name="20% - Accent1 5 2 2 2" xfId="11735"/>
    <cellStyle name="20% - Accent1 5 2 3" xfId="11736"/>
    <cellStyle name="20% - Accent1 5 3" xfId="217"/>
    <cellStyle name="20% - Accent1 5 3 2" xfId="11737"/>
    <cellStyle name="20% - Accent1 5 4" xfId="11738"/>
    <cellStyle name="20% - Accent1 6" xfId="218"/>
    <cellStyle name="20% - Accent2 2" xfId="219"/>
    <cellStyle name="20% - Accent2 2 2" xfId="220"/>
    <cellStyle name="20% - Accent2 2 2 2" xfId="221"/>
    <cellStyle name="20% - Accent2 2 2 2 2" xfId="11739"/>
    <cellStyle name="20% - Accent2 2 2 3" xfId="11740"/>
    <cellStyle name="20% - Accent2 2 3" xfId="222"/>
    <cellStyle name="20% - Accent2 2 3 2" xfId="11741"/>
    <cellStyle name="20% - Accent2 2 4" xfId="223"/>
    <cellStyle name="20% - Accent2 2 4 2" xfId="11742"/>
    <cellStyle name="20% - Accent2 2 5" xfId="11743"/>
    <cellStyle name="20% - Accent2 3" xfId="224"/>
    <cellStyle name="20% - Accent2 3 2" xfId="225"/>
    <cellStyle name="20% - Accent2 3 2 2" xfId="226"/>
    <cellStyle name="20% - Accent2 3 2 2 2" xfId="11744"/>
    <cellStyle name="20% - Accent2 3 2 3" xfId="11745"/>
    <cellStyle name="20% - Accent2 3 3" xfId="227"/>
    <cellStyle name="20% - Accent2 3 3 2" xfId="11746"/>
    <cellStyle name="20% - Accent2 3 4" xfId="11747"/>
    <cellStyle name="20% - Accent2 4" xfId="228"/>
    <cellStyle name="20% - Accent2 4 2" xfId="229"/>
    <cellStyle name="20% - Accent2 4 2 2" xfId="230"/>
    <cellStyle name="20% - Accent2 4 2 2 2" xfId="11748"/>
    <cellStyle name="20% - Accent2 4 2 3" xfId="11749"/>
    <cellStyle name="20% - Accent2 4 3" xfId="231"/>
    <cellStyle name="20% - Accent2 4 3 2" xfId="11750"/>
    <cellStyle name="20% - Accent2 4 4" xfId="11751"/>
    <cellStyle name="20% - Accent2 5" xfId="232"/>
    <cellStyle name="20% - Accent2 5 2" xfId="233"/>
    <cellStyle name="20% - Accent2 5 2 2" xfId="234"/>
    <cellStyle name="20% - Accent2 5 2 2 2" xfId="11752"/>
    <cellStyle name="20% - Accent2 5 2 3" xfId="11753"/>
    <cellStyle name="20% - Accent2 5 3" xfId="235"/>
    <cellStyle name="20% - Accent2 5 3 2" xfId="11754"/>
    <cellStyle name="20% - Accent2 5 4" xfId="11755"/>
    <cellStyle name="20% - Accent2 6" xfId="236"/>
    <cellStyle name="20% - Accent3 2" xfId="237"/>
    <cellStyle name="20% - Accent3 2 2" xfId="238"/>
    <cellStyle name="20% - Accent3 2 2 2" xfId="239"/>
    <cellStyle name="20% - Accent3 2 2 2 2" xfId="11756"/>
    <cellStyle name="20% - Accent3 2 2 3" xfId="11757"/>
    <cellStyle name="20% - Accent3 2 3" xfId="240"/>
    <cellStyle name="20% - Accent3 2 3 2" xfId="11758"/>
    <cellStyle name="20% - Accent3 2 4" xfId="241"/>
    <cellStyle name="20% - Accent3 2 4 2" xfId="11759"/>
    <cellStyle name="20% - Accent3 2 5" xfId="11760"/>
    <cellStyle name="20% - Accent3 3" xfId="242"/>
    <cellStyle name="20% - Accent3 3 2" xfId="243"/>
    <cellStyle name="20% - Accent3 3 2 2" xfId="244"/>
    <cellStyle name="20% - Accent3 3 2 2 2" xfId="11761"/>
    <cellStyle name="20% - Accent3 3 2 3" xfId="11762"/>
    <cellStyle name="20% - Accent3 3 3" xfId="245"/>
    <cellStyle name="20% - Accent3 3 3 2" xfId="11763"/>
    <cellStyle name="20% - Accent3 3 4" xfId="11764"/>
    <cellStyle name="20% - Accent3 4" xfId="246"/>
    <cellStyle name="20% - Accent3 4 2" xfId="247"/>
    <cellStyle name="20% - Accent3 4 2 2" xfId="248"/>
    <cellStyle name="20% - Accent3 4 2 2 2" xfId="11765"/>
    <cellStyle name="20% - Accent3 4 2 3" xfId="11766"/>
    <cellStyle name="20% - Accent3 4 3" xfId="249"/>
    <cellStyle name="20% - Accent3 4 3 2" xfId="11767"/>
    <cellStyle name="20% - Accent3 4 4" xfId="11768"/>
    <cellStyle name="20% - Accent3 5" xfId="250"/>
    <cellStyle name="20% - Accent3 5 2" xfId="251"/>
    <cellStyle name="20% - Accent3 5 2 2" xfId="252"/>
    <cellStyle name="20% - Accent3 5 2 2 2" xfId="11769"/>
    <cellStyle name="20% - Accent3 5 2 3" xfId="11770"/>
    <cellStyle name="20% - Accent3 5 3" xfId="253"/>
    <cellStyle name="20% - Accent3 5 3 2" xfId="11771"/>
    <cellStyle name="20% - Accent3 5 4" xfId="11772"/>
    <cellStyle name="20% - Accent3 6" xfId="254"/>
    <cellStyle name="20% - Accent4 2" xfId="255"/>
    <cellStyle name="20% - Accent4 2 2" xfId="256"/>
    <cellStyle name="20% - Accent4 2 2 2" xfId="257"/>
    <cellStyle name="20% - Accent4 2 2 2 2" xfId="11773"/>
    <cellStyle name="20% - Accent4 2 2 3" xfId="11774"/>
    <cellStyle name="20% - Accent4 2 3" xfId="258"/>
    <cellStyle name="20% - Accent4 2 3 2" xfId="11775"/>
    <cellStyle name="20% - Accent4 2 4" xfId="259"/>
    <cellStyle name="20% - Accent4 2 4 2" xfId="11776"/>
    <cellStyle name="20% - Accent4 2 5" xfId="11777"/>
    <cellStyle name="20% - Accent4 3" xfId="260"/>
    <cellStyle name="20% - Accent4 3 2" xfId="261"/>
    <cellStyle name="20% - Accent4 3 2 2" xfId="262"/>
    <cellStyle name="20% - Accent4 3 2 2 2" xfId="11778"/>
    <cellStyle name="20% - Accent4 3 2 3" xfId="11779"/>
    <cellStyle name="20% - Accent4 3 3" xfId="263"/>
    <cellStyle name="20% - Accent4 3 3 2" xfId="11780"/>
    <cellStyle name="20% - Accent4 3 4" xfId="11781"/>
    <cellStyle name="20% - Accent4 4" xfId="264"/>
    <cellStyle name="20% - Accent4 4 2" xfId="265"/>
    <cellStyle name="20% - Accent4 4 2 2" xfId="266"/>
    <cellStyle name="20% - Accent4 4 2 2 2" xfId="11782"/>
    <cellStyle name="20% - Accent4 4 2 3" xfId="11783"/>
    <cellStyle name="20% - Accent4 4 3" xfId="267"/>
    <cellStyle name="20% - Accent4 4 3 2" xfId="11784"/>
    <cellStyle name="20% - Accent4 4 4" xfId="11785"/>
    <cellStyle name="20% - Accent4 5" xfId="268"/>
    <cellStyle name="20% - Accent4 5 2" xfId="269"/>
    <cellStyle name="20% - Accent4 5 2 2" xfId="270"/>
    <cellStyle name="20% - Accent4 5 2 2 2" xfId="11786"/>
    <cellStyle name="20% - Accent4 5 2 3" xfId="11787"/>
    <cellStyle name="20% - Accent4 5 3" xfId="271"/>
    <cellStyle name="20% - Accent4 5 3 2" xfId="11788"/>
    <cellStyle name="20% - Accent4 5 4" xfId="11789"/>
    <cellStyle name="20% - Accent4 6" xfId="272"/>
    <cellStyle name="20% - Accent5 2" xfId="273"/>
    <cellStyle name="20% - Accent5 2 2" xfId="274"/>
    <cellStyle name="20% - Accent5 2 2 2" xfId="275"/>
    <cellStyle name="20% - Accent5 2 2 2 2" xfId="11790"/>
    <cellStyle name="20% - Accent5 2 2 3" xfId="11791"/>
    <cellStyle name="20% - Accent5 2 3" xfId="276"/>
    <cellStyle name="20% - Accent5 2 3 2" xfId="11792"/>
    <cellStyle name="20% - Accent5 2 4" xfId="277"/>
    <cellStyle name="20% - Accent5 2 4 2" xfId="11793"/>
    <cellStyle name="20% - Accent5 2 5" xfId="11794"/>
    <cellStyle name="20% - Accent5 3" xfId="278"/>
    <cellStyle name="20% - Accent5 3 2" xfId="279"/>
    <cellStyle name="20% - Accent5 3 2 2" xfId="280"/>
    <cellStyle name="20% - Accent5 3 2 2 2" xfId="11795"/>
    <cellStyle name="20% - Accent5 3 2 3" xfId="11796"/>
    <cellStyle name="20% - Accent5 3 3" xfId="281"/>
    <cellStyle name="20% - Accent5 3 3 2" xfId="11797"/>
    <cellStyle name="20% - Accent5 3 4" xfId="11798"/>
    <cellStyle name="20% - Accent5 4" xfId="282"/>
    <cellStyle name="20% - Accent5 4 2" xfId="283"/>
    <cellStyle name="20% - Accent5 4 2 2" xfId="284"/>
    <cellStyle name="20% - Accent5 4 2 2 2" xfId="11799"/>
    <cellStyle name="20% - Accent5 4 2 3" xfId="11800"/>
    <cellStyle name="20% - Accent5 4 3" xfId="285"/>
    <cellStyle name="20% - Accent5 4 3 2" xfId="11801"/>
    <cellStyle name="20% - Accent5 4 4" xfId="11802"/>
    <cellStyle name="20% - Accent5 5" xfId="286"/>
    <cellStyle name="20% - Accent5 5 2" xfId="287"/>
    <cellStyle name="20% - Accent5 5 2 2" xfId="288"/>
    <cellStyle name="20% - Accent5 5 2 2 2" xfId="11803"/>
    <cellStyle name="20% - Accent5 5 2 3" xfId="11804"/>
    <cellStyle name="20% - Accent5 5 3" xfId="289"/>
    <cellStyle name="20% - Accent5 5 3 2" xfId="11805"/>
    <cellStyle name="20% - Accent5 5 4" xfId="11806"/>
    <cellStyle name="20% - Accent5 6" xfId="290"/>
    <cellStyle name="20% - Accent6 2" xfId="291"/>
    <cellStyle name="20% - Accent6 2 2" xfId="292"/>
    <cellStyle name="20% - Accent6 2 2 2" xfId="293"/>
    <cellStyle name="20% - Accent6 2 2 2 2" xfId="11807"/>
    <cellStyle name="20% - Accent6 2 2 3" xfId="11808"/>
    <cellStyle name="20% - Accent6 2 3" xfId="294"/>
    <cellStyle name="20% - Accent6 2 3 2" xfId="11809"/>
    <cellStyle name="20% - Accent6 2 4" xfId="295"/>
    <cellStyle name="20% - Accent6 2 4 2" xfId="11810"/>
    <cellStyle name="20% - Accent6 2 5" xfId="11811"/>
    <cellStyle name="20% - Accent6 3" xfId="296"/>
    <cellStyle name="20% - Accent6 3 2" xfId="297"/>
    <cellStyle name="20% - Accent6 3 2 2" xfId="298"/>
    <cellStyle name="20% - Accent6 3 2 2 2" xfId="11812"/>
    <cellStyle name="20% - Accent6 3 2 3" xfId="11813"/>
    <cellStyle name="20% - Accent6 3 3" xfId="299"/>
    <cellStyle name="20% - Accent6 3 3 2" xfId="11814"/>
    <cellStyle name="20% - Accent6 3 4" xfId="11815"/>
    <cellStyle name="20% - Accent6 4" xfId="300"/>
    <cellStyle name="20% - Accent6 4 2" xfId="301"/>
    <cellStyle name="20% - Accent6 4 2 2" xfId="302"/>
    <cellStyle name="20% - Accent6 4 2 2 2" xfId="11816"/>
    <cellStyle name="20% - Accent6 4 2 3" xfId="11817"/>
    <cellStyle name="20% - Accent6 4 3" xfId="303"/>
    <cellStyle name="20% - Accent6 4 3 2" xfId="11818"/>
    <cellStyle name="20% - Accent6 4 4" xfId="11819"/>
    <cellStyle name="20% - Accent6 5" xfId="304"/>
    <cellStyle name="20% - Accent6 5 2" xfId="305"/>
    <cellStyle name="20% - Accent6 5 2 2" xfId="306"/>
    <cellStyle name="20% - Accent6 5 2 2 2" xfId="11820"/>
    <cellStyle name="20% - Accent6 5 2 3" xfId="11821"/>
    <cellStyle name="20% - Accent6 5 3" xfId="307"/>
    <cellStyle name="20% - Accent6 5 3 2" xfId="11822"/>
    <cellStyle name="20% - Accent6 5 4" xfId="11823"/>
    <cellStyle name="20% - Accent6 6" xfId="308"/>
    <cellStyle name="40% - Accent1 2" xfId="309"/>
    <cellStyle name="40% - Accent1 2 2" xfId="310"/>
    <cellStyle name="40% - Accent1 2 2 2" xfId="311"/>
    <cellStyle name="40% - Accent1 2 2 2 2" xfId="11824"/>
    <cellStyle name="40% - Accent1 2 2 3" xfId="11825"/>
    <cellStyle name="40% - Accent1 2 3" xfId="312"/>
    <cellStyle name="40% - Accent1 2 3 2" xfId="11826"/>
    <cellStyle name="40% - Accent1 2 4" xfId="313"/>
    <cellStyle name="40% - Accent1 2 4 2" xfId="11827"/>
    <cellStyle name="40% - Accent1 2 5" xfId="11828"/>
    <cellStyle name="40% - Accent1 3" xfId="314"/>
    <cellStyle name="40% - Accent1 3 2" xfId="315"/>
    <cellStyle name="40% - Accent1 3 2 2" xfId="316"/>
    <cellStyle name="40% - Accent1 3 2 2 2" xfId="11829"/>
    <cellStyle name="40% - Accent1 3 2 3" xfId="11830"/>
    <cellStyle name="40% - Accent1 3 3" xfId="317"/>
    <cellStyle name="40% - Accent1 3 3 2" xfId="11831"/>
    <cellStyle name="40% - Accent1 3 4" xfId="11832"/>
    <cellStyle name="40% - Accent1 4" xfId="318"/>
    <cellStyle name="40% - Accent1 4 2" xfId="319"/>
    <cellStyle name="40% - Accent1 4 2 2" xfId="320"/>
    <cellStyle name="40% - Accent1 4 2 2 2" xfId="11833"/>
    <cellStyle name="40% - Accent1 4 2 3" xfId="11834"/>
    <cellStyle name="40% - Accent1 4 3" xfId="321"/>
    <cellStyle name="40% - Accent1 4 3 2" xfId="11835"/>
    <cellStyle name="40% - Accent1 4 4" xfId="11836"/>
    <cellStyle name="40% - Accent1 5" xfId="322"/>
    <cellStyle name="40% - Accent1 5 2" xfId="323"/>
    <cellStyle name="40% - Accent1 5 2 2" xfId="324"/>
    <cellStyle name="40% - Accent1 5 2 2 2" xfId="11837"/>
    <cellStyle name="40% - Accent1 5 2 3" xfId="11838"/>
    <cellStyle name="40% - Accent1 5 3" xfId="325"/>
    <cellStyle name="40% - Accent1 5 3 2" xfId="11839"/>
    <cellStyle name="40% - Accent1 5 4" xfId="11840"/>
    <cellStyle name="40% - Accent1 6" xfId="326"/>
    <cellStyle name="40% - Accent2 2" xfId="327"/>
    <cellStyle name="40% - Accent2 2 2" xfId="328"/>
    <cellStyle name="40% - Accent2 2 2 2" xfId="329"/>
    <cellStyle name="40% - Accent2 2 2 2 2" xfId="11841"/>
    <cellStyle name="40% - Accent2 2 2 3" xfId="11842"/>
    <cellStyle name="40% - Accent2 2 3" xfId="330"/>
    <cellStyle name="40% - Accent2 2 3 2" xfId="11843"/>
    <cellStyle name="40% - Accent2 2 4" xfId="331"/>
    <cellStyle name="40% - Accent2 2 4 2" xfId="11844"/>
    <cellStyle name="40% - Accent2 2 5" xfId="11845"/>
    <cellStyle name="40% - Accent2 3" xfId="332"/>
    <cellStyle name="40% - Accent2 3 2" xfId="333"/>
    <cellStyle name="40% - Accent2 3 2 2" xfId="334"/>
    <cellStyle name="40% - Accent2 3 2 2 2" xfId="11846"/>
    <cellStyle name="40% - Accent2 3 2 3" xfId="11847"/>
    <cellStyle name="40% - Accent2 3 3" xfId="335"/>
    <cellStyle name="40% - Accent2 3 3 2" xfId="11848"/>
    <cellStyle name="40% - Accent2 3 4" xfId="11849"/>
    <cellStyle name="40% - Accent2 4" xfId="336"/>
    <cellStyle name="40% - Accent2 4 2" xfId="337"/>
    <cellStyle name="40% - Accent2 4 2 2" xfId="338"/>
    <cellStyle name="40% - Accent2 4 2 2 2" xfId="11850"/>
    <cellStyle name="40% - Accent2 4 2 3" xfId="11851"/>
    <cellStyle name="40% - Accent2 4 3" xfId="339"/>
    <cellStyle name="40% - Accent2 4 3 2" xfId="11852"/>
    <cellStyle name="40% - Accent2 4 4" xfId="11853"/>
    <cellStyle name="40% - Accent2 5" xfId="340"/>
    <cellStyle name="40% - Accent2 5 2" xfId="341"/>
    <cellStyle name="40% - Accent2 5 2 2" xfId="342"/>
    <cellStyle name="40% - Accent2 5 2 2 2" xfId="11854"/>
    <cellStyle name="40% - Accent2 5 2 3" xfId="11855"/>
    <cellStyle name="40% - Accent2 5 3" xfId="343"/>
    <cellStyle name="40% - Accent2 5 3 2" xfId="11856"/>
    <cellStyle name="40% - Accent2 5 4" xfId="11857"/>
    <cellStyle name="40% - Accent2 6" xfId="344"/>
    <cellStyle name="40% - Accent3 2" xfId="345"/>
    <cellStyle name="40% - Accent3 2 2" xfId="346"/>
    <cellStyle name="40% - Accent3 2 2 2" xfId="347"/>
    <cellStyle name="40% - Accent3 2 2 2 2" xfId="11858"/>
    <cellStyle name="40% - Accent3 2 2 3" xfId="11859"/>
    <cellStyle name="40% - Accent3 2 3" xfId="348"/>
    <cellStyle name="40% - Accent3 2 3 2" xfId="11860"/>
    <cellStyle name="40% - Accent3 2 4" xfId="349"/>
    <cellStyle name="40% - Accent3 2 4 2" xfId="11861"/>
    <cellStyle name="40% - Accent3 2 5" xfId="11862"/>
    <cellStyle name="40% - Accent3 3" xfId="350"/>
    <cellStyle name="40% - Accent3 3 2" xfId="351"/>
    <cellStyle name="40% - Accent3 3 2 2" xfId="352"/>
    <cellStyle name="40% - Accent3 3 2 2 2" xfId="11863"/>
    <cellStyle name="40% - Accent3 3 2 3" xfId="11864"/>
    <cellStyle name="40% - Accent3 3 3" xfId="353"/>
    <cellStyle name="40% - Accent3 3 3 2" xfId="11865"/>
    <cellStyle name="40% - Accent3 3 4" xfId="11866"/>
    <cellStyle name="40% - Accent3 4" xfId="354"/>
    <cellStyle name="40% - Accent3 4 2" xfId="355"/>
    <cellStyle name="40% - Accent3 4 2 2" xfId="356"/>
    <cellStyle name="40% - Accent3 4 2 2 2" xfId="11867"/>
    <cellStyle name="40% - Accent3 4 2 3" xfId="11868"/>
    <cellStyle name="40% - Accent3 4 3" xfId="357"/>
    <cellStyle name="40% - Accent3 4 3 2" xfId="11869"/>
    <cellStyle name="40% - Accent3 4 4" xfId="11870"/>
    <cellStyle name="40% - Accent3 5" xfId="358"/>
    <cellStyle name="40% - Accent3 5 2" xfId="359"/>
    <cellStyle name="40% - Accent3 5 2 2" xfId="360"/>
    <cellStyle name="40% - Accent3 5 2 2 2" xfId="11871"/>
    <cellStyle name="40% - Accent3 5 2 3" xfId="11872"/>
    <cellStyle name="40% - Accent3 5 3" xfId="361"/>
    <cellStyle name="40% - Accent3 5 3 2" xfId="11873"/>
    <cellStyle name="40% - Accent3 5 4" xfId="11874"/>
    <cellStyle name="40% - Accent3 6" xfId="362"/>
    <cellStyle name="40% - Accent4 2" xfId="363"/>
    <cellStyle name="40% - Accent4 2 2" xfId="364"/>
    <cellStyle name="40% - Accent4 2 2 2" xfId="365"/>
    <cellStyle name="40% - Accent4 2 2 2 2" xfId="11875"/>
    <cellStyle name="40% - Accent4 2 2 3" xfId="11876"/>
    <cellStyle name="40% - Accent4 2 3" xfId="366"/>
    <cellStyle name="40% - Accent4 2 3 2" xfId="11877"/>
    <cellStyle name="40% - Accent4 2 4" xfId="367"/>
    <cellStyle name="40% - Accent4 2 4 2" xfId="11878"/>
    <cellStyle name="40% - Accent4 2 5" xfId="11879"/>
    <cellStyle name="40% - Accent4 3" xfId="368"/>
    <cellStyle name="40% - Accent4 3 2" xfId="369"/>
    <cellStyle name="40% - Accent4 3 2 2" xfId="370"/>
    <cellStyle name="40% - Accent4 3 2 2 2" xfId="11880"/>
    <cellStyle name="40% - Accent4 3 2 3" xfId="11881"/>
    <cellStyle name="40% - Accent4 3 3" xfId="371"/>
    <cellStyle name="40% - Accent4 3 3 2" xfId="11882"/>
    <cellStyle name="40% - Accent4 3 4" xfId="11883"/>
    <cellStyle name="40% - Accent4 4" xfId="372"/>
    <cellStyle name="40% - Accent4 4 2" xfId="373"/>
    <cellStyle name="40% - Accent4 4 2 2" xfId="374"/>
    <cellStyle name="40% - Accent4 4 2 2 2" xfId="11884"/>
    <cellStyle name="40% - Accent4 4 2 3" xfId="11885"/>
    <cellStyle name="40% - Accent4 4 3" xfId="375"/>
    <cellStyle name="40% - Accent4 4 3 2" xfId="11886"/>
    <cellStyle name="40% - Accent4 4 4" xfId="11887"/>
    <cellStyle name="40% - Accent4 5" xfId="376"/>
    <cellStyle name="40% - Accent4 5 2" xfId="377"/>
    <cellStyle name="40% - Accent4 5 2 2" xfId="378"/>
    <cellStyle name="40% - Accent4 5 2 2 2" xfId="11888"/>
    <cellStyle name="40% - Accent4 5 2 3" xfId="11889"/>
    <cellStyle name="40% - Accent4 5 3" xfId="379"/>
    <cellStyle name="40% - Accent4 5 3 2" xfId="11890"/>
    <cellStyle name="40% - Accent4 5 4" xfId="11891"/>
    <cellStyle name="40% - Accent4 6" xfId="380"/>
    <cellStyle name="40% - Accent5 2" xfId="381"/>
    <cellStyle name="40% - Accent5 2 2" xfId="382"/>
    <cellStyle name="40% - Accent5 2 2 2" xfId="383"/>
    <cellStyle name="40% - Accent5 2 2 2 2" xfId="11892"/>
    <cellStyle name="40% - Accent5 2 2 3" xfId="11893"/>
    <cellStyle name="40% - Accent5 2 3" xfId="384"/>
    <cellStyle name="40% - Accent5 2 3 2" xfId="11894"/>
    <cellStyle name="40% - Accent5 2 4" xfId="385"/>
    <cellStyle name="40% - Accent5 2 4 2" xfId="11895"/>
    <cellStyle name="40% - Accent5 2 5" xfId="11896"/>
    <cellStyle name="40% - Accent5 3" xfId="386"/>
    <cellStyle name="40% - Accent5 3 2" xfId="387"/>
    <cellStyle name="40% - Accent5 3 2 2" xfId="388"/>
    <cellStyle name="40% - Accent5 3 2 2 2" xfId="11897"/>
    <cellStyle name="40% - Accent5 3 2 3" xfId="11898"/>
    <cellStyle name="40% - Accent5 3 3" xfId="389"/>
    <cellStyle name="40% - Accent5 3 3 2" xfId="11899"/>
    <cellStyle name="40% - Accent5 3 4" xfId="11900"/>
    <cellStyle name="40% - Accent5 4" xfId="390"/>
    <cellStyle name="40% - Accent5 4 2" xfId="391"/>
    <cellStyle name="40% - Accent5 4 2 2" xfId="392"/>
    <cellStyle name="40% - Accent5 4 2 2 2" xfId="11901"/>
    <cellStyle name="40% - Accent5 4 2 3" xfId="11902"/>
    <cellStyle name="40% - Accent5 4 3" xfId="393"/>
    <cellStyle name="40% - Accent5 4 3 2" xfId="11903"/>
    <cellStyle name="40% - Accent5 4 4" xfId="11904"/>
    <cellStyle name="40% - Accent5 5" xfId="394"/>
    <cellStyle name="40% - Accent5 5 2" xfId="395"/>
    <cellStyle name="40% - Accent5 5 2 2" xfId="396"/>
    <cellStyle name="40% - Accent5 5 2 2 2" xfId="11905"/>
    <cellStyle name="40% - Accent5 5 2 3" xfId="11906"/>
    <cellStyle name="40% - Accent5 5 3" xfId="397"/>
    <cellStyle name="40% - Accent5 5 3 2" xfId="11907"/>
    <cellStyle name="40% - Accent5 5 4" xfId="11908"/>
    <cellStyle name="40% - Accent5 6" xfId="398"/>
    <cellStyle name="40% - Accent6 2" xfId="399"/>
    <cellStyle name="40% - Accent6 2 2" xfId="400"/>
    <cellStyle name="40% - Accent6 2 2 2" xfId="401"/>
    <cellStyle name="40% - Accent6 2 2 2 2" xfId="11909"/>
    <cellStyle name="40% - Accent6 2 2 3" xfId="11910"/>
    <cellStyle name="40% - Accent6 2 3" xfId="402"/>
    <cellStyle name="40% - Accent6 2 3 2" xfId="11911"/>
    <cellStyle name="40% - Accent6 2 4" xfId="403"/>
    <cellStyle name="40% - Accent6 2 4 2" xfId="11912"/>
    <cellStyle name="40% - Accent6 2 5" xfId="11913"/>
    <cellStyle name="40% - Accent6 3" xfId="404"/>
    <cellStyle name="40% - Accent6 3 2" xfId="405"/>
    <cellStyle name="40% - Accent6 3 2 2" xfId="406"/>
    <cellStyle name="40% - Accent6 3 2 2 2" xfId="11914"/>
    <cellStyle name="40% - Accent6 3 2 3" xfId="11915"/>
    <cellStyle name="40% - Accent6 3 3" xfId="407"/>
    <cellStyle name="40% - Accent6 3 3 2" xfId="11916"/>
    <cellStyle name="40% - Accent6 3 4" xfId="11917"/>
    <cellStyle name="40% - Accent6 4" xfId="408"/>
    <cellStyle name="40% - Accent6 4 2" xfId="409"/>
    <cellStyle name="40% - Accent6 4 2 2" xfId="410"/>
    <cellStyle name="40% - Accent6 4 2 2 2" xfId="11918"/>
    <cellStyle name="40% - Accent6 4 2 3" xfId="11919"/>
    <cellStyle name="40% - Accent6 4 3" xfId="411"/>
    <cellStyle name="40% - Accent6 4 3 2" xfId="11920"/>
    <cellStyle name="40% - Accent6 4 4" xfId="11921"/>
    <cellStyle name="40% - Accent6 5" xfId="412"/>
    <cellStyle name="40% - Accent6 5 2" xfId="413"/>
    <cellStyle name="40% - Accent6 5 2 2" xfId="414"/>
    <cellStyle name="40% - Accent6 5 2 2 2" xfId="11922"/>
    <cellStyle name="40% - Accent6 5 2 3" xfId="11923"/>
    <cellStyle name="40% - Accent6 5 3" xfId="415"/>
    <cellStyle name="40% - Accent6 5 3 2" xfId="11924"/>
    <cellStyle name="40% - Accent6 5 4" xfId="11925"/>
    <cellStyle name="40% - Accent6 6" xfId="416"/>
    <cellStyle name="60% - Accent1 2" xfId="417"/>
    <cellStyle name="60% - Accent1 3" xfId="418"/>
    <cellStyle name="60% - Accent1 4" xfId="419"/>
    <cellStyle name="60% - Accent1 5" xfId="420"/>
    <cellStyle name="60% - Accent1 6" xfId="421"/>
    <cellStyle name="60% - Accent2 2" xfId="422"/>
    <cellStyle name="60% - Accent2 3" xfId="423"/>
    <cellStyle name="60% - Accent2 4" xfId="424"/>
    <cellStyle name="60% - Accent2 5" xfId="425"/>
    <cellStyle name="60% - Accent2 6" xfId="426"/>
    <cellStyle name="60% - Accent3 2" xfId="427"/>
    <cellStyle name="60% - Accent3 3" xfId="428"/>
    <cellStyle name="60% - Accent3 4" xfId="429"/>
    <cellStyle name="60% - Accent3 5" xfId="430"/>
    <cellStyle name="60% - Accent3 6" xfId="431"/>
    <cellStyle name="60% - Accent4 2" xfId="432"/>
    <cellStyle name="60% - Accent4 3" xfId="433"/>
    <cellStyle name="60% - Accent4 4" xfId="434"/>
    <cellStyle name="60% - Accent4 5" xfId="435"/>
    <cellStyle name="60% - Accent4 6" xfId="436"/>
    <cellStyle name="60% - Accent5 2" xfId="437"/>
    <cellStyle name="60% - Accent5 3" xfId="438"/>
    <cellStyle name="60% - Accent5 4" xfId="439"/>
    <cellStyle name="60% - Accent5 5" xfId="440"/>
    <cellStyle name="60% - Accent5 6" xfId="441"/>
    <cellStyle name="60% - Accent6 2" xfId="442"/>
    <cellStyle name="60% - Accent6 3" xfId="443"/>
    <cellStyle name="60% - Accent6 4" xfId="444"/>
    <cellStyle name="60% - Accent6 5" xfId="445"/>
    <cellStyle name="60% - Accent6 6" xfId="446"/>
    <cellStyle name="Accent1 2" xfId="447"/>
    <cellStyle name="Accent1 3" xfId="448"/>
    <cellStyle name="Accent1 4" xfId="449"/>
    <cellStyle name="Accent1 5" xfId="450"/>
    <cellStyle name="Accent1 6" xfId="451"/>
    <cellStyle name="Accent2 2" xfId="452"/>
    <cellStyle name="Accent2 3" xfId="453"/>
    <cellStyle name="Accent2 4" xfId="454"/>
    <cellStyle name="Accent2 5" xfId="455"/>
    <cellStyle name="Accent2 6" xfId="456"/>
    <cellStyle name="Accent3 2" xfId="457"/>
    <cellStyle name="Accent3 3" xfId="458"/>
    <cellStyle name="Accent3 4" xfId="459"/>
    <cellStyle name="Accent3 5" xfId="460"/>
    <cellStyle name="Accent3 6" xfId="461"/>
    <cellStyle name="Accent4 2" xfId="462"/>
    <cellStyle name="Accent4 3" xfId="463"/>
    <cellStyle name="Accent4 4" xfId="464"/>
    <cellStyle name="Accent4 5" xfId="465"/>
    <cellStyle name="Accent4 6" xfId="466"/>
    <cellStyle name="Accent5 2" xfId="467"/>
    <cellStyle name="Accent5 3" xfId="468"/>
    <cellStyle name="Accent5 4" xfId="469"/>
    <cellStyle name="Accent5 5" xfId="470"/>
    <cellStyle name="Accent5 6" xfId="471"/>
    <cellStyle name="Accent6 2" xfId="472"/>
    <cellStyle name="Accent6 3" xfId="473"/>
    <cellStyle name="Accent6 4" xfId="474"/>
    <cellStyle name="Accent6 5" xfId="475"/>
    <cellStyle name="Accent6 6" xfId="476"/>
    <cellStyle name="Account No." xfId="477"/>
    <cellStyle name="Account No. 2" xfId="478"/>
    <cellStyle name="adj detail" xfId="479"/>
    <cellStyle name="Allocated" xfId="480"/>
    <cellStyle name="alternate1" xfId="16"/>
    <cellStyle name="Bad 2" xfId="481"/>
    <cellStyle name="Bad 3" xfId="482"/>
    <cellStyle name="Bad 4" xfId="483"/>
    <cellStyle name="Bad 5" xfId="484"/>
    <cellStyle name="Bad 6" xfId="485"/>
    <cellStyle name="Body: normal cell" xfId="11318"/>
    <cellStyle name="Calculation 2" xfId="486"/>
    <cellStyle name="Calculation 3" xfId="487"/>
    <cellStyle name="Calculation 4" xfId="488"/>
    <cellStyle name="Calculation 5" xfId="489"/>
    <cellStyle name="Calculation 6" xfId="490"/>
    <cellStyle name="ChartingText" xfId="491"/>
    <cellStyle name="Check Cell 2" xfId="492"/>
    <cellStyle name="Check Cell 3" xfId="493"/>
    <cellStyle name="Check Cell 4" xfId="494"/>
    <cellStyle name="Check Cell 5" xfId="495"/>
    <cellStyle name="Check Cell 6" xfId="496"/>
    <cellStyle name="CHPTop" xfId="11926"/>
    <cellStyle name="Col Cent" xfId="497"/>
    <cellStyle name="Col Cent Across" xfId="498"/>
    <cellStyle name="Col Head Cent" xfId="499"/>
    <cellStyle name="Col Head Cent 2" xfId="500"/>
    <cellStyle name="Col Head Cent 3" xfId="501"/>
    <cellStyle name="Col Head Cent 4" xfId="502"/>
    <cellStyle name="ColumnHeaderNormal" xfId="503"/>
    <cellStyle name="Comma" xfId="17" builtinId="3"/>
    <cellStyle name="Comma [0] 2" xfId="504"/>
    <cellStyle name="Comma 10" xfId="505"/>
    <cellStyle name="Comma 11" xfId="506"/>
    <cellStyle name="Comma 12" xfId="507"/>
    <cellStyle name="Comma 13" xfId="508"/>
    <cellStyle name="Comma 14" xfId="509"/>
    <cellStyle name="Comma 15" xfId="510"/>
    <cellStyle name="Comma 16" xfId="511"/>
    <cellStyle name="Comma 17" xfId="512"/>
    <cellStyle name="Comma 18" xfId="513"/>
    <cellStyle name="Comma 18 2" xfId="514"/>
    <cellStyle name="Comma 18 2 2" xfId="515"/>
    <cellStyle name="Comma 18 2 3" xfId="11927"/>
    <cellStyle name="Comma 18 2 4" xfId="11928"/>
    <cellStyle name="Comma 18 3" xfId="516"/>
    <cellStyle name="Comma 19" xfId="517"/>
    <cellStyle name="Comma 2" xfId="18"/>
    <cellStyle name="Comma 2 10" xfId="518"/>
    <cellStyle name="Comma 2 10 2" xfId="519"/>
    <cellStyle name="Comma 2 10 2 2" xfId="11929"/>
    <cellStyle name="Comma 2 10 3" xfId="520"/>
    <cellStyle name="Comma 2 10 3 2" xfId="521"/>
    <cellStyle name="Comma 2 10 4" xfId="11930"/>
    <cellStyle name="Comma 2 100" xfId="522"/>
    <cellStyle name="Comma 2 101" xfId="523"/>
    <cellStyle name="Comma 2 102" xfId="524"/>
    <cellStyle name="Comma 2 103" xfId="525"/>
    <cellStyle name="Comma 2 104" xfId="526"/>
    <cellStyle name="Comma 2 105" xfId="527"/>
    <cellStyle name="Comma 2 106" xfId="528"/>
    <cellStyle name="Comma 2 106 2" xfId="529"/>
    <cellStyle name="Comma 2 106 3 2" xfId="16939"/>
    <cellStyle name="Comma 2 107" xfId="530"/>
    <cellStyle name="Comma 2 107 2" xfId="531"/>
    <cellStyle name="Comma 2 108" xfId="532"/>
    <cellStyle name="Comma 2 108 2" xfId="533"/>
    <cellStyle name="Comma 2 109" xfId="534"/>
    <cellStyle name="Comma 2 109 2" xfId="535"/>
    <cellStyle name="Comma 2 11" xfId="536"/>
    <cellStyle name="Comma 2 11 2" xfId="537"/>
    <cellStyle name="Comma 2 11 2 2" xfId="11931"/>
    <cellStyle name="Comma 2 11 3" xfId="538"/>
    <cellStyle name="Comma 2 11 3 2" xfId="539"/>
    <cellStyle name="Comma 2 11 4" xfId="11932"/>
    <cellStyle name="Comma 2 110" xfId="540"/>
    <cellStyle name="Comma 2 110 2" xfId="541"/>
    <cellStyle name="Comma 2 111" xfId="542"/>
    <cellStyle name="Comma 2 111 2" xfId="543"/>
    <cellStyle name="Comma 2 112" xfId="544"/>
    <cellStyle name="Comma 2 112 2" xfId="545"/>
    <cellStyle name="Comma 2 113" xfId="546"/>
    <cellStyle name="Comma 2 113 2" xfId="547"/>
    <cellStyle name="Comma 2 114" xfId="548"/>
    <cellStyle name="Comma 2 114 2" xfId="549"/>
    <cellStyle name="Comma 2 115" xfId="550"/>
    <cellStyle name="Comma 2 115 2" xfId="551"/>
    <cellStyle name="Comma 2 116" xfId="552"/>
    <cellStyle name="Comma 2 116 2" xfId="553"/>
    <cellStyle name="Comma 2 117" xfId="554"/>
    <cellStyle name="Comma 2 117 2" xfId="555"/>
    <cellStyle name="Comma 2 118" xfId="556"/>
    <cellStyle name="Comma 2 119" xfId="557"/>
    <cellStyle name="Comma 2 12" xfId="558"/>
    <cellStyle name="Comma 2 12 2" xfId="559"/>
    <cellStyle name="Comma 2 12 2 2" xfId="11933"/>
    <cellStyle name="Comma 2 12 3" xfId="560"/>
    <cellStyle name="Comma 2 12 3 2" xfId="561"/>
    <cellStyle name="Comma 2 12 4" xfId="11934"/>
    <cellStyle name="Comma 2 120" xfId="562"/>
    <cellStyle name="Comma 2 121" xfId="563"/>
    <cellStyle name="Comma 2 122" xfId="564"/>
    <cellStyle name="Comma 2 122 2" xfId="565"/>
    <cellStyle name="Comma 2 123" xfId="566"/>
    <cellStyle name="Comma 2 123 2" xfId="567"/>
    <cellStyle name="Comma 2 124" xfId="568"/>
    <cellStyle name="Comma 2 124 2" xfId="569"/>
    <cellStyle name="Comma 2 125" xfId="570"/>
    <cellStyle name="Comma 2 125 2" xfId="571"/>
    <cellStyle name="Comma 2 126" xfId="572"/>
    <cellStyle name="Comma 2 126 2" xfId="573"/>
    <cellStyle name="Comma 2 127" xfId="574"/>
    <cellStyle name="Comma 2 127 2" xfId="575"/>
    <cellStyle name="Comma 2 128" xfId="576"/>
    <cellStyle name="Comma 2 128 2" xfId="577"/>
    <cellStyle name="Comma 2 129" xfId="578"/>
    <cellStyle name="Comma 2 129 2" xfId="579"/>
    <cellStyle name="Comma 2 13" xfId="580"/>
    <cellStyle name="Comma 2 13 2" xfId="581"/>
    <cellStyle name="Comma 2 13 2 2" xfId="11935"/>
    <cellStyle name="Comma 2 13 3" xfId="582"/>
    <cellStyle name="Comma 2 13 3 2" xfId="583"/>
    <cellStyle name="Comma 2 13 4" xfId="11936"/>
    <cellStyle name="Comma 2 130" xfId="584"/>
    <cellStyle name="Comma 2 130 2" xfId="585"/>
    <cellStyle name="Comma 2 131" xfId="586"/>
    <cellStyle name="Comma 2 131 2" xfId="587"/>
    <cellStyle name="Comma 2 132" xfId="588"/>
    <cellStyle name="Comma 2 132 2" xfId="589"/>
    <cellStyle name="Comma 2 133" xfId="590"/>
    <cellStyle name="Comma 2 133 2" xfId="591"/>
    <cellStyle name="Comma 2 134" xfId="592"/>
    <cellStyle name="Comma 2 134 2" xfId="593"/>
    <cellStyle name="Comma 2 135" xfId="594"/>
    <cellStyle name="Comma 2 135 2" xfId="595"/>
    <cellStyle name="Comma 2 136" xfId="596"/>
    <cellStyle name="Comma 2 136 2" xfId="597"/>
    <cellStyle name="Comma 2 137" xfId="598"/>
    <cellStyle name="Comma 2 137 2" xfId="599"/>
    <cellStyle name="Comma 2 138" xfId="600"/>
    <cellStyle name="Comma 2 138 2" xfId="601"/>
    <cellStyle name="Comma 2 139" xfId="602"/>
    <cellStyle name="Comma 2 139 2" xfId="603"/>
    <cellStyle name="Comma 2 14" xfId="604"/>
    <cellStyle name="Comma 2 14 2" xfId="605"/>
    <cellStyle name="Comma 2 14 2 2" xfId="11937"/>
    <cellStyle name="Comma 2 14 3" xfId="606"/>
    <cellStyle name="Comma 2 14 3 2" xfId="607"/>
    <cellStyle name="Comma 2 14 4" xfId="11938"/>
    <cellStyle name="Comma 2 140" xfId="608"/>
    <cellStyle name="Comma 2 140 2" xfId="609"/>
    <cellStyle name="Comma 2 141" xfId="610"/>
    <cellStyle name="Comma 2 141 2" xfId="611"/>
    <cellStyle name="Comma 2 142" xfId="612"/>
    <cellStyle name="Comma 2 142 2" xfId="613"/>
    <cellStyle name="Comma 2 143" xfId="614"/>
    <cellStyle name="Comma 2 143 2" xfId="615"/>
    <cellStyle name="Comma 2 144" xfId="616"/>
    <cellStyle name="Comma 2 145" xfId="617"/>
    <cellStyle name="Comma 2 146" xfId="618"/>
    <cellStyle name="Comma 2 146 2" xfId="619"/>
    <cellStyle name="Comma 2 147" xfId="620"/>
    <cellStyle name="Comma 2 147 2" xfId="621"/>
    <cellStyle name="Comma 2 148" xfId="622"/>
    <cellStyle name="Comma 2 148 2" xfId="623"/>
    <cellStyle name="Comma 2 149" xfId="624"/>
    <cellStyle name="Comma 2 149 2" xfId="625"/>
    <cellStyle name="Comma 2 15" xfId="626"/>
    <cellStyle name="Comma 2 15 2" xfId="627"/>
    <cellStyle name="Comma 2 15 2 2" xfId="11939"/>
    <cellStyle name="Comma 2 15 3" xfId="628"/>
    <cellStyle name="Comma 2 15 3 2" xfId="629"/>
    <cellStyle name="Comma 2 15 4" xfId="11940"/>
    <cellStyle name="Comma 2 150" xfId="630"/>
    <cellStyle name="Comma 2 150 2" xfId="631"/>
    <cellStyle name="Comma 2 151" xfId="632"/>
    <cellStyle name="Comma 2 152" xfId="633"/>
    <cellStyle name="Comma 2 152 2" xfId="634"/>
    <cellStyle name="Comma 2 153" xfId="635"/>
    <cellStyle name="Comma 2 154" xfId="636"/>
    <cellStyle name="Comma 2 16" xfId="637"/>
    <cellStyle name="Comma 2 16 2" xfId="638"/>
    <cellStyle name="Comma 2 16 2 2" xfId="11941"/>
    <cellStyle name="Comma 2 16 3" xfId="639"/>
    <cellStyle name="Comma 2 16 3 2" xfId="640"/>
    <cellStyle name="Comma 2 16 4" xfId="11942"/>
    <cellStyle name="Comma 2 17" xfId="641"/>
    <cellStyle name="Comma 2 17 2" xfId="642"/>
    <cellStyle name="Comma 2 17 2 2" xfId="643"/>
    <cellStyle name="Comma 2 17 3" xfId="11943"/>
    <cellStyle name="Comma 2 18" xfId="644"/>
    <cellStyle name="Comma 2 18 2" xfId="645"/>
    <cellStyle name="Comma 2 18 3" xfId="11944"/>
    <cellStyle name="Comma 2 19" xfId="646"/>
    <cellStyle name="Comma 2 19 2" xfId="647"/>
    <cellStyle name="Comma 2 19 3" xfId="11945"/>
    <cellStyle name="Comma 2 2" xfId="648"/>
    <cellStyle name="Comma 2 2 10" xfId="649"/>
    <cellStyle name="Comma 2 2 10 2" xfId="650"/>
    <cellStyle name="Comma 2 2 11" xfId="651"/>
    <cellStyle name="Comma 2 2 11 2" xfId="652"/>
    <cellStyle name="Comma 2 2 12" xfId="653"/>
    <cellStyle name="Comma 2 2 12 2" xfId="654"/>
    <cellStyle name="Comma 2 2 12 2 2" xfId="655"/>
    <cellStyle name="Comma 2 2 12 3" xfId="656"/>
    <cellStyle name="Comma 2 2 12 4" xfId="11946"/>
    <cellStyle name="Comma 2 2 12 5" xfId="11947"/>
    <cellStyle name="Comma 2 2 13" xfId="657"/>
    <cellStyle name="Comma 2 2 13 2" xfId="658"/>
    <cellStyle name="Comma 2 2 14" xfId="659"/>
    <cellStyle name="Comma 2 2 14 2" xfId="660"/>
    <cellStyle name="Comma 2 2 14 2 2" xfId="661"/>
    <cellStyle name="Comma 2 2 14 3" xfId="662"/>
    <cellStyle name="Comma 2 2 14 4" xfId="11948"/>
    <cellStyle name="Comma 2 2 14 5" xfId="11949"/>
    <cellStyle name="Comma 2 2 15" xfId="663"/>
    <cellStyle name="Comma 2 2 15 2" xfId="664"/>
    <cellStyle name="Comma 2 2 15 2 2" xfId="665"/>
    <cellStyle name="Comma 2 2 15 3" xfId="666"/>
    <cellStyle name="Comma 2 2 15 4" xfId="11950"/>
    <cellStyle name="Comma 2 2 15 5" xfId="11951"/>
    <cellStyle name="Comma 2 2 16" xfId="667"/>
    <cellStyle name="Comma 2 2 16 2" xfId="668"/>
    <cellStyle name="Comma 2 2 16 2 2" xfId="669"/>
    <cellStyle name="Comma 2 2 16 3" xfId="670"/>
    <cellStyle name="Comma 2 2 16 4" xfId="11952"/>
    <cellStyle name="Comma 2 2 16 5" xfId="11953"/>
    <cellStyle name="Comma 2 2 17" xfId="671"/>
    <cellStyle name="Comma 2 2 17 2" xfId="672"/>
    <cellStyle name="Comma 2 2 17 2 2" xfId="673"/>
    <cellStyle name="Comma 2 2 17 3" xfId="674"/>
    <cellStyle name="Comma 2 2 17 4" xfId="11954"/>
    <cellStyle name="Comma 2 2 17 5" xfId="11955"/>
    <cellStyle name="Comma 2 2 18" xfId="675"/>
    <cellStyle name="Comma 2 2 18 2" xfId="11956"/>
    <cellStyle name="Comma 2 2 19" xfId="676"/>
    <cellStyle name="Comma 2 2 2" xfId="677"/>
    <cellStyle name="Comma 2 2 2 10" xfId="678"/>
    <cellStyle name="Comma 2 2 2 11" xfId="679"/>
    <cellStyle name="Comma 2 2 2 12" xfId="680"/>
    <cellStyle name="Comma 2 2 2 13" xfId="681"/>
    <cellStyle name="Comma 2 2 2 14" xfId="682"/>
    <cellStyle name="Comma 2 2 2 15" xfId="683"/>
    <cellStyle name="Comma 2 2 2 16" xfId="684"/>
    <cellStyle name="Comma 2 2 2 17" xfId="685"/>
    <cellStyle name="Comma 2 2 2 18" xfId="686"/>
    <cellStyle name="Comma 2 2 2 18 2" xfId="687"/>
    <cellStyle name="Comma 2 2 2 19" xfId="688"/>
    <cellStyle name="Comma 2 2 2 19 2" xfId="689"/>
    <cellStyle name="Comma 2 2 2 2" xfId="690"/>
    <cellStyle name="Comma 2 2 2 2 10" xfId="691"/>
    <cellStyle name="Comma 2 2 2 2 10 2" xfId="692"/>
    <cellStyle name="Comma 2 2 2 2 10 2 2" xfId="693"/>
    <cellStyle name="Comma 2 2 2 2 10 3" xfId="694"/>
    <cellStyle name="Comma 2 2 2 2 10 4" xfId="11957"/>
    <cellStyle name="Comma 2 2 2 2 10 5" xfId="11958"/>
    <cellStyle name="Comma 2 2 2 2 11" xfId="695"/>
    <cellStyle name="Comma 2 2 2 2 11 2" xfId="696"/>
    <cellStyle name="Comma 2 2 2 2 11 2 2" xfId="697"/>
    <cellStyle name="Comma 2 2 2 2 11 3" xfId="698"/>
    <cellStyle name="Comma 2 2 2 2 11 4" xfId="11959"/>
    <cellStyle name="Comma 2 2 2 2 11 5" xfId="11960"/>
    <cellStyle name="Comma 2 2 2 2 12" xfId="699"/>
    <cellStyle name="Comma 2 2 2 2 12 2" xfId="700"/>
    <cellStyle name="Comma 2 2 2 2 12 2 2" xfId="701"/>
    <cellStyle name="Comma 2 2 2 2 12 3" xfId="702"/>
    <cellStyle name="Comma 2 2 2 2 12 4" xfId="11961"/>
    <cellStyle name="Comma 2 2 2 2 12 5" xfId="11962"/>
    <cellStyle name="Comma 2 2 2 2 13" xfId="703"/>
    <cellStyle name="Comma 2 2 2 2 13 2" xfId="704"/>
    <cellStyle name="Comma 2 2 2 2 13 2 2" xfId="705"/>
    <cellStyle name="Comma 2 2 2 2 13 3" xfId="706"/>
    <cellStyle name="Comma 2 2 2 2 13 4" xfId="11963"/>
    <cellStyle name="Comma 2 2 2 2 13 5" xfId="11964"/>
    <cellStyle name="Comma 2 2 2 2 14" xfId="707"/>
    <cellStyle name="Comma 2 2 2 2 14 2" xfId="708"/>
    <cellStyle name="Comma 2 2 2 2 14 2 2" xfId="709"/>
    <cellStyle name="Comma 2 2 2 2 14 3" xfId="710"/>
    <cellStyle name="Comma 2 2 2 2 14 4" xfId="11965"/>
    <cellStyle name="Comma 2 2 2 2 14 5" xfId="11966"/>
    <cellStyle name="Comma 2 2 2 2 15" xfId="711"/>
    <cellStyle name="Comma 2 2 2 2 15 2" xfId="712"/>
    <cellStyle name="Comma 2 2 2 2 15 2 2" xfId="713"/>
    <cellStyle name="Comma 2 2 2 2 15 3" xfId="714"/>
    <cellStyle name="Comma 2 2 2 2 15 4" xfId="11967"/>
    <cellStyle name="Comma 2 2 2 2 15 5" xfId="11968"/>
    <cellStyle name="Comma 2 2 2 2 16" xfId="715"/>
    <cellStyle name="Comma 2 2 2 2 16 2" xfId="716"/>
    <cellStyle name="Comma 2 2 2 2 16 2 2" xfId="11969"/>
    <cellStyle name="Comma 2 2 2 2 16 3" xfId="11970"/>
    <cellStyle name="Comma 2 2 2 2 16 4" xfId="11971"/>
    <cellStyle name="Comma 2 2 2 2 17" xfId="717"/>
    <cellStyle name="Comma 2 2 2 2 17 2" xfId="718"/>
    <cellStyle name="Comma 2 2 2 2 17 2 2" xfId="11972"/>
    <cellStyle name="Comma 2 2 2 2 17 3" xfId="11973"/>
    <cellStyle name="Comma 2 2 2 2 17 4" xfId="11974"/>
    <cellStyle name="Comma 2 2 2 2 2" xfId="719"/>
    <cellStyle name="Comma 2 2 2 2 2 2" xfId="720"/>
    <cellStyle name="Comma 2 2 2 2 2 2 2" xfId="721"/>
    <cellStyle name="Comma 2 2 2 2 2 2 2 2" xfId="722"/>
    <cellStyle name="Comma 2 2 2 2 2 2 2 2 2" xfId="723"/>
    <cellStyle name="Comma 2 2 2 2 2 2 2 3" xfId="724"/>
    <cellStyle name="Comma 2 2 2 2 2 2 2 4" xfId="11975"/>
    <cellStyle name="Comma 2 2 2 2 2 2 2 5" xfId="11976"/>
    <cellStyle name="Comma 2 2 2 2 2 2 3" xfId="725"/>
    <cellStyle name="Comma 2 2 2 2 2 2 3 2" xfId="726"/>
    <cellStyle name="Comma 2 2 2 2 2 2 3 2 2" xfId="727"/>
    <cellStyle name="Comma 2 2 2 2 2 2 3 3" xfId="728"/>
    <cellStyle name="Comma 2 2 2 2 2 2 3 4" xfId="11977"/>
    <cellStyle name="Comma 2 2 2 2 2 2 3 5" xfId="11978"/>
    <cellStyle name="Comma 2 2 2 2 2 2 4" xfId="729"/>
    <cellStyle name="Comma 2 2 2 2 2 2 4 2" xfId="730"/>
    <cellStyle name="Comma 2 2 2 2 2 2 4 2 2" xfId="731"/>
    <cellStyle name="Comma 2 2 2 2 2 2 4 3" xfId="732"/>
    <cellStyle name="Comma 2 2 2 2 2 2 4 4" xfId="11979"/>
    <cellStyle name="Comma 2 2 2 2 2 2 4 5" xfId="11980"/>
    <cellStyle name="Comma 2 2 2 2 2 2 5" xfId="733"/>
    <cellStyle name="Comma 2 2 2 2 2 2 5 2" xfId="734"/>
    <cellStyle name="Comma 2 2 2 2 2 2 5 2 2" xfId="735"/>
    <cellStyle name="Comma 2 2 2 2 2 2 5 3" xfId="736"/>
    <cellStyle name="Comma 2 2 2 2 2 2 5 4" xfId="11981"/>
    <cellStyle name="Comma 2 2 2 2 2 2 5 5" xfId="11982"/>
    <cellStyle name="Comma 2 2 2 2 2 3" xfId="737"/>
    <cellStyle name="Comma 2 2 2 2 2 4" xfId="738"/>
    <cellStyle name="Comma 2 2 2 2 2 5" xfId="739"/>
    <cellStyle name="Comma 2 2 2 2 2 6" xfId="740"/>
    <cellStyle name="Comma 2 2 2 2 2 6 2" xfId="741"/>
    <cellStyle name="Comma 2 2 2 2 2 7" xfId="742"/>
    <cellStyle name="Comma 2 2 2 2 2 8" xfId="11983"/>
    <cellStyle name="Comma 2 2 2 2 2 9" xfId="11984"/>
    <cellStyle name="Comma 2 2 2 2 3" xfId="743"/>
    <cellStyle name="Comma 2 2 2 2 3 2" xfId="744"/>
    <cellStyle name="Comma 2 2 2 2 3 2 2" xfId="745"/>
    <cellStyle name="Comma 2 2 2 2 3 3" xfId="746"/>
    <cellStyle name="Comma 2 2 2 2 3 4" xfId="11985"/>
    <cellStyle name="Comma 2 2 2 2 3 5" xfId="11986"/>
    <cellStyle name="Comma 2 2 2 2 4" xfId="747"/>
    <cellStyle name="Comma 2 2 2 2 4 2" xfId="748"/>
    <cellStyle name="Comma 2 2 2 2 4 2 2" xfId="749"/>
    <cellStyle name="Comma 2 2 2 2 4 3" xfId="750"/>
    <cellStyle name="Comma 2 2 2 2 4 4" xfId="11987"/>
    <cellStyle name="Comma 2 2 2 2 4 5" xfId="11988"/>
    <cellStyle name="Comma 2 2 2 2 5" xfId="751"/>
    <cellStyle name="Comma 2 2 2 2 5 2" xfId="752"/>
    <cellStyle name="Comma 2 2 2 2 5 2 2" xfId="753"/>
    <cellStyle name="Comma 2 2 2 2 5 3" xfId="754"/>
    <cellStyle name="Comma 2 2 2 2 5 4" xfId="11989"/>
    <cellStyle name="Comma 2 2 2 2 5 5" xfId="11990"/>
    <cellStyle name="Comma 2 2 2 2 6" xfId="755"/>
    <cellStyle name="Comma 2 2 2 2 6 2" xfId="756"/>
    <cellStyle name="Comma 2 2 2 2 6 2 2" xfId="757"/>
    <cellStyle name="Comma 2 2 2 2 6 3" xfId="758"/>
    <cellStyle name="Comma 2 2 2 2 6 4" xfId="11991"/>
    <cellStyle name="Comma 2 2 2 2 6 5" xfId="11992"/>
    <cellStyle name="Comma 2 2 2 2 7" xfId="759"/>
    <cellStyle name="Comma 2 2 2 2 7 2" xfId="760"/>
    <cellStyle name="Comma 2 2 2 2 7 2 2" xfId="761"/>
    <cellStyle name="Comma 2 2 2 2 7 3" xfId="762"/>
    <cellStyle name="Comma 2 2 2 2 7 4" xfId="11993"/>
    <cellStyle name="Comma 2 2 2 2 7 5" xfId="11994"/>
    <cellStyle name="Comma 2 2 2 2 8" xfId="763"/>
    <cellStyle name="Comma 2 2 2 2 8 2" xfId="764"/>
    <cellStyle name="Comma 2 2 2 2 8 2 2" xfId="765"/>
    <cellStyle name="Comma 2 2 2 2 8 3" xfId="766"/>
    <cellStyle name="Comma 2 2 2 2 8 4" xfId="11995"/>
    <cellStyle name="Comma 2 2 2 2 8 5" xfId="11996"/>
    <cellStyle name="Comma 2 2 2 2 9" xfId="767"/>
    <cellStyle name="Comma 2 2 2 2 9 2" xfId="768"/>
    <cellStyle name="Comma 2 2 2 2 9 2 2" xfId="769"/>
    <cellStyle name="Comma 2 2 2 2 9 3" xfId="770"/>
    <cellStyle name="Comma 2 2 2 2 9 4" xfId="11997"/>
    <cellStyle name="Comma 2 2 2 2 9 5" xfId="11998"/>
    <cellStyle name="Comma 2 2 2 20" xfId="771"/>
    <cellStyle name="Comma 2 2 2 21" xfId="11999"/>
    <cellStyle name="Comma 2 2 2 3" xfId="772"/>
    <cellStyle name="Comma 2 2 2 3 2" xfId="773"/>
    <cellStyle name="Comma 2 2 2 3 2 2" xfId="774"/>
    <cellStyle name="Comma 2 2 2 4" xfId="775"/>
    <cellStyle name="Comma 2 2 2 4 2" xfId="776"/>
    <cellStyle name="Comma 2 2 2 4 2 2" xfId="777"/>
    <cellStyle name="Comma 2 2 2 5" xfId="778"/>
    <cellStyle name="Comma 2 2 2 5 2" xfId="779"/>
    <cellStyle name="Comma 2 2 2 5 2 2" xfId="780"/>
    <cellStyle name="Comma 2 2 2 6" xfId="781"/>
    <cellStyle name="Comma 2 2 2 6 2" xfId="782"/>
    <cellStyle name="Comma 2 2 2 6 2 2" xfId="783"/>
    <cellStyle name="Comma 2 2 2 7" xfId="784"/>
    <cellStyle name="Comma 2 2 2 7 2" xfId="785"/>
    <cellStyle name="Comma 2 2 2 7 2 2" xfId="786"/>
    <cellStyle name="Comma 2 2 2 8" xfId="787"/>
    <cellStyle name="Comma 2 2 2 8 2" xfId="788"/>
    <cellStyle name="Comma 2 2 2 8 2 2" xfId="789"/>
    <cellStyle name="Comma 2 2 2 9" xfId="790"/>
    <cellStyle name="Comma 2 2 2 9 2" xfId="791"/>
    <cellStyle name="Comma 2 2 2 9 2 2" xfId="792"/>
    <cellStyle name="Comma 2 2 20" xfId="793"/>
    <cellStyle name="Comma 2 2 20 2" xfId="12000"/>
    <cellStyle name="Comma 2 2 21" xfId="794"/>
    <cellStyle name="Comma 2 2 3" xfId="795"/>
    <cellStyle name="Comma 2 2 3 2" xfId="796"/>
    <cellStyle name="Comma 2 2 3 2 2" xfId="12001"/>
    <cellStyle name="Comma 2 2 3 3" xfId="797"/>
    <cellStyle name="Comma 2 2 3 3 2" xfId="798"/>
    <cellStyle name="Comma 2 2 3 4" xfId="12002"/>
    <cellStyle name="Comma 2 2 4" xfId="799"/>
    <cellStyle name="Comma 2 2 4 2" xfId="800"/>
    <cellStyle name="Comma 2 2 4 2 2" xfId="12003"/>
    <cellStyle name="Comma 2 2 4 3" xfId="801"/>
    <cellStyle name="Comma 2 2 4 3 2" xfId="802"/>
    <cellStyle name="Comma 2 2 4 4" xfId="12004"/>
    <cellStyle name="Comma 2 2 5" xfId="803"/>
    <cellStyle name="Comma 2 2 5 2" xfId="804"/>
    <cellStyle name="Comma 2 2 5 2 2" xfId="12005"/>
    <cellStyle name="Comma 2 2 5 3" xfId="805"/>
    <cellStyle name="Comma 2 2 5 3 2" xfId="806"/>
    <cellStyle name="Comma 2 2 5 4" xfId="12006"/>
    <cellStyle name="Comma 2 2 6" xfId="807"/>
    <cellStyle name="Comma 2 2 6 2" xfId="808"/>
    <cellStyle name="Comma 2 2 6 2 2" xfId="12007"/>
    <cellStyle name="Comma 2 2 6 3" xfId="809"/>
    <cellStyle name="Comma 2 2 6 3 2" xfId="810"/>
    <cellStyle name="Comma 2 2 6 4" xfId="12008"/>
    <cellStyle name="Comma 2 2 7" xfId="811"/>
    <cellStyle name="Comma 2 2 7 2" xfId="812"/>
    <cellStyle name="Comma 2 2 7 2 2" xfId="12009"/>
    <cellStyle name="Comma 2 2 7 3" xfId="813"/>
    <cellStyle name="Comma 2 2 7 3 2" xfId="814"/>
    <cellStyle name="Comma 2 2 7 4" xfId="12010"/>
    <cellStyle name="Comma 2 2 8" xfId="815"/>
    <cellStyle name="Comma 2 2 8 2" xfId="816"/>
    <cellStyle name="Comma 2 2 8 2 2" xfId="12011"/>
    <cellStyle name="Comma 2 2 8 3" xfId="817"/>
    <cellStyle name="Comma 2 2 8 3 2" xfId="818"/>
    <cellStyle name="Comma 2 2 8 4" xfId="12012"/>
    <cellStyle name="Comma 2 2 9" xfId="819"/>
    <cellStyle name="Comma 2 2 9 2" xfId="820"/>
    <cellStyle name="Comma 2 2 9 3" xfId="821"/>
    <cellStyle name="Comma 2 20" xfId="822"/>
    <cellStyle name="Comma 2 20 2" xfId="823"/>
    <cellStyle name="Comma 2 20 3" xfId="12013"/>
    <cellStyle name="Comma 2 21" xfId="824"/>
    <cellStyle name="Comma 2 21 2" xfId="825"/>
    <cellStyle name="Comma 2 21 3" xfId="12014"/>
    <cellStyle name="Comma 2 22" xfId="826"/>
    <cellStyle name="Comma 2 22 2" xfId="827"/>
    <cellStyle name="Comma 2 22 3" xfId="12015"/>
    <cellStyle name="Comma 2 23" xfId="828"/>
    <cellStyle name="Comma 2 23 2" xfId="829"/>
    <cellStyle name="Comma 2 23 3" xfId="12016"/>
    <cellStyle name="Comma 2 24" xfId="830"/>
    <cellStyle name="Comma 2 24 2" xfId="831"/>
    <cellStyle name="Comma 2 24 3" xfId="12017"/>
    <cellStyle name="Comma 2 25" xfId="832"/>
    <cellStyle name="Comma 2 25 2" xfId="833"/>
    <cellStyle name="Comma 2 25 3" xfId="12018"/>
    <cellStyle name="Comma 2 26" xfId="834"/>
    <cellStyle name="Comma 2 26 2" xfId="835"/>
    <cellStyle name="Comma 2 26 3" xfId="12019"/>
    <cellStyle name="Comma 2 27" xfId="836"/>
    <cellStyle name="Comma 2 27 2" xfId="837"/>
    <cellStyle name="Comma 2 27 3" xfId="12020"/>
    <cellStyle name="Comma 2 28" xfId="838"/>
    <cellStyle name="Comma 2 28 2" xfId="839"/>
    <cellStyle name="Comma 2 28 3" xfId="12021"/>
    <cellStyle name="Comma 2 29" xfId="840"/>
    <cellStyle name="Comma 2 29 2" xfId="841"/>
    <cellStyle name="Comma 2 29 3" xfId="12022"/>
    <cellStyle name="Comma 2 3" xfId="842"/>
    <cellStyle name="Comma 2 3 2" xfId="843"/>
    <cellStyle name="Comma 2 3 2 2" xfId="844"/>
    <cellStyle name="Comma 2 3 2 2 2" xfId="845"/>
    <cellStyle name="Comma 2 3 3" xfId="846"/>
    <cellStyle name="Comma 2 3 3 2" xfId="847"/>
    <cellStyle name="Comma 2 3 4" xfId="12023"/>
    <cellStyle name="Comma 2 30" xfId="848"/>
    <cellStyle name="Comma 2 30 2" xfId="849"/>
    <cellStyle name="Comma 2 30 3" xfId="12024"/>
    <cellStyle name="Comma 2 31" xfId="850"/>
    <cellStyle name="Comma 2 31 2" xfId="851"/>
    <cellStyle name="Comma 2 31 3" xfId="12025"/>
    <cellStyle name="Comma 2 32" xfId="852"/>
    <cellStyle name="Comma 2 32 2" xfId="853"/>
    <cellStyle name="Comma 2 32 3" xfId="12026"/>
    <cellStyle name="Comma 2 33" xfId="854"/>
    <cellStyle name="Comma 2 33 2" xfId="855"/>
    <cellStyle name="Comma 2 33 3" xfId="12027"/>
    <cellStyle name="Comma 2 34" xfId="856"/>
    <cellStyle name="Comma 2 34 2" xfId="857"/>
    <cellStyle name="Comma 2 34 3" xfId="12028"/>
    <cellStyle name="Comma 2 35" xfId="858"/>
    <cellStyle name="Comma 2 35 2" xfId="859"/>
    <cellStyle name="Comma 2 35 3" xfId="12029"/>
    <cellStyle name="Comma 2 36" xfId="860"/>
    <cellStyle name="Comma 2 36 2" xfId="861"/>
    <cellStyle name="Comma 2 36 3" xfId="12030"/>
    <cellStyle name="Comma 2 37" xfId="862"/>
    <cellStyle name="Comma 2 37 2" xfId="863"/>
    <cellStyle name="Comma 2 37 3" xfId="12031"/>
    <cellStyle name="Comma 2 38" xfId="864"/>
    <cellStyle name="Comma 2 38 2" xfId="865"/>
    <cellStyle name="Comma 2 38 3" xfId="12032"/>
    <cellStyle name="Comma 2 39" xfId="866"/>
    <cellStyle name="Comma 2 39 2" xfId="867"/>
    <cellStyle name="Comma 2 39 3" xfId="12033"/>
    <cellStyle name="Comma 2 4" xfId="868"/>
    <cellStyle name="Comma 2 4 2" xfId="869"/>
    <cellStyle name="Comma 2 4 2 2" xfId="12034"/>
    <cellStyle name="Comma 2 4 3" xfId="870"/>
    <cellStyle name="Comma 2 4 3 2" xfId="871"/>
    <cellStyle name="Comma 2 4 4" xfId="12035"/>
    <cellStyle name="Comma 2 40" xfId="872"/>
    <cellStyle name="Comma 2 40 2" xfId="873"/>
    <cellStyle name="Comma 2 40 3" xfId="12036"/>
    <cellStyle name="Comma 2 41" xfId="874"/>
    <cellStyle name="Comma 2 41 2" xfId="875"/>
    <cellStyle name="Comma 2 41 3" xfId="12037"/>
    <cellStyle name="Comma 2 42" xfId="876"/>
    <cellStyle name="Comma 2 42 2" xfId="877"/>
    <cellStyle name="Comma 2 42 3" xfId="12038"/>
    <cellStyle name="Comma 2 43" xfId="878"/>
    <cellStyle name="Comma 2 43 2" xfId="879"/>
    <cellStyle name="Comma 2 43 3" xfId="12039"/>
    <cellStyle name="Comma 2 44" xfId="880"/>
    <cellStyle name="Comma 2 44 2" xfId="881"/>
    <cellStyle name="Comma 2 44 3" xfId="12040"/>
    <cellStyle name="Comma 2 45" xfId="882"/>
    <cellStyle name="Comma 2 45 2" xfId="883"/>
    <cellStyle name="Comma 2 45 3" xfId="12041"/>
    <cellStyle name="Comma 2 46" xfId="884"/>
    <cellStyle name="Comma 2 46 2" xfId="885"/>
    <cellStyle name="Comma 2 46 3" xfId="12042"/>
    <cellStyle name="Comma 2 47" xfId="886"/>
    <cellStyle name="Comma 2 47 2" xfId="887"/>
    <cellStyle name="Comma 2 47 3" xfId="12043"/>
    <cellStyle name="Comma 2 48" xfId="888"/>
    <cellStyle name="Comma 2 48 2" xfId="889"/>
    <cellStyle name="Comma 2 48 3" xfId="12044"/>
    <cellStyle name="Comma 2 49" xfId="890"/>
    <cellStyle name="Comma 2 49 2" xfId="891"/>
    <cellStyle name="Comma 2 49 3" xfId="12045"/>
    <cellStyle name="Comma 2 5" xfId="892"/>
    <cellStyle name="Comma 2 5 2" xfId="893"/>
    <cellStyle name="Comma 2 5 2 2" xfId="12046"/>
    <cellStyle name="Comma 2 5 3" xfId="894"/>
    <cellStyle name="Comma 2 5 3 2" xfId="895"/>
    <cellStyle name="Comma 2 5 4" xfId="12047"/>
    <cellStyle name="Comma 2 50" xfId="896"/>
    <cellStyle name="Comma 2 50 2" xfId="897"/>
    <cellStyle name="Comma 2 50 3" xfId="12048"/>
    <cellStyle name="Comma 2 51" xfId="898"/>
    <cellStyle name="Comma 2 51 2" xfId="899"/>
    <cellStyle name="Comma 2 51 3" xfId="12049"/>
    <cellStyle name="Comma 2 52" xfId="900"/>
    <cellStyle name="Comma 2 52 2" xfId="901"/>
    <cellStyle name="Comma 2 52 3" xfId="12050"/>
    <cellStyle name="Comma 2 53" xfId="902"/>
    <cellStyle name="Comma 2 53 2" xfId="903"/>
    <cellStyle name="Comma 2 53 3" xfId="12051"/>
    <cellStyle name="Comma 2 54" xfId="904"/>
    <cellStyle name="Comma 2 54 2" xfId="905"/>
    <cellStyle name="Comma 2 54 3" xfId="12052"/>
    <cellStyle name="Comma 2 55" xfId="906"/>
    <cellStyle name="Comma 2 55 2" xfId="907"/>
    <cellStyle name="Comma 2 55 3" xfId="12053"/>
    <cellStyle name="Comma 2 56" xfId="908"/>
    <cellStyle name="Comma 2 56 2" xfId="909"/>
    <cellStyle name="Comma 2 56 3" xfId="12054"/>
    <cellStyle name="Comma 2 57" xfId="910"/>
    <cellStyle name="Comma 2 57 2" xfId="911"/>
    <cellStyle name="Comma 2 57 3" xfId="12055"/>
    <cellStyle name="Comma 2 58" xfId="912"/>
    <cellStyle name="Comma 2 58 2" xfId="913"/>
    <cellStyle name="Comma 2 58 3" xfId="12056"/>
    <cellStyle name="Comma 2 59" xfId="914"/>
    <cellStyle name="Comma 2 59 2" xfId="915"/>
    <cellStyle name="Comma 2 59 3" xfId="12057"/>
    <cellStyle name="Comma 2 6" xfId="916"/>
    <cellStyle name="Comma 2 6 2" xfId="917"/>
    <cellStyle name="Comma 2 6 2 2" xfId="12058"/>
    <cellStyle name="Comma 2 6 3" xfId="918"/>
    <cellStyle name="Comma 2 6 3 2" xfId="919"/>
    <cellStyle name="Comma 2 6 4" xfId="12059"/>
    <cellStyle name="Comma 2 60" xfId="920"/>
    <cellStyle name="Comma 2 60 2" xfId="921"/>
    <cellStyle name="Comma 2 60 3" xfId="12060"/>
    <cellStyle name="Comma 2 61" xfId="922"/>
    <cellStyle name="Comma 2 61 2" xfId="923"/>
    <cellStyle name="Comma 2 61 3" xfId="12061"/>
    <cellStyle name="Comma 2 62" xfId="924"/>
    <cellStyle name="Comma 2 62 2" xfId="925"/>
    <cellStyle name="Comma 2 63" xfId="926"/>
    <cellStyle name="Comma 2 64" xfId="927"/>
    <cellStyle name="Comma 2 65" xfId="928"/>
    <cellStyle name="Comma 2 66" xfId="929"/>
    <cellStyle name="Comma 2 67" xfId="930"/>
    <cellStyle name="Comma 2 68" xfId="931"/>
    <cellStyle name="Comma 2 68 2" xfId="932"/>
    <cellStyle name="Comma 2 69" xfId="933"/>
    <cellStyle name="Comma 2 69 2" xfId="934"/>
    <cellStyle name="Comma 2 7" xfId="935"/>
    <cellStyle name="Comma 2 7 2" xfId="936"/>
    <cellStyle name="Comma 2 7 2 2" xfId="12062"/>
    <cellStyle name="Comma 2 7 3" xfId="937"/>
    <cellStyle name="Comma 2 7 3 2" xfId="938"/>
    <cellStyle name="Comma 2 7 4" xfId="12063"/>
    <cellStyle name="Comma 2 70" xfId="939"/>
    <cellStyle name="Comma 2 70 2" xfId="940"/>
    <cellStyle name="Comma 2 71" xfId="941"/>
    <cellStyle name="Comma 2 71 2" xfId="942"/>
    <cellStyle name="Comma 2 72" xfId="943"/>
    <cellStyle name="Comma 2 72 2" xfId="944"/>
    <cellStyle name="Comma 2 73" xfId="945"/>
    <cellStyle name="Comma 2 73 2" xfId="946"/>
    <cellStyle name="Comma 2 74" xfId="947"/>
    <cellStyle name="Comma 2 74 2" xfId="948"/>
    <cellStyle name="Comma 2 75" xfId="949"/>
    <cellStyle name="Comma 2 75 2" xfId="950"/>
    <cellStyle name="Comma 2 76" xfId="951"/>
    <cellStyle name="Comma 2 76 2" xfId="952"/>
    <cellStyle name="Comma 2 77" xfId="953"/>
    <cellStyle name="Comma 2 77 2" xfId="954"/>
    <cellStyle name="Comma 2 78" xfId="955"/>
    <cellStyle name="Comma 2 78 2" xfId="956"/>
    <cellStyle name="Comma 2 79" xfId="957"/>
    <cellStyle name="Comma 2 79 2" xfId="958"/>
    <cellStyle name="Comma 2 8" xfId="959"/>
    <cellStyle name="Comma 2 8 2" xfId="960"/>
    <cellStyle name="Comma 2 8 2 2" xfId="12064"/>
    <cellStyle name="Comma 2 8 3" xfId="961"/>
    <cellStyle name="Comma 2 8 3 2" xfId="962"/>
    <cellStyle name="Comma 2 8 4" xfId="12065"/>
    <cellStyle name="Comma 2 80" xfId="963"/>
    <cellStyle name="Comma 2 80 2" xfId="964"/>
    <cellStyle name="Comma 2 81" xfId="965"/>
    <cellStyle name="Comma 2 81 2" xfId="966"/>
    <cellStyle name="Comma 2 82" xfId="967"/>
    <cellStyle name="Comma 2 82 2" xfId="968"/>
    <cellStyle name="Comma 2 83" xfId="969"/>
    <cellStyle name="Comma 2 83 2" xfId="970"/>
    <cellStyle name="Comma 2 84" xfId="971"/>
    <cellStyle name="Comma 2 84 2" xfId="972"/>
    <cellStyle name="Comma 2 85" xfId="973"/>
    <cellStyle name="Comma 2 85 2" xfId="974"/>
    <cellStyle name="Comma 2 86" xfId="975"/>
    <cellStyle name="Comma 2 86 2" xfId="976"/>
    <cellStyle name="Comma 2 87" xfId="977"/>
    <cellStyle name="Comma 2 87 2" xfId="978"/>
    <cellStyle name="Comma 2 88" xfId="979"/>
    <cellStyle name="Comma 2 88 2" xfId="980"/>
    <cellStyle name="Comma 2 89" xfId="981"/>
    <cellStyle name="Comma 2 89 2" xfId="982"/>
    <cellStyle name="Comma 2 9" xfId="983"/>
    <cellStyle name="Comma 2 9 2" xfId="984"/>
    <cellStyle name="Comma 2 9 2 2" xfId="12066"/>
    <cellStyle name="Comma 2 9 3" xfId="985"/>
    <cellStyle name="Comma 2 9 3 2" xfId="986"/>
    <cellStyle name="Comma 2 9 4" xfId="12067"/>
    <cellStyle name="Comma 2 90" xfId="987"/>
    <cellStyle name="Comma 2 90 2" xfId="988"/>
    <cellStyle name="Comma 2 91" xfId="989"/>
    <cellStyle name="Comma 2 91 2" xfId="990"/>
    <cellStyle name="Comma 2 92" xfId="991"/>
    <cellStyle name="Comma 2 93" xfId="992"/>
    <cellStyle name="Comma 2 94" xfId="993"/>
    <cellStyle name="Comma 2 94 2" xfId="994"/>
    <cellStyle name="Comma 2 95" xfId="995"/>
    <cellStyle name="Comma 2 95 2" xfId="996"/>
    <cellStyle name="Comma 2 96" xfId="997"/>
    <cellStyle name="Comma 2 96 2" xfId="998"/>
    <cellStyle name="Comma 2 97" xfId="999"/>
    <cellStyle name="Comma 2 97 2" xfId="1000"/>
    <cellStyle name="Comma 2 98" xfId="1001"/>
    <cellStyle name="Comma 2 99" xfId="1002"/>
    <cellStyle name="Comma 2 99 2" xfId="1003"/>
    <cellStyle name="Comma 20" xfId="1004"/>
    <cellStyle name="Comma 21" xfId="1005"/>
    <cellStyle name="Comma 22" xfId="1006"/>
    <cellStyle name="Comma 23" xfId="1007"/>
    <cellStyle name="Comma 24" xfId="1008"/>
    <cellStyle name="Comma 25" xfId="1009"/>
    <cellStyle name="Comma 25 2" xfId="1010"/>
    <cellStyle name="Comma 25 2 2" xfId="12068"/>
    <cellStyle name="Comma 25 3" xfId="12069"/>
    <cellStyle name="Comma 25 4" xfId="12070"/>
    <cellStyle name="Comma 26" xfId="1011"/>
    <cellStyle name="Comma 26 2" xfId="12071"/>
    <cellStyle name="Comma 27" xfId="1012"/>
    <cellStyle name="Comma 28" xfId="1013"/>
    <cellStyle name="Comma 29" xfId="1014"/>
    <cellStyle name="Comma 3" xfId="19"/>
    <cellStyle name="Comma 3 10" xfId="1015"/>
    <cellStyle name="Comma 3 10 2" xfId="1016"/>
    <cellStyle name="Comma 3 10 2 2" xfId="12072"/>
    <cellStyle name="Comma 3 10 3" xfId="1017"/>
    <cellStyle name="Comma 3 10 3 2" xfId="1018"/>
    <cellStyle name="Comma 3 10 4" xfId="12073"/>
    <cellStyle name="Comma 3 100" xfId="1019"/>
    <cellStyle name="Comma 3 101" xfId="1020"/>
    <cellStyle name="Comma 3 102" xfId="1021"/>
    <cellStyle name="Comma 3 103" xfId="1022"/>
    <cellStyle name="Comma 3 104" xfId="1023"/>
    <cellStyle name="Comma 3 105" xfId="1024"/>
    <cellStyle name="Comma 3 105 2" xfId="1025"/>
    <cellStyle name="Comma 3 106" xfId="1026"/>
    <cellStyle name="Comma 3 106 2" xfId="1027"/>
    <cellStyle name="Comma 3 107" xfId="1028"/>
    <cellStyle name="Comma 3 107 2" xfId="1029"/>
    <cellStyle name="Comma 3 108" xfId="1030"/>
    <cellStyle name="Comma 3 108 2" xfId="1031"/>
    <cellStyle name="Comma 3 109" xfId="1032"/>
    <cellStyle name="Comma 3 109 2" xfId="1033"/>
    <cellStyle name="Comma 3 11" xfId="1034"/>
    <cellStyle name="Comma 3 11 2" xfId="1035"/>
    <cellStyle name="Comma 3 11 2 2" xfId="12074"/>
    <cellStyle name="Comma 3 11 3" xfId="1036"/>
    <cellStyle name="Comma 3 11 3 2" xfId="1037"/>
    <cellStyle name="Comma 3 11 4" xfId="12075"/>
    <cellStyle name="Comma 3 110" xfId="1038"/>
    <cellStyle name="Comma 3 110 2" xfId="1039"/>
    <cellStyle name="Comma 3 111" xfId="1040"/>
    <cellStyle name="Comma 3 111 2" xfId="1041"/>
    <cellStyle name="Comma 3 112" xfId="1042"/>
    <cellStyle name="Comma 3 112 2" xfId="1043"/>
    <cellStyle name="Comma 3 113" xfId="1044"/>
    <cellStyle name="Comma 3 113 2" xfId="1045"/>
    <cellStyle name="Comma 3 114" xfId="1046"/>
    <cellStyle name="Comma 3 114 2" xfId="1047"/>
    <cellStyle name="Comma 3 115" xfId="1048"/>
    <cellStyle name="Comma 3 115 2" xfId="1049"/>
    <cellStyle name="Comma 3 116" xfId="1050"/>
    <cellStyle name="Comma 3 116 2" xfId="1051"/>
    <cellStyle name="Comma 3 117" xfId="1052"/>
    <cellStyle name="Comma 3 118" xfId="1053"/>
    <cellStyle name="Comma 3 119" xfId="1054"/>
    <cellStyle name="Comma 3 12" xfId="1055"/>
    <cellStyle name="Comma 3 12 2" xfId="1056"/>
    <cellStyle name="Comma 3 12 2 2" xfId="12076"/>
    <cellStyle name="Comma 3 12 3" xfId="1057"/>
    <cellStyle name="Comma 3 12 3 2" xfId="1058"/>
    <cellStyle name="Comma 3 12 4" xfId="12077"/>
    <cellStyle name="Comma 3 120" xfId="1059"/>
    <cellStyle name="Comma 3 121" xfId="1060"/>
    <cellStyle name="Comma 3 121 2" xfId="1061"/>
    <cellStyle name="Comma 3 122" xfId="1062"/>
    <cellStyle name="Comma 3 122 2" xfId="1063"/>
    <cellStyle name="Comma 3 123" xfId="1064"/>
    <cellStyle name="Comma 3 123 2" xfId="1065"/>
    <cellStyle name="Comma 3 124" xfId="1066"/>
    <cellStyle name="Comma 3 124 2" xfId="1067"/>
    <cellStyle name="Comma 3 125" xfId="1068"/>
    <cellStyle name="Comma 3 125 2" xfId="1069"/>
    <cellStyle name="Comma 3 126" xfId="1070"/>
    <cellStyle name="Comma 3 126 2" xfId="1071"/>
    <cellStyle name="Comma 3 127" xfId="1072"/>
    <cellStyle name="Comma 3 127 2" xfId="1073"/>
    <cellStyle name="Comma 3 128" xfId="1074"/>
    <cellStyle name="Comma 3 128 2" xfId="1075"/>
    <cellStyle name="Comma 3 129" xfId="1076"/>
    <cellStyle name="Comma 3 129 2" xfId="1077"/>
    <cellStyle name="Comma 3 13" xfId="1078"/>
    <cellStyle name="Comma 3 13 2" xfId="1079"/>
    <cellStyle name="Comma 3 13 2 2" xfId="12078"/>
    <cellStyle name="Comma 3 13 3" xfId="1080"/>
    <cellStyle name="Comma 3 13 3 2" xfId="1081"/>
    <cellStyle name="Comma 3 13 4" xfId="12079"/>
    <cellStyle name="Comma 3 130" xfId="1082"/>
    <cellStyle name="Comma 3 130 2" xfId="1083"/>
    <cellStyle name="Comma 3 131" xfId="1084"/>
    <cellStyle name="Comma 3 131 2" xfId="1085"/>
    <cellStyle name="Comma 3 132" xfId="1086"/>
    <cellStyle name="Comma 3 132 2" xfId="1087"/>
    <cellStyle name="Comma 3 133" xfId="1088"/>
    <cellStyle name="Comma 3 133 2" xfId="1089"/>
    <cellStyle name="Comma 3 134" xfId="1090"/>
    <cellStyle name="Comma 3 134 2" xfId="1091"/>
    <cellStyle name="Comma 3 135" xfId="1092"/>
    <cellStyle name="Comma 3 135 2" xfId="1093"/>
    <cellStyle name="Comma 3 136" xfId="1094"/>
    <cellStyle name="Comma 3 136 2" xfId="1095"/>
    <cellStyle name="Comma 3 137" xfId="1096"/>
    <cellStyle name="Comma 3 137 2" xfId="1097"/>
    <cellStyle name="Comma 3 138" xfId="1098"/>
    <cellStyle name="Comma 3 138 2" xfId="1099"/>
    <cellStyle name="Comma 3 139" xfId="1100"/>
    <cellStyle name="Comma 3 139 2" xfId="1101"/>
    <cellStyle name="Comma 3 14" xfId="1102"/>
    <cellStyle name="Comma 3 14 2" xfId="1103"/>
    <cellStyle name="Comma 3 14 2 2" xfId="12080"/>
    <cellStyle name="Comma 3 14 3" xfId="1104"/>
    <cellStyle name="Comma 3 14 3 2" xfId="1105"/>
    <cellStyle name="Comma 3 14 4" xfId="12081"/>
    <cellStyle name="Comma 3 140" xfId="1106"/>
    <cellStyle name="Comma 3 140 2" xfId="1107"/>
    <cellStyle name="Comma 3 141" xfId="1108"/>
    <cellStyle name="Comma 3 141 2" xfId="1109"/>
    <cellStyle name="Comma 3 142" xfId="1110"/>
    <cellStyle name="Comma 3 142 2" xfId="1111"/>
    <cellStyle name="Comma 3 143" xfId="1112"/>
    <cellStyle name="Comma 3 144" xfId="1113"/>
    <cellStyle name="Comma 3 145" xfId="1114"/>
    <cellStyle name="Comma 3 145 2" xfId="1115"/>
    <cellStyle name="Comma 3 146" xfId="1116"/>
    <cellStyle name="Comma 3 146 2" xfId="1117"/>
    <cellStyle name="Comma 3 147" xfId="1118"/>
    <cellStyle name="Comma 3 147 2" xfId="1119"/>
    <cellStyle name="Comma 3 148" xfId="1120"/>
    <cellStyle name="Comma 3 148 2" xfId="1121"/>
    <cellStyle name="Comma 3 149" xfId="1122"/>
    <cellStyle name="Comma 3 149 2" xfId="1123"/>
    <cellStyle name="Comma 3 15" xfId="1124"/>
    <cellStyle name="Comma 3 15 2" xfId="1125"/>
    <cellStyle name="Comma 3 15 2 2" xfId="12082"/>
    <cellStyle name="Comma 3 15 3" xfId="1126"/>
    <cellStyle name="Comma 3 15 3 2" xfId="1127"/>
    <cellStyle name="Comma 3 15 4" xfId="12083"/>
    <cellStyle name="Comma 3 150" xfId="1128"/>
    <cellStyle name="Comma 3 150 2" xfId="1129"/>
    <cellStyle name="Comma 3 151" xfId="12084"/>
    <cellStyle name="Comma 3 152" xfId="16932"/>
    <cellStyle name="Comma 3 16" xfId="1130"/>
    <cellStyle name="Comma 3 16 2" xfId="1131"/>
    <cellStyle name="Comma 3 16 2 2" xfId="12085"/>
    <cellStyle name="Comma 3 16 3" xfId="1132"/>
    <cellStyle name="Comma 3 16 3 2" xfId="1133"/>
    <cellStyle name="Comma 3 16 4" xfId="12086"/>
    <cellStyle name="Comma 3 17" xfId="1134"/>
    <cellStyle name="Comma 3 17 2" xfId="1135"/>
    <cellStyle name="Comma 3 17 2 2" xfId="12087"/>
    <cellStyle name="Comma 3 17 3" xfId="1136"/>
    <cellStyle name="Comma 3 17 3 2" xfId="1137"/>
    <cellStyle name="Comma 3 17 4" xfId="12088"/>
    <cellStyle name="Comma 3 18" xfId="1138"/>
    <cellStyle name="Comma 3 18 2" xfId="1139"/>
    <cellStyle name="Comma 3 18 2 2" xfId="12089"/>
    <cellStyle name="Comma 3 18 3" xfId="1140"/>
    <cellStyle name="Comma 3 18 4" xfId="1141"/>
    <cellStyle name="Comma 3 18 4 2" xfId="1142"/>
    <cellStyle name="Comma 3 18 5" xfId="12090"/>
    <cellStyle name="Comma 3 19" xfId="1143"/>
    <cellStyle name="Comma 3 19 2" xfId="1144"/>
    <cellStyle name="Comma 3 19 2 2" xfId="1145"/>
    <cellStyle name="Comma 3 19 3" xfId="12091"/>
    <cellStyle name="Comma 3 2" xfId="20"/>
    <cellStyle name="Comma 3 2 10" xfId="1146"/>
    <cellStyle name="Comma 3 2 10 2" xfId="1147"/>
    <cellStyle name="Comma 3 2 11" xfId="1148"/>
    <cellStyle name="Comma 3 2 11 2" xfId="1149"/>
    <cellStyle name="Comma 3 2 12" xfId="1150"/>
    <cellStyle name="Comma 3 2 12 2" xfId="1151"/>
    <cellStyle name="Comma 3 2 12 2 2" xfId="1152"/>
    <cellStyle name="Comma 3 2 12 3" xfId="1153"/>
    <cellStyle name="Comma 3 2 12 4" xfId="12092"/>
    <cellStyle name="Comma 3 2 12 5" xfId="12093"/>
    <cellStyle name="Comma 3 2 13" xfId="1154"/>
    <cellStyle name="Comma 3 2 13 2" xfId="1155"/>
    <cellStyle name="Comma 3 2 14" xfId="1156"/>
    <cellStyle name="Comma 3 2 14 2" xfId="1157"/>
    <cellStyle name="Comma 3 2 14 2 2" xfId="1158"/>
    <cellStyle name="Comma 3 2 14 3" xfId="1159"/>
    <cellStyle name="Comma 3 2 14 4" xfId="12094"/>
    <cellStyle name="Comma 3 2 14 5" xfId="12095"/>
    <cellStyle name="Comma 3 2 15" xfId="1160"/>
    <cellStyle name="Comma 3 2 15 2" xfId="1161"/>
    <cellStyle name="Comma 3 2 15 2 2" xfId="1162"/>
    <cellStyle name="Comma 3 2 15 3" xfId="1163"/>
    <cellStyle name="Comma 3 2 15 4" xfId="12096"/>
    <cellStyle name="Comma 3 2 15 5" xfId="12097"/>
    <cellStyle name="Comma 3 2 16" xfId="1164"/>
    <cellStyle name="Comma 3 2 16 2" xfId="1165"/>
    <cellStyle name="Comma 3 2 16 2 2" xfId="1166"/>
    <cellStyle name="Comma 3 2 16 3" xfId="1167"/>
    <cellStyle name="Comma 3 2 16 4" xfId="12098"/>
    <cellStyle name="Comma 3 2 16 5" xfId="12099"/>
    <cellStyle name="Comma 3 2 17" xfId="1168"/>
    <cellStyle name="Comma 3 2 17 2" xfId="1169"/>
    <cellStyle name="Comma 3 2 17 2 2" xfId="1170"/>
    <cellStyle name="Comma 3 2 17 3" xfId="1171"/>
    <cellStyle name="Comma 3 2 17 4" xfId="12100"/>
    <cellStyle name="Comma 3 2 17 5" xfId="12101"/>
    <cellStyle name="Comma 3 2 18" xfId="1172"/>
    <cellStyle name="Comma 3 2 19" xfId="1173"/>
    <cellStyle name="Comma 3 2 2" xfId="1174"/>
    <cellStyle name="Comma 3 2 2 10" xfId="1175"/>
    <cellStyle name="Comma 3 2 2 11" xfId="1176"/>
    <cellStyle name="Comma 3 2 2 12" xfId="1177"/>
    <cellStyle name="Comma 3 2 2 13" xfId="1178"/>
    <cellStyle name="Comma 3 2 2 14" xfId="1179"/>
    <cellStyle name="Comma 3 2 2 15" xfId="1180"/>
    <cellStyle name="Comma 3 2 2 16" xfId="1181"/>
    <cellStyle name="Comma 3 2 2 17" xfId="1182"/>
    <cellStyle name="Comma 3 2 2 18" xfId="1183"/>
    <cellStyle name="Comma 3 2 2 18 2" xfId="1184"/>
    <cellStyle name="Comma 3 2 2 19" xfId="1185"/>
    <cellStyle name="Comma 3 2 2 19 2" xfId="1186"/>
    <cellStyle name="Comma 3 2 2 2" xfId="1187"/>
    <cellStyle name="Comma 3 2 2 2 10" xfId="1188"/>
    <cellStyle name="Comma 3 2 2 2 10 2" xfId="1189"/>
    <cellStyle name="Comma 3 2 2 2 10 2 2" xfId="1190"/>
    <cellStyle name="Comma 3 2 2 2 10 3" xfId="1191"/>
    <cellStyle name="Comma 3 2 2 2 10 4" xfId="12102"/>
    <cellStyle name="Comma 3 2 2 2 10 5" xfId="12103"/>
    <cellStyle name="Comma 3 2 2 2 11" xfId="1192"/>
    <cellStyle name="Comma 3 2 2 2 11 2" xfId="1193"/>
    <cellStyle name="Comma 3 2 2 2 11 2 2" xfId="1194"/>
    <cellStyle name="Comma 3 2 2 2 11 3" xfId="1195"/>
    <cellStyle name="Comma 3 2 2 2 11 4" xfId="12104"/>
    <cellStyle name="Comma 3 2 2 2 11 5" xfId="12105"/>
    <cellStyle name="Comma 3 2 2 2 12" xfId="1196"/>
    <cellStyle name="Comma 3 2 2 2 12 2" xfId="1197"/>
    <cellStyle name="Comma 3 2 2 2 12 2 2" xfId="1198"/>
    <cellStyle name="Comma 3 2 2 2 12 3" xfId="1199"/>
    <cellStyle name="Comma 3 2 2 2 12 4" xfId="12106"/>
    <cellStyle name="Comma 3 2 2 2 12 5" xfId="12107"/>
    <cellStyle name="Comma 3 2 2 2 13" xfId="1200"/>
    <cellStyle name="Comma 3 2 2 2 13 2" xfId="1201"/>
    <cellStyle name="Comma 3 2 2 2 13 2 2" xfId="1202"/>
    <cellStyle name="Comma 3 2 2 2 13 3" xfId="1203"/>
    <cellStyle name="Comma 3 2 2 2 13 4" xfId="12108"/>
    <cellStyle name="Comma 3 2 2 2 13 5" xfId="12109"/>
    <cellStyle name="Comma 3 2 2 2 14" xfId="1204"/>
    <cellStyle name="Comma 3 2 2 2 14 2" xfId="1205"/>
    <cellStyle name="Comma 3 2 2 2 14 2 2" xfId="1206"/>
    <cellStyle name="Comma 3 2 2 2 14 3" xfId="1207"/>
    <cellStyle name="Comma 3 2 2 2 14 4" xfId="12110"/>
    <cellStyle name="Comma 3 2 2 2 14 5" xfId="12111"/>
    <cellStyle name="Comma 3 2 2 2 15" xfId="1208"/>
    <cellStyle name="Comma 3 2 2 2 15 2" xfId="1209"/>
    <cellStyle name="Comma 3 2 2 2 15 2 2" xfId="1210"/>
    <cellStyle name="Comma 3 2 2 2 15 3" xfId="1211"/>
    <cellStyle name="Comma 3 2 2 2 15 4" xfId="12112"/>
    <cellStyle name="Comma 3 2 2 2 15 5" xfId="12113"/>
    <cellStyle name="Comma 3 2 2 2 16" xfId="1212"/>
    <cellStyle name="Comma 3 2 2 2 16 2" xfId="1213"/>
    <cellStyle name="Comma 3 2 2 2 16 2 2" xfId="12114"/>
    <cellStyle name="Comma 3 2 2 2 16 3" xfId="12115"/>
    <cellStyle name="Comma 3 2 2 2 16 4" xfId="12116"/>
    <cellStyle name="Comma 3 2 2 2 17" xfId="1214"/>
    <cellStyle name="Comma 3 2 2 2 17 2" xfId="1215"/>
    <cellStyle name="Comma 3 2 2 2 17 2 2" xfId="12117"/>
    <cellStyle name="Comma 3 2 2 2 17 3" xfId="12118"/>
    <cellStyle name="Comma 3 2 2 2 17 4" xfId="12119"/>
    <cellStyle name="Comma 3 2 2 2 2" xfId="1216"/>
    <cellStyle name="Comma 3 2 2 2 2 2" xfId="1217"/>
    <cellStyle name="Comma 3 2 2 2 2 2 2" xfId="1218"/>
    <cellStyle name="Comma 3 2 2 2 2 2 2 2" xfId="1219"/>
    <cellStyle name="Comma 3 2 2 2 2 2 2 2 2" xfId="1220"/>
    <cellStyle name="Comma 3 2 2 2 2 2 2 3" xfId="1221"/>
    <cellStyle name="Comma 3 2 2 2 2 2 2 4" xfId="12120"/>
    <cellStyle name="Comma 3 2 2 2 2 2 2 5" xfId="12121"/>
    <cellStyle name="Comma 3 2 2 2 2 2 3" xfId="1222"/>
    <cellStyle name="Comma 3 2 2 2 2 2 3 2" xfId="1223"/>
    <cellStyle name="Comma 3 2 2 2 2 2 3 2 2" xfId="1224"/>
    <cellStyle name="Comma 3 2 2 2 2 2 3 3" xfId="1225"/>
    <cellStyle name="Comma 3 2 2 2 2 2 3 4" xfId="12122"/>
    <cellStyle name="Comma 3 2 2 2 2 2 3 5" xfId="12123"/>
    <cellStyle name="Comma 3 2 2 2 2 2 4" xfId="1226"/>
    <cellStyle name="Comma 3 2 2 2 2 2 4 2" xfId="1227"/>
    <cellStyle name="Comma 3 2 2 2 2 2 4 2 2" xfId="1228"/>
    <cellStyle name="Comma 3 2 2 2 2 2 4 3" xfId="1229"/>
    <cellStyle name="Comma 3 2 2 2 2 2 4 4" xfId="12124"/>
    <cellStyle name="Comma 3 2 2 2 2 2 4 5" xfId="12125"/>
    <cellStyle name="Comma 3 2 2 2 2 2 5" xfId="1230"/>
    <cellStyle name="Comma 3 2 2 2 2 2 5 2" xfId="1231"/>
    <cellStyle name="Comma 3 2 2 2 2 2 5 2 2" xfId="1232"/>
    <cellStyle name="Comma 3 2 2 2 2 2 5 3" xfId="1233"/>
    <cellStyle name="Comma 3 2 2 2 2 2 5 4" xfId="12126"/>
    <cellStyle name="Comma 3 2 2 2 2 2 5 5" xfId="12127"/>
    <cellStyle name="Comma 3 2 2 2 2 3" xfId="1234"/>
    <cellStyle name="Comma 3 2 2 2 2 4" xfId="1235"/>
    <cellStyle name="Comma 3 2 2 2 2 5" xfId="1236"/>
    <cellStyle name="Comma 3 2 2 2 2 6" xfId="1237"/>
    <cellStyle name="Comma 3 2 2 2 2 6 2" xfId="1238"/>
    <cellStyle name="Comma 3 2 2 2 2 7" xfId="1239"/>
    <cellStyle name="Comma 3 2 2 2 2 8" xfId="12128"/>
    <cellStyle name="Comma 3 2 2 2 2 9" xfId="12129"/>
    <cellStyle name="Comma 3 2 2 2 3" xfId="1240"/>
    <cellStyle name="Comma 3 2 2 2 3 2" xfId="1241"/>
    <cellStyle name="Comma 3 2 2 2 3 2 2" xfId="1242"/>
    <cellStyle name="Comma 3 2 2 2 3 3" xfId="1243"/>
    <cellStyle name="Comma 3 2 2 2 3 4" xfId="12130"/>
    <cellStyle name="Comma 3 2 2 2 3 5" xfId="12131"/>
    <cellStyle name="Comma 3 2 2 2 4" xfId="1244"/>
    <cellStyle name="Comma 3 2 2 2 4 2" xfId="1245"/>
    <cellStyle name="Comma 3 2 2 2 4 2 2" xfId="1246"/>
    <cellStyle name="Comma 3 2 2 2 4 3" xfId="1247"/>
    <cellStyle name="Comma 3 2 2 2 4 4" xfId="12132"/>
    <cellStyle name="Comma 3 2 2 2 4 5" xfId="12133"/>
    <cellStyle name="Comma 3 2 2 2 5" xfId="1248"/>
    <cellStyle name="Comma 3 2 2 2 5 2" xfId="1249"/>
    <cellStyle name="Comma 3 2 2 2 5 2 2" xfId="1250"/>
    <cellStyle name="Comma 3 2 2 2 5 3" xfId="1251"/>
    <cellStyle name="Comma 3 2 2 2 5 4" xfId="12134"/>
    <cellStyle name="Comma 3 2 2 2 5 5" xfId="12135"/>
    <cellStyle name="Comma 3 2 2 2 6" xfId="1252"/>
    <cellStyle name="Comma 3 2 2 2 6 2" xfId="1253"/>
    <cellStyle name="Comma 3 2 2 2 6 2 2" xfId="1254"/>
    <cellStyle name="Comma 3 2 2 2 6 3" xfId="1255"/>
    <cellStyle name="Comma 3 2 2 2 6 4" xfId="12136"/>
    <cellStyle name="Comma 3 2 2 2 6 5" xfId="12137"/>
    <cellStyle name="Comma 3 2 2 2 7" xfId="1256"/>
    <cellStyle name="Comma 3 2 2 2 7 2" xfId="1257"/>
    <cellStyle name="Comma 3 2 2 2 7 2 2" xfId="1258"/>
    <cellStyle name="Comma 3 2 2 2 7 3" xfId="1259"/>
    <cellStyle name="Comma 3 2 2 2 7 4" xfId="12138"/>
    <cellStyle name="Comma 3 2 2 2 7 5" xfId="12139"/>
    <cellStyle name="Comma 3 2 2 2 8" xfId="1260"/>
    <cellStyle name="Comma 3 2 2 2 8 2" xfId="1261"/>
    <cellStyle name="Comma 3 2 2 2 8 2 2" xfId="1262"/>
    <cellStyle name="Comma 3 2 2 2 8 3" xfId="1263"/>
    <cellStyle name="Comma 3 2 2 2 8 4" xfId="12140"/>
    <cellStyle name="Comma 3 2 2 2 8 5" xfId="12141"/>
    <cellStyle name="Comma 3 2 2 2 9" xfId="1264"/>
    <cellStyle name="Comma 3 2 2 2 9 2" xfId="1265"/>
    <cellStyle name="Comma 3 2 2 2 9 2 2" xfId="1266"/>
    <cellStyle name="Comma 3 2 2 2 9 3" xfId="1267"/>
    <cellStyle name="Comma 3 2 2 2 9 4" xfId="12142"/>
    <cellStyle name="Comma 3 2 2 2 9 5" xfId="12143"/>
    <cellStyle name="Comma 3 2 2 20" xfId="1268"/>
    <cellStyle name="Comma 3 2 2 21" xfId="1269"/>
    <cellStyle name="Comma 3 2 2 3" xfId="1270"/>
    <cellStyle name="Comma 3 2 2 3 2" xfId="1271"/>
    <cellStyle name="Comma 3 2 2 3 2 2" xfId="1272"/>
    <cellStyle name="Comma 3 2 2 4" xfId="1273"/>
    <cellStyle name="Comma 3 2 2 4 2" xfId="1274"/>
    <cellStyle name="Comma 3 2 2 4 2 2" xfId="1275"/>
    <cellStyle name="Comma 3 2 2 5" xfId="1276"/>
    <cellStyle name="Comma 3 2 2 5 2" xfId="1277"/>
    <cellStyle name="Comma 3 2 2 5 2 2" xfId="1278"/>
    <cellStyle name="Comma 3 2 2 6" xfId="1279"/>
    <cellStyle name="Comma 3 2 2 6 2" xfId="1280"/>
    <cellStyle name="Comma 3 2 2 6 2 2" xfId="1281"/>
    <cellStyle name="Comma 3 2 2 7" xfId="1282"/>
    <cellStyle name="Comma 3 2 2 7 2" xfId="1283"/>
    <cellStyle name="Comma 3 2 2 7 2 2" xfId="1284"/>
    <cellStyle name="Comma 3 2 2 8" xfId="1285"/>
    <cellStyle name="Comma 3 2 2 8 2" xfId="1286"/>
    <cellStyle name="Comma 3 2 2 8 2 2" xfId="1287"/>
    <cellStyle name="Comma 3 2 2 9" xfId="1288"/>
    <cellStyle name="Comma 3 2 2 9 2" xfId="1289"/>
    <cellStyle name="Comma 3 2 2 9 2 2" xfId="1290"/>
    <cellStyle name="Comma 3 2 20" xfId="1291"/>
    <cellStyle name="Comma 3 2 21" xfId="16933"/>
    <cellStyle name="Comma 3 2 3" xfId="1292"/>
    <cellStyle name="Comma 3 2 3 2" xfId="1293"/>
    <cellStyle name="Comma 3 2 3 3" xfId="1294"/>
    <cellStyle name="Comma 3 2 4" xfId="1295"/>
    <cellStyle name="Comma 3 2 4 2" xfId="1296"/>
    <cellStyle name="Comma 3 2 4 3" xfId="1297"/>
    <cellStyle name="Comma 3 2 5" xfId="1298"/>
    <cellStyle name="Comma 3 2 5 2" xfId="1299"/>
    <cellStyle name="Comma 3 2 5 3" xfId="1300"/>
    <cellStyle name="Comma 3 2 6" xfId="1301"/>
    <cellStyle name="Comma 3 2 6 2" xfId="1302"/>
    <cellStyle name="Comma 3 2 6 3" xfId="1303"/>
    <cellStyle name="Comma 3 2 7" xfId="1304"/>
    <cellStyle name="Comma 3 2 7 2" xfId="1305"/>
    <cellStyle name="Comma 3 2 7 3" xfId="1306"/>
    <cellStyle name="Comma 3 2 8" xfId="1307"/>
    <cellStyle name="Comma 3 2 8 2" xfId="1308"/>
    <cellStyle name="Comma 3 2 8 3" xfId="1309"/>
    <cellStyle name="Comma 3 2 9" xfId="1310"/>
    <cellStyle name="Comma 3 2 9 2" xfId="1311"/>
    <cellStyle name="Comma 3 2 9 3" xfId="1312"/>
    <cellStyle name="Comma 3 20" xfId="1313"/>
    <cellStyle name="Comma 3 20 2" xfId="1314"/>
    <cellStyle name="Comma 3 20 2 2" xfId="1315"/>
    <cellStyle name="Comma 3 20 3" xfId="12144"/>
    <cellStyle name="Comma 3 21" xfId="1316"/>
    <cellStyle name="Comma 3 21 2" xfId="1317"/>
    <cellStyle name="Comma 3 21 3" xfId="12145"/>
    <cellStyle name="Comma 3 22" xfId="1318"/>
    <cellStyle name="Comma 3 22 2" xfId="1319"/>
    <cellStyle name="Comma 3 22 3" xfId="12146"/>
    <cellStyle name="Comma 3 23" xfId="1320"/>
    <cellStyle name="Comma 3 23 2" xfId="1321"/>
    <cellStyle name="Comma 3 23 3" xfId="12147"/>
    <cellStyle name="Comma 3 24" xfId="1322"/>
    <cellStyle name="Comma 3 24 2" xfId="1323"/>
    <cellStyle name="Comma 3 24 3" xfId="12148"/>
    <cellStyle name="Comma 3 25" xfId="1324"/>
    <cellStyle name="Comma 3 25 2" xfId="1325"/>
    <cellStyle name="Comma 3 25 3" xfId="12149"/>
    <cellStyle name="Comma 3 26" xfId="1326"/>
    <cellStyle name="Comma 3 26 2" xfId="1327"/>
    <cellStyle name="Comma 3 26 3" xfId="12150"/>
    <cellStyle name="Comma 3 27" xfId="1328"/>
    <cellStyle name="Comma 3 27 2" xfId="1329"/>
    <cellStyle name="Comma 3 27 3" xfId="12151"/>
    <cellStyle name="Comma 3 28" xfId="1330"/>
    <cellStyle name="Comma 3 28 2" xfId="1331"/>
    <cellStyle name="Comma 3 28 3" xfId="12152"/>
    <cellStyle name="Comma 3 29" xfId="1332"/>
    <cellStyle name="Comma 3 29 2" xfId="1333"/>
    <cellStyle name="Comma 3 29 3" xfId="12153"/>
    <cellStyle name="Comma 3 3" xfId="1334"/>
    <cellStyle name="Comma 3 3 2" xfId="1335"/>
    <cellStyle name="Comma 3 3 2 2" xfId="1336"/>
    <cellStyle name="Comma 3 3 2 2 2" xfId="1337"/>
    <cellStyle name="Comma 3 3 2 3" xfId="1338"/>
    <cellStyle name="Comma 3 3 2 4" xfId="1339"/>
    <cellStyle name="Comma 3 3 2 5" xfId="1340"/>
    <cellStyle name="Comma 3 3 2 6" xfId="1341"/>
    <cellStyle name="Comma 3 3 2 6 2" xfId="1342"/>
    <cellStyle name="Comma 3 3 3" xfId="1343"/>
    <cellStyle name="Comma 3 3 4" xfId="1344"/>
    <cellStyle name="Comma 3 3 5" xfId="1345"/>
    <cellStyle name="Comma 3 3 6" xfId="1346"/>
    <cellStyle name="Comma 3 3 6 2" xfId="1347"/>
    <cellStyle name="Comma 3 3 7" xfId="12154"/>
    <cellStyle name="Comma 3 30" xfId="1348"/>
    <cellStyle name="Comma 3 30 2" xfId="1349"/>
    <cellStyle name="Comma 3 30 3" xfId="12155"/>
    <cellStyle name="Comma 3 31" xfId="1350"/>
    <cellStyle name="Comma 3 31 2" xfId="1351"/>
    <cellStyle name="Comma 3 31 3" xfId="12156"/>
    <cellStyle name="Comma 3 32" xfId="1352"/>
    <cellStyle name="Comma 3 32 2" xfId="1353"/>
    <cellStyle name="Comma 3 32 3" xfId="12157"/>
    <cellStyle name="Comma 3 33" xfId="1354"/>
    <cellStyle name="Comma 3 33 2" xfId="1355"/>
    <cellStyle name="Comma 3 33 3" xfId="12158"/>
    <cellStyle name="Comma 3 34" xfId="1356"/>
    <cellStyle name="Comma 3 34 2" xfId="1357"/>
    <cellStyle name="Comma 3 34 3" xfId="12159"/>
    <cellStyle name="Comma 3 35" xfId="1358"/>
    <cellStyle name="Comma 3 35 2" xfId="1359"/>
    <cellStyle name="Comma 3 35 3" xfId="12160"/>
    <cellStyle name="Comma 3 36" xfId="1360"/>
    <cellStyle name="Comma 3 36 2" xfId="1361"/>
    <cellStyle name="Comma 3 36 3" xfId="12161"/>
    <cellStyle name="Comma 3 37" xfId="1362"/>
    <cellStyle name="Comma 3 37 2" xfId="1363"/>
    <cellStyle name="Comma 3 37 3" xfId="12162"/>
    <cellStyle name="Comma 3 38" xfId="1364"/>
    <cellStyle name="Comma 3 38 2" xfId="1365"/>
    <cellStyle name="Comma 3 38 3" xfId="12163"/>
    <cellStyle name="Comma 3 39" xfId="1366"/>
    <cellStyle name="Comma 3 39 2" xfId="1367"/>
    <cellStyle name="Comma 3 39 3" xfId="12164"/>
    <cellStyle name="Comma 3 4" xfId="1368"/>
    <cellStyle name="Comma 3 4 2" xfId="1369"/>
    <cellStyle name="Comma 3 4 2 2" xfId="12165"/>
    <cellStyle name="Comma 3 4 3" xfId="1370"/>
    <cellStyle name="Comma 3 4 3 2" xfId="1371"/>
    <cellStyle name="Comma 3 4 4" xfId="12166"/>
    <cellStyle name="Comma 3 40" xfId="1372"/>
    <cellStyle name="Comma 3 40 2" xfId="1373"/>
    <cellStyle name="Comma 3 40 3" xfId="12167"/>
    <cellStyle name="Comma 3 41" xfId="1374"/>
    <cellStyle name="Comma 3 41 2" xfId="1375"/>
    <cellStyle name="Comma 3 41 3" xfId="12168"/>
    <cellStyle name="Comma 3 42" xfId="1376"/>
    <cellStyle name="Comma 3 42 2" xfId="1377"/>
    <cellStyle name="Comma 3 42 3" xfId="12169"/>
    <cellStyle name="Comma 3 43" xfId="1378"/>
    <cellStyle name="Comma 3 43 2" xfId="1379"/>
    <cellStyle name="Comma 3 43 3" xfId="12170"/>
    <cellStyle name="Comma 3 44" xfId="1380"/>
    <cellStyle name="Comma 3 44 2" xfId="1381"/>
    <cellStyle name="Comma 3 44 3" xfId="12171"/>
    <cellStyle name="Comma 3 45" xfId="1382"/>
    <cellStyle name="Comma 3 45 2" xfId="1383"/>
    <cellStyle name="Comma 3 45 3" xfId="12172"/>
    <cellStyle name="Comma 3 46" xfId="1384"/>
    <cellStyle name="Comma 3 46 2" xfId="1385"/>
    <cellStyle name="Comma 3 46 3" xfId="12173"/>
    <cellStyle name="Comma 3 47" xfId="1386"/>
    <cellStyle name="Comma 3 47 2" xfId="1387"/>
    <cellStyle name="Comma 3 47 3" xfId="12174"/>
    <cellStyle name="Comma 3 48" xfId="1388"/>
    <cellStyle name="Comma 3 48 2" xfId="1389"/>
    <cellStyle name="Comma 3 48 3" xfId="12175"/>
    <cellStyle name="Comma 3 49" xfId="1390"/>
    <cellStyle name="Comma 3 49 2" xfId="1391"/>
    <cellStyle name="Comma 3 49 3" xfId="12176"/>
    <cellStyle name="Comma 3 5" xfId="1392"/>
    <cellStyle name="Comma 3 5 2" xfId="1393"/>
    <cellStyle name="Comma 3 5 2 2" xfId="12177"/>
    <cellStyle name="Comma 3 5 3" xfId="1394"/>
    <cellStyle name="Comma 3 5 3 2" xfId="1395"/>
    <cellStyle name="Comma 3 5 4" xfId="12178"/>
    <cellStyle name="Comma 3 50" xfId="1396"/>
    <cellStyle name="Comma 3 50 2" xfId="1397"/>
    <cellStyle name="Comma 3 50 3" xfId="12179"/>
    <cellStyle name="Comma 3 51" xfId="1398"/>
    <cellStyle name="Comma 3 51 2" xfId="1399"/>
    <cellStyle name="Comma 3 51 3" xfId="12180"/>
    <cellStyle name="Comma 3 52" xfId="1400"/>
    <cellStyle name="Comma 3 52 2" xfId="1401"/>
    <cellStyle name="Comma 3 52 3" xfId="12181"/>
    <cellStyle name="Comma 3 53" xfId="1402"/>
    <cellStyle name="Comma 3 53 2" xfId="1403"/>
    <cellStyle name="Comma 3 53 3" xfId="12182"/>
    <cellStyle name="Comma 3 54" xfId="1404"/>
    <cellStyle name="Comma 3 54 2" xfId="1405"/>
    <cellStyle name="Comma 3 54 3" xfId="12183"/>
    <cellStyle name="Comma 3 55" xfId="1406"/>
    <cellStyle name="Comma 3 55 2" xfId="1407"/>
    <cellStyle name="Comma 3 55 3" xfId="12184"/>
    <cellStyle name="Comma 3 56" xfId="1408"/>
    <cellStyle name="Comma 3 56 2" xfId="1409"/>
    <cellStyle name="Comma 3 56 3" xfId="12185"/>
    <cellStyle name="Comma 3 57" xfId="1410"/>
    <cellStyle name="Comma 3 57 2" xfId="1411"/>
    <cellStyle name="Comma 3 57 3" xfId="12186"/>
    <cellStyle name="Comma 3 58" xfId="1412"/>
    <cellStyle name="Comma 3 58 2" xfId="1413"/>
    <cellStyle name="Comma 3 58 3" xfId="12187"/>
    <cellStyle name="Comma 3 59" xfId="1414"/>
    <cellStyle name="Comma 3 59 2" xfId="1415"/>
    <cellStyle name="Comma 3 59 3" xfId="12188"/>
    <cellStyle name="Comma 3 6" xfId="1416"/>
    <cellStyle name="Comma 3 6 2" xfId="1417"/>
    <cellStyle name="Comma 3 6 2 2" xfId="12189"/>
    <cellStyle name="Comma 3 6 3" xfId="1418"/>
    <cellStyle name="Comma 3 6 3 2" xfId="1419"/>
    <cellStyle name="Comma 3 6 4" xfId="12190"/>
    <cellStyle name="Comma 3 60" xfId="1420"/>
    <cellStyle name="Comma 3 60 2" xfId="1421"/>
    <cellStyle name="Comma 3 60 3" xfId="12191"/>
    <cellStyle name="Comma 3 61" xfId="1422"/>
    <cellStyle name="Comma 3 61 2" xfId="1423"/>
    <cellStyle name="Comma 3 61 3" xfId="12192"/>
    <cellStyle name="Comma 3 62" xfId="1424"/>
    <cellStyle name="Comma 3 62 2" xfId="1425"/>
    <cellStyle name="Comma 3 63" xfId="1426"/>
    <cellStyle name="Comma 3 63 2" xfId="1427"/>
    <cellStyle name="Comma 3 64" xfId="1428"/>
    <cellStyle name="Comma 3 64 2" xfId="1429"/>
    <cellStyle name="Comma 3 65" xfId="1430"/>
    <cellStyle name="Comma 3 65 2" xfId="1431"/>
    <cellStyle name="Comma 3 66" xfId="1432"/>
    <cellStyle name="Comma 3 66 2" xfId="1433"/>
    <cellStyle name="Comma 3 67" xfId="1434"/>
    <cellStyle name="Comma 3 67 2" xfId="1435"/>
    <cellStyle name="Comma 3 68" xfId="1436"/>
    <cellStyle name="Comma 3 68 2" xfId="1437"/>
    <cellStyle name="Comma 3 69" xfId="1438"/>
    <cellStyle name="Comma 3 69 2" xfId="1439"/>
    <cellStyle name="Comma 3 7" xfId="1440"/>
    <cellStyle name="Comma 3 7 2" xfId="1441"/>
    <cellStyle name="Comma 3 7 2 2" xfId="12193"/>
    <cellStyle name="Comma 3 7 3" xfId="1442"/>
    <cellStyle name="Comma 3 7 3 2" xfId="1443"/>
    <cellStyle name="Comma 3 7 4" xfId="12194"/>
    <cellStyle name="Comma 3 70" xfId="1444"/>
    <cellStyle name="Comma 3 70 2" xfId="1445"/>
    <cellStyle name="Comma 3 71" xfId="1446"/>
    <cellStyle name="Comma 3 71 2" xfId="1447"/>
    <cellStyle name="Comma 3 72" xfId="1448"/>
    <cellStyle name="Comma 3 72 2" xfId="1449"/>
    <cellStyle name="Comma 3 73" xfId="1450"/>
    <cellStyle name="Comma 3 73 2" xfId="1451"/>
    <cellStyle name="Comma 3 74" xfId="1452"/>
    <cellStyle name="Comma 3 74 2" xfId="1453"/>
    <cellStyle name="Comma 3 75" xfId="1454"/>
    <cellStyle name="Comma 3 75 2" xfId="1455"/>
    <cellStyle name="Comma 3 76" xfId="1456"/>
    <cellStyle name="Comma 3 76 2" xfId="1457"/>
    <cellStyle name="Comma 3 77" xfId="1458"/>
    <cellStyle name="Comma 3 77 2" xfId="1459"/>
    <cellStyle name="Comma 3 78" xfId="1460"/>
    <cellStyle name="Comma 3 78 2" xfId="1461"/>
    <cellStyle name="Comma 3 79" xfId="1462"/>
    <cellStyle name="Comma 3 79 2" xfId="1463"/>
    <cellStyle name="Comma 3 8" xfId="1464"/>
    <cellStyle name="Comma 3 8 2" xfId="1465"/>
    <cellStyle name="Comma 3 8 2 2" xfId="12195"/>
    <cellStyle name="Comma 3 8 3" xfId="1466"/>
    <cellStyle name="Comma 3 8 3 2" xfId="1467"/>
    <cellStyle name="Comma 3 8 4" xfId="12196"/>
    <cellStyle name="Comma 3 80" xfId="1468"/>
    <cellStyle name="Comma 3 80 2" xfId="1469"/>
    <cellStyle name="Comma 3 81" xfId="1470"/>
    <cellStyle name="Comma 3 81 2" xfId="1471"/>
    <cellStyle name="Comma 3 82" xfId="1472"/>
    <cellStyle name="Comma 3 82 2" xfId="1473"/>
    <cellStyle name="Comma 3 83" xfId="1474"/>
    <cellStyle name="Comma 3 83 2" xfId="1475"/>
    <cellStyle name="Comma 3 84" xfId="1476"/>
    <cellStyle name="Comma 3 84 2" xfId="1477"/>
    <cellStyle name="Comma 3 85" xfId="1478"/>
    <cellStyle name="Comma 3 85 2" xfId="1479"/>
    <cellStyle name="Comma 3 86" xfId="1480"/>
    <cellStyle name="Comma 3 86 2" xfId="1481"/>
    <cellStyle name="Comma 3 87" xfId="1482"/>
    <cellStyle name="Comma 3 87 2" xfId="1483"/>
    <cellStyle name="Comma 3 88" xfId="1484"/>
    <cellStyle name="Comma 3 88 2" xfId="1485"/>
    <cellStyle name="Comma 3 89" xfId="1486"/>
    <cellStyle name="Comma 3 89 2" xfId="1487"/>
    <cellStyle name="Comma 3 9" xfId="1488"/>
    <cellStyle name="Comma 3 9 2" xfId="1489"/>
    <cellStyle name="Comma 3 9 2 2" xfId="12197"/>
    <cellStyle name="Comma 3 9 3" xfId="1490"/>
    <cellStyle name="Comma 3 9 3 2" xfId="1491"/>
    <cellStyle name="Comma 3 9 4" xfId="12198"/>
    <cellStyle name="Comma 3 90" xfId="1492"/>
    <cellStyle name="Comma 3 90 2" xfId="1493"/>
    <cellStyle name="Comma 3 91" xfId="1494"/>
    <cellStyle name="Comma 3 91 2" xfId="1495"/>
    <cellStyle name="Comma 3 92" xfId="1496"/>
    <cellStyle name="Comma 3 92 2" xfId="1497"/>
    <cellStyle name="Comma 3 93" xfId="1498"/>
    <cellStyle name="Comma 3 93 2" xfId="1499"/>
    <cellStyle name="Comma 3 94" xfId="1500"/>
    <cellStyle name="Comma 3 94 2" xfId="1501"/>
    <cellStyle name="Comma 3 95" xfId="1502"/>
    <cellStyle name="Comma 3 95 2" xfId="1503"/>
    <cellStyle name="Comma 3 96" xfId="1504"/>
    <cellStyle name="Comma 3 96 2" xfId="1505"/>
    <cellStyle name="Comma 3 97" xfId="1506"/>
    <cellStyle name="Comma 3 98" xfId="1507"/>
    <cellStyle name="Comma 3 98 2" xfId="1508"/>
    <cellStyle name="Comma 3 99" xfId="1509"/>
    <cellStyle name="Comma 30" xfId="1510"/>
    <cellStyle name="Comma 30 2" xfId="1511"/>
    <cellStyle name="Comma 30 3" xfId="12199"/>
    <cellStyle name="Comma 31" xfId="1512"/>
    <cellStyle name="Comma 32" xfId="1513"/>
    <cellStyle name="Comma 33" xfId="1514"/>
    <cellStyle name="Comma 34" xfId="1515"/>
    <cellStyle name="Comma 35" xfId="1516"/>
    <cellStyle name="Comma 36" xfId="1517"/>
    <cellStyle name="Comma 37" xfId="1518"/>
    <cellStyle name="Comma 38" xfId="1519"/>
    <cellStyle name="Comma 39" xfId="1520"/>
    <cellStyle name="Comma 39 2" xfId="1521"/>
    <cellStyle name="Comma 39 3" xfId="12200"/>
    <cellStyle name="Comma 4" xfId="21"/>
    <cellStyle name="Comma 4 10" xfId="1522"/>
    <cellStyle name="Comma 4 11" xfId="1523"/>
    <cellStyle name="Comma 4 12" xfId="1524"/>
    <cellStyle name="Comma 4 13" xfId="1525"/>
    <cellStyle name="Comma 4 13 2" xfId="1526"/>
    <cellStyle name="Comma 4 13 2 2" xfId="1527"/>
    <cellStyle name="Comma 4 13 2 3" xfId="12201"/>
    <cellStyle name="Comma 4 13 3" xfId="1528"/>
    <cellStyle name="Comma 4 13 4" xfId="1529"/>
    <cellStyle name="Comma 4 14" xfId="1530"/>
    <cellStyle name="Comma 4 15" xfId="1531"/>
    <cellStyle name="Comma 4 15 2" xfId="1532"/>
    <cellStyle name="Comma 4 15 3" xfId="12202"/>
    <cellStyle name="Comma 4 16" xfId="1533"/>
    <cellStyle name="Comma 4 16 2" xfId="12203"/>
    <cellStyle name="Comma 4 17" xfId="1534"/>
    <cellStyle name="Comma 4 17 2" xfId="1535"/>
    <cellStyle name="Comma 4 17 2 2" xfId="12204"/>
    <cellStyle name="Comma 4 17 3" xfId="12205"/>
    <cellStyle name="Comma 4 18" xfId="12206"/>
    <cellStyle name="Comma 4 2" xfId="1536"/>
    <cellStyle name="Comma 4 2 10" xfId="1537"/>
    <cellStyle name="Comma 4 2 10 2" xfId="1538"/>
    <cellStyle name="Comma 4 2 10 2 2" xfId="1539"/>
    <cellStyle name="Comma 4 2 10 2 3" xfId="12207"/>
    <cellStyle name="Comma 4 2 10 3" xfId="1540"/>
    <cellStyle name="Comma 4 2 10 4" xfId="12208"/>
    <cellStyle name="Comma 4 2 11" xfId="1541"/>
    <cellStyle name="Comma 4 2 11 2" xfId="1542"/>
    <cellStyle name="Comma 4 2 11 2 2" xfId="1543"/>
    <cellStyle name="Comma 4 2 11 2 3" xfId="12209"/>
    <cellStyle name="Comma 4 2 11 3" xfId="1544"/>
    <cellStyle name="Comma 4 2 11 4" xfId="12210"/>
    <cellStyle name="Comma 4 2 12" xfId="1545"/>
    <cellStyle name="Comma 4 2 12 2" xfId="1546"/>
    <cellStyle name="Comma 4 2 12 3" xfId="12211"/>
    <cellStyle name="Comma 4 2 13" xfId="1547"/>
    <cellStyle name="Comma 4 2 13 2" xfId="1548"/>
    <cellStyle name="Comma 4 2 13 3" xfId="12212"/>
    <cellStyle name="Comma 4 2 14" xfId="1549"/>
    <cellStyle name="Comma 4 2 14 2" xfId="1550"/>
    <cellStyle name="Comma 4 2 14 3" xfId="12213"/>
    <cellStyle name="Comma 4 2 15" xfId="12214"/>
    <cellStyle name="Comma 4 2 2" xfId="1551"/>
    <cellStyle name="Comma 4 2 2 2" xfId="1552"/>
    <cellStyle name="Comma 4 2 2 2 2" xfId="1553"/>
    <cellStyle name="Comma 4 2 2 2 3" xfId="12215"/>
    <cellStyle name="Comma 4 2 2 3" xfId="1554"/>
    <cellStyle name="Comma 4 2 2 4" xfId="12216"/>
    <cellStyle name="Comma 4 2 3" xfId="1555"/>
    <cellStyle name="Comma 4 2 3 2" xfId="1556"/>
    <cellStyle name="Comma 4 2 3 2 2" xfId="1557"/>
    <cellStyle name="Comma 4 2 3 2 3" xfId="12217"/>
    <cellStyle name="Comma 4 2 3 3" xfId="1558"/>
    <cellStyle name="Comma 4 2 3 4" xfId="12218"/>
    <cellStyle name="Comma 4 2 4" xfId="1559"/>
    <cellStyle name="Comma 4 2 4 2" xfId="1560"/>
    <cellStyle name="Comma 4 2 4 2 2" xfId="1561"/>
    <cellStyle name="Comma 4 2 4 2 3" xfId="12219"/>
    <cellStyle name="Comma 4 2 4 3" xfId="1562"/>
    <cellStyle name="Comma 4 2 4 4" xfId="12220"/>
    <cellStyle name="Comma 4 2 5" xfId="1563"/>
    <cellStyle name="Comma 4 2 5 2" xfId="1564"/>
    <cellStyle name="Comma 4 2 5 2 2" xfId="1565"/>
    <cellStyle name="Comma 4 2 5 2 3" xfId="12221"/>
    <cellStyle name="Comma 4 2 5 3" xfId="1566"/>
    <cellStyle name="Comma 4 2 5 4" xfId="12222"/>
    <cellStyle name="Comma 4 2 6" xfId="1567"/>
    <cellStyle name="Comma 4 2 6 2" xfId="1568"/>
    <cellStyle name="Comma 4 2 6 2 2" xfId="1569"/>
    <cellStyle name="Comma 4 2 6 2 3" xfId="12223"/>
    <cellStyle name="Comma 4 2 6 3" xfId="1570"/>
    <cellStyle name="Comma 4 2 6 4" xfId="12224"/>
    <cellStyle name="Comma 4 2 7" xfId="1571"/>
    <cellStyle name="Comma 4 2 7 2" xfId="1572"/>
    <cellStyle name="Comma 4 2 7 2 2" xfId="1573"/>
    <cellStyle name="Comma 4 2 7 2 3" xfId="12225"/>
    <cellStyle name="Comma 4 2 7 3" xfId="1574"/>
    <cellStyle name="Comma 4 2 7 4" xfId="12226"/>
    <cellStyle name="Comma 4 2 8" xfId="1575"/>
    <cellStyle name="Comma 4 2 8 2" xfId="1576"/>
    <cellStyle name="Comma 4 2 8 2 2" xfId="1577"/>
    <cellStyle name="Comma 4 2 8 2 3" xfId="12227"/>
    <cellStyle name="Comma 4 2 8 3" xfId="1578"/>
    <cellStyle name="Comma 4 2 8 4" xfId="12228"/>
    <cellStyle name="Comma 4 2 9" xfId="1579"/>
    <cellStyle name="Comma 4 2 9 2" xfId="1580"/>
    <cellStyle name="Comma 4 2 9 2 2" xfId="1581"/>
    <cellStyle name="Comma 4 2 9 2 3" xfId="12229"/>
    <cellStyle name="Comma 4 2 9 3" xfId="1582"/>
    <cellStyle name="Comma 4 2 9 4" xfId="12230"/>
    <cellStyle name="Comma 4 3" xfId="1583"/>
    <cellStyle name="Comma 4 3 2" xfId="1584"/>
    <cellStyle name="Comma 4 3 2 2" xfId="1585"/>
    <cellStyle name="Comma 4 3 2 3" xfId="12231"/>
    <cellStyle name="Comma 4 3 3" xfId="1586"/>
    <cellStyle name="Comma 4 3 4" xfId="1587"/>
    <cellStyle name="Comma 4 3 5" xfId="12232"/>
    <cellStyle name="Comma 4 4" xfId="1588"/>
    <cellStyle name="Comma 4 5" xfId="1589"/>
    <cellStyle name="Comma 4 6" xfId="1590"/>
    <cellStyle name="Comma 4 7" xfId="1591"/>
    <cellStyle name="Comma 4 8" xfId="1592"/>
    <cellStyle name="Comma 4 9" xfId="1593"/>
    <cellStyle name="Comma 40" xfId="1594"/>
    <cellStyle name="Comma 41" xfId="1595"/>
    <cellStyle name="Comma 42" xfId="1596"/>
    <cellStyle name="Comma 43" xfId="1597"/>
    <cellStyle name="Comma 43 2" xfId="1598"/>
    <cellStyle name="Comma 43 3" xfId="12233"/>
    <cellStyle name="Comma 44" xfId="1599"/>
    <cellStyle name="Comma 45" xfId="12234"/>
    <cellStyle name="Comma 45 2" xfId="12235"/>
    <cellStyle name="Comma 45 3" xfId="12236"/>
    <cellStyle name="Comma 45 4" xfId="12237"/>
    <cellStyle name="Comma 46" xfId="12238"/>
    <cellStyle name="Comma 47" xfId="12239"/>
    <cellStyle name="Comma 48" xfId="12240"/>
    <cellStyle name="Comma 49" xfId="12241"/>
    <cellStyle name="Comma 5" xfId="22"/>
    <cellStyle name="Comma 5 10" xfId="1600"/>
    <cellStyle name="Comma 5 10 2" xfId="1601"/>
    <cellStyle name="Comma 5 10 2 2" xfId="12242"/>
    <cellStyle name="Comma 5 10 3" xfId="1602"/>
    <cellStyle name="Comma 5 10 3 2" xfId="1603"/>
    <cellStyle name="Comma 5 10 4" xfId="12243"/>
    <cellStyle name="Comma 5 100" xfId="1604"/>
    <cellStyle name="Comma 5 100 2" xfId="1605"/>
    <cellStyle name="Comma 5 101" xfId="1606"/>
    <cellStyle name="Comma 5 101 2" xfId="1607"/>
    <cellStyle name="Comma 5 102" xfId="1608"/>
    <cellStyle name="Comma 5 102 2" xfId="1609"/>
    <cellStyle name="Comma 5 103" xfId="1610"/>
    <cellStyle name="Comma 5 103 2" xfId="1611"/>
    <cellStyle name="Comma 5 104" xfId="1612"/>
    <cellStyle name="Comma 5 104 2" xfId="1613"/>
    <cellStyle name="Comma 5 105" xfId="1614"/>
    <cellStyle name="Comma 5 105 2" xfId="1615"/>
    <cellStyle name="Comma 5 106" xfId="1616"/>
    <cellStyle name="Comma 5 106 2" xfId="1617"/>
    <cellStyle name="Comma 5 107" xfId="1618"/>
    <cellStyle name="Comma 5 107 2" xfId="1619"/>
    <cellStyle name="Comma 5 108" xfId="1620"/>
    <cellStyle name="Comma 5 108 2" xfId="1621"/>
    <cellStyle name="Comma 5 109" xfId="1622"/>
    <cellStyle name="Comma 5 109 2" xfId="1623"/>
    <cellStyle name="Comma 5 11" xfId="1624"/>
    <cellStyle name="Comma 5 11 2" xfId="1625"/>
    <cellStyle name="Comma 5 11 2 2" xfId="12244"/>
    <cellStyle name="Comma 5 11 3" xfId="1626"/>
    <cellStyle name="Comma 5 11 3 2" xfId="1627"/>
    <cellStyle name="Comma 5 11 4" xfId="12245"/>
    <cellStyle name="Comma 5 110" xfId="1628"/>
    <cellStyle name="Comma 5 110 2" xfId="1629"/>
    <cellStyle name="Comma 5 111" xfId="1630"/>
    <cellStyle name="Comma 5 111 2" xfId="1631"/>
    <cellStyle name="Comma 5 112" xfId="1632"/>
    <cellStyle name="Comma 5 112 2" xfId="1633"/>
    <cellStyle name="Comma 5 113" xfId="1634"/>
    <cellStyle name="Comma 5 113 2" xfId="1635"/>
    <cellStyle name="Comma 5 114" xfId="1636"/>
    <cellStyle name="Comma 5 114 2" xfId="1637"/>
    <cellStyle name="Comma 5 115" xfId="1638"/>
    <cellStyle name="Comma 5 115 2" xfId="1639"/>
    <cellStyle name="Comma 5 116" xfId="1640"/>
    <cellStyle name="Comma 5 116 2" xfId="1641"/>
    <cellStyle name="Comma 5 117" xfId="1642"/>
    <cellStyle name="Comma 5 117 2" xfId="1643"/>
    <cellStyle name="Comma 5 118" xfId="1644"/>
    <cellStyle name="Comma 5 118 2" xfId="1645"/>
    <cellStyle name="Comma 5 119" xfId="1646"/>
    <cellStyle name="Comma 5 119 2" xfId="1647"/>
    <cellStyle name="Comma 5 12" xfId="1648"/>
    <cellStyle name="Comma 5 12 2" xfId="1649"/>
    <cellStyle name="Comma 5 12 2 2" xfId="12246"/>
    <cellStyle name="Comma 5 12 3" xfId="1650"/>
    <cellStyle name="Comma 5 12 3 2" xfId="1651"/>
    <cellStyle name="Comma 5 12 4" xfId="12247"/>
    <cellStyle name="Comma 5 120" xfId="1652"/>
    <cellStyle name="Comma 5 120 2" xfId="1653"/>
    <cellStyle name="Comma 5 121" xfId="1654"/>
    <cellStyle name="Comma 5 121 2" xfId="1655"/>
    <cellStyle name="Comma 5 122" xfId="1656"/>
    <cellStyle name="Comma 5 122 2" xfId="1657"/>
    <cellStyle name="Comma 5 123" xfId="1658"/>
    <cellStyle name="Comma 5 123 2" xfId="1659"/>
    <cellStyle name="Comma 5 124" xfId="1660"/>
    <cellStyle name="Comma 5 124 2" xfId="1661"/>
    <cellStyle name="Comma 5 125" xfId="1662"/>
    <cellStyle name="Comma 5 125 2" xfId="1663"/>
    <cellStyle name="Comma 5 126" xfId="1664"/>
    <cellStyle name="Comma 5 126 2" xfId="1665"/>
    <cellStyle name="Comma 5 127" xfId="1666"/>
    <cellStyle name="Comma 5 127 2" xfId="1667"/>
    <cellStyle name="Comma 5 128" xfId="1668"/>
    <cellStyle name="Comma 5 128 2" xfId="1669"/>
    <cellStyle name="Comma 5 129" xfId="1670"/>
    <cellStyle name="Comma 5 129 2" xfId="1671"/>
    <cellStyle name="Comma 5 13" xfId="1672"/>
    <cellStyle name="Comma 5 13 2" xfId="1673"/>
    <cellStyle name="Comma 5 13 2 2" xfId="12248"/>
    <cellStyle name="Comma 5 13 3" xfId="1674"/>
    <cellStyle name="Comma 5 13 3 2" xfId="1675"/>
    <cellStyle name="Comma 5 13 3 3" xfId="12249"/>
    <cellStyle name="Comma 5 13 4" xfId="1676"/>
    <cellStyle name="Comma 5 13 4 2" xfId="1677"/>
    <cellStyle name="Comma 5 13 5" xfId="12250"/>
    <cellStyle name="Comma 5 130" xfId="1678"/>
    <cellStyle name="Comma 5 130 2" xfId="1679"/>
    <cellStyle name="Comma 5 131" xfId="1680"/>
    <cellStyle name="Comma 5 131 2" xfId="1681"/>
    <cellStyle name="Comma 5 132" xfId="1682"/>
    <cellStyle name="Comma 5 132 2" xfId="1683"/>
    <cellStyle name="Comma 5 133" xfId="1684"/>
    <cellStyle name="Comma 5 133 2" xfId="1685"/>
    <cellStyle name="Comma 5 134" xfId="1686"/>
    <cellStyle name="Comma 5 134 2" xfId="1687"/>
    <cellStyle name="Comma 5 135" xfId="1688"/>
    <cellStyle name="Comma 5 135 2" xfId="1689"/>
    <cellStyle name="Comma 5 136" xfId="1690"/>
    <cellStyle name="Comma 5 136 2" xfId="1691"/>
    <cellStyle name="Comma 5 137" xfId="1692"/>
    <cellStyle name="Comma 5 137 2" xfId="1693"/>
    <cellStyle name="Comma 5 137 3" xfId="12251"/>
    <cellStyle name="Comma 5 138" xfId="12252"/>
    <cellStyle name="Comma 5 14" xfId="1694"/>
    <cellStyle name="Comma 5 14 2" xfId="1695"/>
    <cellStyle name="Comma 5 14 2 2" xfId="1696"/>
    <cellStyle name="Comma 5 14 3" xfId="12253"/>
    <cellStyle name="Comma 5 15" xfId="1697"/>
    <cellStyle name="Comma 5 15 2" xfId="1698"/>
    <cellStyle name="Comma 5 15 3" xfId="12254"/>
    <cellStyle name="Comma 5 16" xfId="1699"/>
    <cellStyle name="Comma 5 16 2" xfId="1700"/>
    <cellStyle name="Comma 5 16 3" xfId="12255"/>
    <cellStyle name="Comma 5 17" xfId="1701"/>
    <cellStyle name="Comma 5 17 2" xfId="1702"/>
    <cellStyle name="Comma 5 17 3" xfId="12256"/>
    <cellStyle name="Comma 5 18" xfId="1703"/>
    <cellStyle name="Comma 5 18 2" xfId="1704"/>
    <cellStyle name="Comma 5 18 3" xfId="12257"/>
    <cellStyle name="Comma 5 19" xfId="1705"/>
    <cellStyle name="Comma 5 19 2" xfId="1706"/>
    <cellStyle name="Comma 5 19 3" xfId="12258"/>
    <cellStyle name="Comma 5 2" xfId="1707"/>
    <cellStyle name="Comma 5 2 10" xfId="1708"/>
    <cellStyle name="Comma 5 2 10 2" xfId="1709"/>
    <cellStyle name="Comma 5 2 11" xfId="1710"/>
    <cellStyle name="Comma 5 2 11 2" xfId="1711"/>
    <cellStyle name="Comma 5 2 12" xfId="1712"/>
    <cellStyle name="Comma 5 2 13" xfId="1713"/>
    <cellStyle name="Comma 5 2 14" xfId="1714"/>
    <cellStyle name="Comma 5 2 14 2" xfId="1715"/>
    <cellStyle name="Comma 5 2 15" xfId="1716"/>
    <cellStyle name="Comma 5 2 15 2" xfId="1717"/>
    <cellStyle name="Comma 5 2 16" xfId="12259"/>
    <cellStyle name="Comma 5 2 17" xfId="12260"/>
    <cellStyle name="Comma 5 2 2" xfId="1718"/>
    <cellStyle name="Comma 5 2 2 10" xfId="1719"/>
    <cellStyle name="Comma 5 2 2 10 2" xfId="1720"/>
    <cellStyle name="Comma 5 2 2 10 2 2" xfId="1721"/>
    <cellStyle name="Comma 5 2 2 10 3" xfId="1722"/>
    <cellStyle name="Comma 5 2 2 10 4" xfId="12261"/>
    <cellStyle name="Comma 5 2 2 10 5" xfId="12262"/>
    <cellStyle name="Comma 5 2 2 11" xfId="1723"/>
    <cellStyle name="Comma 5 2 2 11 2" xfId="1724"/>
    <cellStyle name="Comma 5 2 2 11 2 2" xfId="1725"/>
    <cellStyle name="Comma 5 2 2 11 3" xfId="1726"/>
    <cellStyle name="Comma 5 2 2 11 4" xfId="12263"/>
    <cellStyle name="Comma 5 2 2 11 5" xfId="12264"/>
    <cellStyle name="Comma 5 2 2 12" xfId="1727"/>
    <cellStyle name="Comma 5 2 2 12 2" xfId="1728"/>
    <cellStyle name="Comma 5 2 2 12 2 2" xfId="12265"/>
    <cellStyle name="Comma 5 2 2 12 3" xfId="12266"/>
    <cellStyle name="Comma 5 2 2 12 4" xfId="12267"/>
    <cellStyle name="Comma 5 2 2 13" xfId="1729"/>
    <cellStyle name="Comma 5 2 2 13 2" xfId="1730"/>
    <cellStyle name="Comma 5 2 2 13 2 2" xfId="12268"/>
    <cellStyle name="Comma 5 2 2 13 3" xfId="12269"/>
    <cellStyle name="Comma 5 2 2 13 4" xfId="12270"/>
    <cellStyle name="Comma 5 2 2 14" xfId="1731"/>
    <cellStyle name="Comma 5 2 2 15" xfId="1732"/>
    <cellStyle name="Comma 5 2 2 16" xfId="1733"/>
    <cellStyle name="Comma 5 2 2 16 2" xfId="1734"/>
    <cellStyle name="Comma 5 2 2 16 3" xfId="12271"/>
    <cellStyle name="Comma 5 2 2 2" xfId="1735"/>
    <cellStyle name="Comma 5 2 2 2 2" xfId="1736"/>
    <cellStyle name="Comma 5 2 2 2 2 2" xfId="1737"/>
    <cellStyle name="Comma 5 2 2 2 2 3" xfId="12272"/>
    <cellStyle name="Comma 5 2 2 2 3" xfId="1738"/>
    <cellStyle name="Comma 5 2 2 2 4" xfId="12273"/>
    <cellStyle name="Comma 5 2 2 2 5" xfId="12274"/>
    <cellStyle name="Comma 5 2 2 3" xfId="1739"/>
    <cellStyle name="Comma 5 2 2 3 2" xfId="1740"/>
    <cellStyle name="Comma 5 2 2 3 2 2" xfId="1741"/>
    <cellStyle name="Comma 5 2 2 3 3" xfId="1742"/>
    <cellStyle name="Comma 5 2 2 3 4" xfId="12275"/>
    <cellStyle name="Comma 5 2 2 3 5" xfId="12276"/>
    <cellStyle name="Comma 5 2 2 4" xfId="1743"/>
    <cellStyle name="Comma 5 2 2 4 2" xfId="1744"/>
    <cellStyle name="Comma 5 2 2 4 2 2" xfId="1745"/>
    <cellStyle name="Comma 5 2 2 4 3" xfId="1746"/>
    <cellStyle name="Comma 5 2 2 4 4" xfId="12277"/>
    <cellStyle name="Comma 5 2 2 4 5" xfId="12278"/>
    <cellStyle name="Comma 5 2 2 5" xfId="1747"/>
    <cellStyle name="Comma 5 2 2 5 2" xfId="1748"/>
    <cellStyle name="Comma 5 2 2 5 2 2" xfId="1749"/>
    <cellStyle name="Comma 5 2 2 5 3" xfId="1750"/>
    <cellStyle name="Comma 5 2 2 5 4" xfId="12279"/>
    <cellStyle name="Comma 5 2 2 5 5" xfId="12280"/>
    <cellStyle name="Comma 5 2 2 6" xfId="1751"/>
    <cellStyle name="Comma 5 2 2 6 2" xfId="1752"/>
    <cellStyle name="Comma 5 2 2 6 2 2" xfId="1753"/>
    <cellStyle name="Comma 5 2 2 6 3" xfId="1754"/>
    <cellStyle name="Comma 5 2 2 6 4" xfId="12281"/>
    <cellStyle name="Comma 5 2 2 6 5" xfId="12282"/>
    <cellStyle name="Comma 5 2 2 7" xfId="1755"/>
    <cellStyle name="Comma 5 2 2 7 2" xfId="1756"/>
    <cellStyle name="Comma 5 2 2 7 2 2" xfId="1757"/>
    <cellStyle name="Comma 5 2 2 7 3" xfId="1758"/>
    <cellStyle name="Comma 5 2 2 7 4" xfId="12283"/>
    <cellStyle name="Comma 5 2 2 7 5" xfId="12284"/>
    <cellStyle name="Comma 5 2 2 8" xfId="1759"/>
    <cellStyle name="Comma 5 2 2 8 2" xfId="1760"/>
    <cellStyle name="Comma 5 2 2 8 2 2" xfId="1761"/>
    <cellStyle name="Comma 5 2 2 8 3" xfId="1762"/>
    <cellStyle name="Comma 5 2 2 8 4" xfId="12285"/>
    <cellStyle name="Comma 5 2 2 8 5" xfId="12286"/>
    <cellStyle name="Comma 5 2 2 9" xfId="1763"/>
    <cellStyle name="Comma 5 2 2 9 2" xfId="1764"/>
    <cellStyle name="Comma 5 2 2 9 2 2" xfId="1765"/>
    <cellStyle name="Comma 5 2 2 9 3" xfId="1766"/>
    <cellStyle name="Comma 5 2 2 9 4" xfId="12287"/>
    <cellStyle name="Comma 5 2 2 9 5" xfId="12288"/>
    <cellStyle name="Comma 5 2 3" xfId="1767"/>
    <cellStyle name="Comma 5 2 3 2" xfId="1768"/>
    <cellStyle name="Comma 5 2 3 3" xfId="1769"/>
    <cellStyle name="Comma 5 2 3 3 2" xfId="1770"/>
    <cellStyle name="Comma 5 2 3 3 3" xfId="12289"/>
    <cellStyle name="Comma 5 2 4" xfId="1771"/>
    <cellStyle name="Comma 5 2 4 2" xfId="1772"/>
    <cellStyle name="Comma 5 2 4 3" xfId="1773"/>
    <cellStyle name="Comma 5 2 4 3 2" xfId="1774"/>
    <cellStyle name="Comma 5 2 4 3 3" xfId="12290"/>
    <cellStyle name="Comma 5 2 5" xfId="1775"/>
    <cellStyle name="Comma 5 2 5 2" xfId="1776"/>
    <cellStyle name="Comma 5 2 5 3" xfId="1777"/>
    <cellStyle name="Comma 5 2 5 3 2" xfId="1778"/>
    <cellStyle name="Comma 5 2 5 3 3" xfId="12291"/>
    <cellStyle name="Comma 5 2 6" xfId="1779"/>
    <cellStyle name="Comma 5 2 6 2" xfId="1780"/>
    <cellStyle name="Comma 5 2 6 3" xfId="1781"/>
    <cellStyle name="Comma 5 2 6 3 2" xfId="1782"/>
    <cellStyle name="Comma 5 2 6 3 3" xfId="12292"/>
    <cellStyle name="Comma 5 2 7" xfId="1783"/>
    <cellStyle name="Comma 5 2 7 2" xfId="1784"/>
    <cellStyle name="Comma 5 2 7 3" xfId="1785"/>
    <cellStyle name="Comma 5 2 7 3 2" xfId="1786"/>
    <cellStyle name="Comma 5 2 7 3 3" xfId="12293"/>
    <cellStyle name="Comma 5 2 8" xfId="1787"/>
    <cellStyle name="Comma 5 2 8 2" xfId="1788"/>
    <cellStyle name="Comma 5 2 8 3" xfId="1789"/>
    <cellStyle name="Comma 5 2 8 3 2" xfId="1790"/>
    <cellStyle name="Comma 5 2 8 3 3" xfId="12294"/>
    <cellStyle name="Comma 5 2 9" xfId="1791"/>
    <cellStyle name="Comma 5 2 9 2" xfId="1792"/>
    <cellStyle name="Comma 5 2 9 3" xfId="1793"/>
    <cellStyle name="Comma 5 2 9 3 2" xfId="1794"/>
    <cellStyle name="Comma 5 2 9 3 3" xfId="12295"/>
    <cellStyle name="Comma 5 20" xfId="1795"/>
    <cellStyle name="Comma 5 20 2" xfId="1796"/>
    <cellStyle name="Comma 5 20 3" xfId="12296"/>
    <cellStyle name="Comma 5 21" xfId="1797"/>
    <cellStyle name="Comma 5 21 2" xfId="1798"/>
    <cellStyle name="Comma 5 21 3" xfId="12297"/>
    <cellStyle name="Comma 5 22" xfId="1799"/>
    <cellStyle name="Comma 5 22 2" xfId="1800"/>
    <cellStyle name="Comma 5 22 3" xfId="12298"/>
    <cellStyle name="Comma 5 23" xfId="1801"/>
    <cellStyle name="Comma 5 23 2" xfId="1802"/>
    <cellStyle name="Comma 5 23 3" xfId="12299"/>
    <cellStyle name="Comma 5 24" xfId="1803"/>
    <cellStyle name="Comma 5 24 2" xfId="1804"/>
    <cellStyle name="Comma 5 24 3" xfId="12300"/>
    <cellStyle name="Comma 5 25" xfId="1805"/>
    <cellStyle name="Comma 5 25 2" xfId="1806"/>
    <cellStyle name="Comma 5 25 3" xfId="12301"/>
    <cellStyle name="Comma 5 26" xfId="1807"/>
    <cellStyle name="Comma 5 26 2" xfId="1808"/>
    <cellStyle name="Comma 5 26 3" xfId="12302"/>
    <cellStyle name="Comma 5 27" xfId="1809"/>
    <cellStyle name="Comma 5 27 2" xfId="1810"/>
    <cellStyle name="Comma 5 27 3" xfId="12303"/>
    <cellStyle name="Comma 5 28" xfId="1811"/>
    <cellStyle name="Comma 5 28 2" xfId="1812"/>
    <cellStyle name="Comma 5 28 3" xfId="12304"/>
    <cellStyle name="Comma 5 29" xfId="1813"/>
    <cellStyle name="Comma 5 29 2" xfId="1814"/>
    <cellStyle name="Comma 5 29 3" xfId="12305"/>
    <cellStyle name="Comma 5 3" xfId="1815"/>
    <cellStyle name="Comma 5 3 10" xfId="1816"/>
    <cellStyle name="Comma 5 3 10 2" xfId="1817"/>
    <cellStyle name="Comma 5 3 10 2 2" xfId="1818"/>
    <cellStyle name="Comma 5 3 10 2 3" xfId="12306"/>
    <cellStyle name="Comma 5 3 10 3" xfId="1819"/>
    <cellStyle name="Comma 5 3 10 4" xfId="12307"/>
    <cellStyle name="Comma 5 3 11" xfId="1820"/>
    <cellStyle name="Comma 5 3 11 2" xfId="1821"/>
    <cellStyle name="Comma 5 3 11 2 2" xfId="1822"/>
    <cellStyle name="Comma 5 3 11 2 3" xfId="12308"/>
    <cellStyle name="Comma 5 3 11 3" xfId="1823"/>
    <cellStyle name="Comma 5 3 11 4" xfId="12309"/>
    <cellStyle name="Comma 5 3 12" xfId="1824"/>
    <cellStyle name="Comma 5 3 12 2" xfId="1825"/>
    <cellStyle name="Comma 5 3 12 3" xfId="12310"/>
    <cellStyle name="Comma 5 3 13" xfId="1826"/>
    <cellStyle name="Comma 5 3 13 2" xfId="1827"/>
    <cellStyle name="Comma 5 3 13 3" xfId="12311"/>
    <cellStyle name="Comma 5 3 14" xfId="1828"/>
    <cellStyle name="Comma 5 3 14 2" xfId="1829"/>
    <cellStyle name="Comma 5 3 15" xfId="12312"/>
    <cellStyle name="Comma 5 3 2" xfId="1830"/>
    <cellStyle name="Comma 5 3 2 2" xfId="1831"/>
    <cellStyle name="Comma 5 3 2 2 2" xfId="1832"/>
    <cellStyle name="Comma 5 3 2 2 3" xfId="12313"/>
    <cellStyle name="Comma 5 3 2 3" xfId="1833"/>
    <cellStyle name="Comma 5 3 2 3 2" xfId="1834"/>
    <cellStyle name="Comma 5 3 2 4" xfId="1835"/>
    <cellStyle name="Comma 5 3 2 5" xfId="12314"/>
    <cellStyle name="Comma 5 3 3" xfId="1836"/>
    <cellStyle name="Comma 5 3 3 2" xfId="1837"/>
    <cellStyle name="Comma 5 3 3 2 2" xfId="1838"/>
    <cellStyle name="Comma 5 3 3 2 3" xfId="12315"/>
    <cellStyle name="Comma 5 3 3 3" xfId="1839"/>
    <cellStyle name="Comma 5 3 3 4" xfId="12316"/>
    <cellStyle name="Comma 5 3 4" xfId="1840"/>
    <cellStyle name="Comma 5 3 4 2" xfId="1841"/>
    <cellStyle name="Comma 5 3 4 2 2" xfId="1842"/>
    <cellStyle name="Comma 5 3 4 2 3" xfId="12317"/>
    <cellStyle name="Comma 5 3 4 3" xfId="1843"/>
    <cellStyle name="Comma 5 3 4 4" xfId="12318"/>
    <cellStyle name="Comma 5 3 5" xfId="1844"/>
    <cellStyle name="Comma 5 3 5 2" xfId="1845"/>
    <cellStyle name="Comma 5 3 5 2 2" xfId="1846"/>
    <cellStyle name="Comma 5 3 5 2 3" xfId="12319"/>
    <cellStyle name="Comma 5 3 5 3" xfId="1847"/>
    <cellStyle name="Comma 5 3 5 4" xfId="12320"/>
    <cellStyle name="Comma 5 3 6" xfId="1848"/>
    <cellStyle name="Comma 5 3 6 2" xfId="1849"/>
    <cellStyle name="Comma 5 3 6 2 2" xfId="1850"/>
    <cellStyle name="Comma 5 3 6 2 3" xfId="12321"/>
    <cellStyle name="Comma 5 3 6 3" xfId="1851"/>
    <cellStyle name="Comma 5 3 6 4" xfId="12322"/>
    <cellStyle name="Comma 5 3 7" xfId="1852"/>
    <cellStyle name="Comma 5 3 7 2" xfId="1853"/>
    <cellStyle name="Comma 5 3 7 2 2" xfId="1854"/>
    <cellStyle name="Comma 5 3 7 2 3" xfId="12323"/>
    <cellStyle name="Comma 5 3 7 3" xfId="1855"/>
    <cellStyle name="Comma 5 3 7 4" xfId="12324"/>
    <cellStyle name="Comma 5 3 8" xfId="1856"/>
    <cellStyle name="Comma 5 3 8 2" xfId="1857"/>
    <cellStyle name="Comma 5 3 8 2 2" xfId="1858"/>
    <cellStyle name="Comma 5 3 8 2 3" xfId="12325"/>
    <cellStyle name="Comma 5 3 8 3" xfId="1859"/>
    <cellStyle name="Comma 5 3 8 4" xfId="12326"/>
    <cellStyle name="Comma 5 3 9" xfId="1860"/>
    <cellStyle name="Comma 5 3 9 2" xfId="1861"/>
    <cellStyle name="Comma 5 3 9 2 2" xfId="1862"/>
    <cellStyle name="Comma 5 3 9 2 3" xfId="12327"/>
    <cellStyle name="Comma 5 3 9 3" xfId="1863"/>
    <cellStyle name="Comma 5 3 9 4" xfId="12328"/>
    <cellStyle name="Comma 5 30" xfId="1864"/>
    <cellStyle name="Comma 5 30 2" xfId="1865"/>
    <cellStyle name="Comma 5 30 3" xfId="12329"/>
    <cellStyle name="Comma 5 31" xfId="1866"/>
    <cellStyle name="Comma 5 31 2" xfId="1867"/>
    <cellStyle name="Comma 5 31 3" xfId="12330"/>
    <cellStyle name="Comma 5 32" xfId="1868"/>
    <cellStyle name="Comma 5 32 2" xfId="1869"/>
    <cellStyle name="Comma 5 32 3" xfId="12331"/>
    <cellStyle name="Comma 5 33" xfId="1870"/>
    <cellStyle name="Comma 5 33 2" xfId="1871"/>
    <cellStyle name="Comma 5 33 3" xfId="12332"/>
    <cellStyle name="Comma 5 34" xfId="1872"/>
    <cellStyle name="Comma 5 34 2" xfId="1873"/>
    <cellStyle name="Comma 5 34 3" xfId="12333"/>
    <cellStyle name="Comma 5 35" xfId="1874"/>
    <cellStyle name="Comma 5 35 2" xfId="1875"/>
    <cellStyle name="Comma 5 35 3" xfId="12334"/>
    <cellStyle name="Comma 5 36" xfId="1876"/>
    <cellStyle name="Comma 5 36 2" xfId="1877"/>
    <cellStyle name="Comma 5 36 3" xfId="12335"/>
    <cellStyle name="Comma 5 37" xfId="1878"/>
    <cellStyle name="Comma 5 37 2" xfId="1879"/>
    <cellStyle name="Comma 5 37 3" xfId="12336"/>
    <cellStyle name="Comma 5 38" xfId="1880"/>
    <cellStyle name="Comma 5 38 2" xfId="1881"/>
    <cellStyle name="Comma 5 38 3" xfId="12337"/>
    <cellStyle name="Comma 5 39" xfId="1882"/>
    <cellStyle name="Comma 5 39 2" xfId="1883"/>
    <cellStyle name="Comma 5 39 3" xfId="12338"/>
    <cellStyle name="Comma 5 4" xfId="1884"/>
    <cellStyle name="Comma 5 4 2" xfId="1885"/>
    <cellStyle name="Comma 5 4 2 2" xfId="12339"/>
    <cellStyle name="Comma 5 4 3" xfId="1886"/>
    <cellStyle name="Comma 5 4 3 2" xfId="1887"/>
    <cellStyle name="Comma 5 4 4" xfId="12340"/>
    <cellStyle name="Comma 5 40" xfId="1888"/>
    <cellStyle name="Comma 5 40 2" xfId="1889"/>
    <cellStyle name="Comma 5 40 3" xfId="12341"/>
    <cellStyle name="Comma 5 41" xfId="1890"/>
    <cellStyle name="Comma 5 41 2" xfId="1891"/>
    <cellStyle name="Comma 5 41 3" xfId="12342"/>
    <cellStyle name="Comma 5 42" xfId="1892"/>
    <cellStyle name="Comma 5 42 2" xfId="1893"/>
    <cellStyle name="Comma 5 42 3" xfId="12343"/>
    <cellStyle name="Comma 5 43" xfId="1894"/>
    <cellStyle name="Comma 5 43 2" xfId="1895"/>
    <cellStyle name="Comma 5 43 3" xfId="12344"/>
    <cellStyle name="Comma 5 44" xfId="1896"/>
    <cellStyle name="Comma 5 44 2" xfId="1897"/>
    <cellStyle name="Comma 5 44 3" xfId="12345"/>
    <cellStyle name="Comma 5 45" xfId="1898"/>
    <cellStyle name="Comma 5 45 2" xfId="1899"/>
    <cellStyle name="Comma 5 45 3" xfId="12346"/>
    <cellStyle name="Comma 5 46" xfId="1900"/>
    <cellStyle name="Comma 5 46 2" xfId="1901"/>
    <cellStyle name="Comma 5 46 3" xfId="12347"/>
    <cellStyle name="Comma 5 47" xfId="1902"/>
    <cellStyle name="Comma 5 47 2" xfId="1903"/>
    <cellStyle name="Comma 5 47 3" xfId="12348"/>
    <cellStyle name="Comma 5 48" xfId="1904"/>
    <cellStyle name="Comma 5 48 2" xfId="1905"/>
    <cellStyle name="Comma 5 48 3" xfId="12349"/>
    <cellStyle name="Comma 5 49" xfId="1906"/>
    <cellStyle name="Comma 5 49 2" xfId="1907"/>
    <cellStyle name="Comma 5 49 3" xfId="12350"/>
    <cellStyle name="Comma 5 5" xfId="1908"/>
    <cellStyle name="Comma 5 5 2" xfId="1909"/>
    <cellStyle name="Comma 5 5 2 2" xfId="12351"/>
    <cellStyle name="Comma 5 5 3" xfId="1910"/>
    <cellStyle name="Comma 5 5 3 2" xfId="1911"/>
    <cellStyle name="Comma 5 5 4" xfId="12352"/>
    <cellStyle name="Comma 5 50" xfId="1912"/>
    <cellStyle name="Comma 5 50 2" xfId="1913"/>
    <cellStyle name="Comma 5 50 3" xfId="12353"/>
    <cellStyle name="Comma 5 51" xfId="1914"/>
    <cellStyle name="Comma 5 51 2" xfId="1915"/>
    <cellStyle name="Comma 5 51 3" xfId="12354"/>
    <cellStyle name="Comma 5 52" xfId="1916"/>
    <cellStyle name="Comma 5 52 2" xfId="1917"/>
    <cellStyle name="Comma 5 52 3" xfId="12355"/>
    <cellStyle name="Comma 5 53" xfId="1918"/>
    <cellStyle name="Comma 5 53 2" xfId="1919"/>
    <cellStyle name="Comma 5 53 3" xfId="12356"/>
    <cellStyle name="Comma 5 54" xfId="1920"/>
    <cellStyle name="Comma 5 54 2" xfId="1921"/>
    <cellStyle name="Comma 5 54 3" xfId="12357"/>
    <cellStyle name="Comma 5 55" xfId="1922"/>
    <cellStyle name="Comma 5 55 2" xfId="1923"/>
    <cellStyle name="Comma 5 55 3" xfId="12358"/>
    <cellStyle name="Comma 5 56" xfId="1924"/>
    <cellStyle name="Comma 5 56 2" xfId="1925"/>
    <cellStyle name="Comma 5 56 3" xfId="12359"/>
    <cellStyle name="Comma 5 57" xfId="1926"/>
    <cellStyle name="Comma 5 57 2" xfId="1927"/>
    <cellStyle name="Comma 5 57 3" xfId="12360"/>
    <cellStyle name="Comma 5 58" xfId="1928"/>
    <cellStyle name="Comma 5 58 2" xfId="1929"/>
    <cellStyle name="Comma 5 58 3" xfId="12361"/>
    <cellStyle name="Comma 5 59" xfId="1930"/>
    <cellStyle name="Comma 5 59 2" xfId="1931"/>
    <cellStyle name="Comma 5 59 3" xfId="12362"/>
    <cellStyle name="Comma 5 6" xfId="1932"/>
    <cellStyle name="Comma 5 6 2" xfId="1933"/>
    <cellStyle name="Comma 5 6 2 2" xfId="12363"/>
    <cellStyle name="Comma 5 6 3" xfId="1934"/>
    <cellStyle name="Comma 5 6 3 2" xfId="1935"/>
    <cellStyle name="Comma 5 6 4" xfId="12364"/>
    <cellStyle name="Comma 5 60" xfId="1936"/>
    <cellStyle name="Comma 5 60 2" xfId="1937"/>
    <cellStyle name="Comma 5 60 3" xfId="12365"/>
    <cellStyle name="Comma 5 61" xfId="1938"/>
    <cellStyle name="Comma 5 61 2" xfId="1939"/>
    <cellStyle name="Comma 5 61 3" xfId="12366"/>
    <cellStyle name="Comma 5 62" xfId="1940"/>
    <cellStyle name="Comma 5 62 2" xfId="1941"/>
    <cellStyle name="Comma 5 63" xfId="1942"/>
    <cellStyle name="Comma 5 63 2" xfId="1943"/>
    <cellStyle name="Comma 5 64" xfId="1944"/>
    <cellStyle name="Comma 5 64 2" xfId="1945"/>
    <cellStyle name="Comma 5 65" xfId="1946"/>
    <cellStyle name="Comma 5 65 2" xfId="1947"/>
    <cellStyle name="Comma 5 66" xfId="1948"/>
    <cellStyle name="Comma 5 66 2" xfId="1949"/>
    <cellStyle name="Comma 5 67" xfId="1950"/>
    <cellStyle name="Comma 5 67 2" xfId="1951"/>
    <cellStyle name="Comma 5 68" xfId="1952"/>
    <cellStyle name="Comma 5 68 2" xfId="1953"/>
    <cellStyle name="Comma 5 69" xfId="1954"/>
    <cellStyle name="Comma 5 69 2" xfId="1955"/>
    <cellStyle name="Comma 5 7" xfId="1956"/>
    <cellStyle name="Comma 5 7 2" xfId="1957"/>
    <cellStyle name="Comma 5 7 2 2" xfId="12367"/>
    <cellStyle name="Comma 5 7 3" xfId="1958"/>
    <cellStyle name="Comma 5 7 3 2" xfId="1959"/>
    <cellStyle name="Comma 5 7 4" xfId="12368"/>
    <cellStyle name="Comma 5 70" xfId="1960"/>
    <cellStyle name="Comma 5 70 2" xfId="1961"/>
    <cellStyle name="Comma 5 71" xfId="1962"/>
    <cellStyle name="Comma 5 71 2" xfId="1963"/>
    <cellStyle name="Comma 5 72" xfId="1964"/>
    <cellStyle name="Comma 5 72 2" xfId="1965"/>
    <cellStyle name="Comma 5 73" xfId="1966"/>
    <cellStyle name="Comma 5 73 2" xfId="1967"/>
    <cellStyle name="Comma 5 74" xfId="1968"/>
    <cellStyle name="Comma 5 74 2" xfId="1969"/>
    <cellStyle name="Comma 5 75" xfId="1970"/>
    <cellStyle name="Comma 5 75 2" xfId="1971"/>
    <cellStyle name="Comma 5 76" xfId="1972"/>
    <cellStyle name="Comma 5 76 2" xfId="1973"/>
    <cellStyle name="Comma 5 77" xfId="1974"/>
    <cellStyle name="Comma 5 77 2" xfId="1975"/>
    <cellStyle name="Comma 5 78" xfId="1976"/>
    <cellStyle name="Comma 5 78 2" xfId="1977"/>
    <cellStyle name="Comma 5 79" xfId="1978"/>
    <cellStyle name="Comma 5 79 2" xfId="1979"/>
    <cellStyle name="Comma 5 8" xfId="1980"/>
    <cellStyle name="Comma 5 8 2" xfId="1981"/>
    <cellStyle name="Comma 5 8 2 2" xfId="12369"/>
    <cellStyle name="Comma 5 8 3" xfId="1982"/>
    <cellStyle name="Comma 5 8 3 2" xfId="1983"/>
    <cellStyle name="Comma 5 8 4" xfId="12370"/>
    <cellStyle name="Comma 5 80" xfId="1984"/>
    <cellStyle name="Comma 5 80 2" xfId="1985"/>
    <cellStyle name="Comma 5 81" xfId="1986"/>
    <cellStyle name="Comma 5 81 2" xfId="1987"/>
    <cellStyle name="Comma 5 82" xfId="1988"/>
    <cellStyle name="Comma 5 82 2" xfId="1989"/>
    <cellStyle name="Comma 5 83" xfId="1990"/>
    <cellStyle name="Comma 5 83 2" xfId="1991"/>
    <cellStyle name="Comma 5 84" xfId="1992"/>
    <cellStyle name="Comma 5 84 2" xfId="1993"/>
    <cellStyle name="Comma 5 85" xfId="1994"/>
    <cellStyle name="Comma 5 85 2" xfId="1995"/>
    <cellStyle name="Comma 5 86" xfId="1996"/>
    <cellStyle name="Comma 5 86 2" xfId="1997"/>
    <cellStyle name="Comma 5 87" xfId="1998"/>
    <cellStyle name="Comma 5 87 2" xfId="1999"/>
    <cellStyle name="Comma 5 88" xfId="2000"/>
    <cellStyle name="Comma 5 88 2" xfId="2001"/>
    <cellStyle name="Comma 5 89" xfId="2002"/>
    <cellStyle name="Comma 5 89 2" xfId="2003"/>
    <cellStyle name="Comma 5 9" xfId="2004"/>
    <cellStyle name="Comma 5 9 2" xfId="2005"/>
    <cellStyle name="Comma 5 9 2 2" xfId="12371"/>
    <cellStyle name="Comma 5 9 3" xfId="2006"/>
    <cellStyle name="Comma 5 9 3 2" xfId="2007"/>
    <cellStyle name="Comma 5 9 4" xfId="12372"/>
    <cellStyle name="Comma 5 90" xfId="2008"/>
    <cellStyle name="Comma 5 90 2" xfId="2009"/>
    <cellStyle name="Comma 5 91" xfId="2010"/>
    <cellStyle name="Comma 5 91 2" xfId="2011"/>
    <cellStyle name="Comma 5 92" xfId="2012"/>
    <cellStyle name="Comma 5 92 2" xfId="2013"/>
    <cellStyle name="Comma 5 92 3" xfId="12373"/>
    <cellStyle name="Comma 5 93" xfId="2014"/>
    <cellStyle name="Comma 5 93 2" xfId="2015"/>
    <cellStyle name="Comma 5 94" xfId="2016"/>
    <cellStyle name="Comma 5 94 2" xfId="2017"/>
    <cellStyle name="Comma 5 95" xfId="2018"/>
    <cellStyle name="Comma 5 95 2" xfId="2019"/>
    <cellStyle name="Comma 5 96" xfId="2020"/>
    <cellStyle name="Comma 5 96 2" xfId="2021"/>
    <cellStyle name="Comma 5 97" xfId="2022"/>
    <cellStyle name="Comma 5 97 2" xfId="2023"/>
    <cellStyle name="Comma 5 98" xfId="2024"/>
    <cellStyle name="Comma 5 98 2" xfId="2025"/>
    <cellStyle name="Comma 5 99" xfId="2026"/>
    <cellStyle name="Comma 5 99 2" xfId="2027"/>
    <cellStyle name="Comma 50" xfId="12374"/>
    <cellStyle name="Comma 51" xfId="12375"/>
    <cellStyle name="Comma 52" xfId="12376"/>
    <cellStyle name="Comma 53" xfId="12377"/>
    <cellStyle name="Comma 54" xfId="12378"/>
    <cellStyle name="Comma 55" xfId="12379"/>
    <cellStyle name="Comma 56" xfId="12380"/>
    <cellStyle name="Comma 57" xfId="12381"/>
    <cellStyle name="Comma 58" xfId="12382"/>
    <cellStyle name="Comma 59" xfId="12383"/>
    <cellStyle name="Comma 6" xfId="128"/>
    <cellStyle name="Comma 6 2" xfId="2028"/>
    <cellStyle name="Comma 6 2 2" xfId="12384"/>
    <cellStyle name="Comma 6 3" xfId="2029"/>
    <cellStyle name="Comma 6 3 2" xfId="2030"/>
    <cellStyle name="Comma 6 3 2 2" xfId="12385"/>
    <cellStyle name="Comma 6 3 3" xfId="12386"/>
    <cellStyle name="Comma 6 3 4" xfId="12387"/>
    <cellStyle name="Comma 6 4" xfId="2031"/>
    <cellStyle name="Comma 6 4 2" xfId="12388"/>
    <cellStyle name="Comma 6 5" xfId="12389"/>
    <cellStyle name="Comma 60" xfId="12390"/>
    <cellStyle name="Comma 61" xfId="12391"/>
    <cellStyle name="Comma 62" xfId="12392"/>
    <cellStyle name="Comma 63" xfId="12393"/>
    <cellStyle name="Comma 64" xfId="12394"/>
    <cellStyle name="Comma 65" xfId="12395"/>
    <cellStyle name="Comma 66" xfId="12396"/>
    <cellStyle name="Comma 67" xfId="12397"/>
    <cellStyle name="Comma 68" xfId="12398"/>
    <cellStyle name="Comma 69" xfId="12399"/>
    <cellStyle name="Comma 7" xfId="187"/>
    <cellStyle name="Comma 7 10" xfId="2032"/>
    <cellStyle name="Comma 7 11" xfId="2033"/>
    <cellStyle name="Comma 7 12" xfId="2034"/>
    <cellStyle name="Comma 7 12 2" xfId="12400"/>
    <cellStyle name="Comma 7 13" xfId="2035"/>
    <cellStyle name="Comma 7 14" xfId="2036"/>
    <cellStyle name="Comma 7 14 2" xfId="2037"/>
    <cellStyle name="Comma 7 14 3" xfId="12401"/>
    <cellStyle name="Comma 7 15" xfId="12402"/>
    <cellStyle name="Comma 7 2" xfId="2038"/>
    <cellStyle name="Comma 7 2 10" xfId="2039"/>
    <cellStyle name="Comma 7 2 10 2" xfId="2040"/>
    <cellStyle name="Comma 7 2 10 2 2" xfId="2041"/>
    <cellStyle name="Comma 7 2 10 2 3" xfId="12403"/>
    <cellStyle name="Comma 7 2 10 3" xfId="2042"/>
    <cellStyle name="Comma 7 2 10 4" xfId="12404"/>
    <cellStyle name="Comma 7 2 11" xfId="2043"/>
    <cellStyle name="Comma 7 2 11 2" xfId="2044"/>
    <cellStyle name="Comma 7 2 11 2 2" xfId="2045"/>
    <cellStyle name="Comma 7 2 11 2 3" xfId="12405"/>
    <cellStyle name="Comma 7 2 11 3" xfId="2046"/>
    <cellStyle name="Comma 7 2 11 4" xfId="12406"/>
    <cellStyle name="Comma 7 2 12" xfId="2047"/>
    <cellStyle name="Comma 7 2 12 2" xfId="2048"/>
    <cellStyle name="Comma 7 2 12 3" xfId="12407"/>
    <cellStyle name="Comma 7 2 13" xfId="2049"/>
    <cellStyle name="Comma 7 2 13 2" xfId="2050"/>
    <cellStyle name="Comma 7 2 13 3" xfId="12408"/>
    <cellStyle name="Comma 7 2 14" xfId="2051"/>
    <cellStyle name="Comma 7 2 14 2" xfId="2052"/>
    <cellStyle name="Comma 7 2 14 3" xfId="12409"/>
    <cellStyle name="Comma 7 2 15" xfId="12410"/>
    <cellStyle name="Comma 7 2 2" xfId="2053"/>
    <cellStyle name="Comma 7 2 2 2" xfId="2054"/>
    <cellStyle name="Comma 7 2 2 2 2" xfId="2055"/>
    <cellStyle name="Comma 7 2 2 2 3" xfId="12411"/>
    <cellStyle name="Comma 7 2 2 3" xfId="2056"/>
    <cellStyle name="Comma 7 2 2 4" xfId="12412"/>
    <cellStyle name="Comma 7 2 3" xfId="2057"/>
    <cellStyle name="Comma 7 2 3 2" xfId="2058"/>
    <cellStyle name="Comma 7 2 3 2 2" xfId="2059"/>
    <cellStyle name="Comma 7 2 3 2 3" xfId="12413"/>
    <cellStyle name="Comma 7 2 3 3" xfId="2060"/>
    <cellStyle name="Comma 7 2 3 4" xfId="12414"/>
    <cellStyle name="Comma 7 2 4" xfId="2061"/>
    <cellStyle name="Comma 7 2 4 2" xfId="2062"/>
    <cellStyle name="Comma 7 2 4 2 2" xfId="2063"/>
    <cellStyle name="Comma 7 2 4 2 3" xfId="12415"/>
    <cellStyle name="Comma 7 2 4 3" xfId="2064"/>
    <cellStyle name="Comma 7 2 4 4" xfId="12416"/>
    <cellStyle name="Comma 7 2 5" xfId="2065"/>
    <cellStyle name="Comma 7 2 5 2" xfId="2066"/>
    <cellStyle name="Comma 7 2 5 2 2" xfId="2067"/>
    <cellStyle name="Comma 7 2 5 2 3" xfId="12417"/>
    <cellStyle name="Comma 7 2 5 3" xfId="2068"/>
    <cellStyle name="Comma 7 2 5 4" xfId="12418"/>
    <cellStyle name="Comma 7 2 6" xfId="2069"/>
    <cellStyle name="Comma 7 2 6 2" xfId="2070"/>
    <cellStyle name="Comma 7 2 6 2 2" xfId="2071"/>
    <cellStyle name="Comma 7 2 6 2 3" xfId="12419"/>
    <cellStyle name="Comma 7 2 6 3" xfId="2072"/>
    <cellStyle name="Comma 7 2 6 4" xfId="12420"/>
    <cellStyle name="Comma 7 2 7" xfId="2073"/>
    <cellStyle name="Comma 7 2 7 2" xfId="2074"/>
    <cellStyle name="Comma 7 2 7 2 2" xfId="2075"/>
    <cellStyle name="Comma 7 2 7 2 3" xfId="12421"/>
    <cellStyle name="Comma 7 2 7 3" xfId="2076"/>
    <cellStyle name="Comma 7 2 7 4" xfId="12422"/>
    <cellStyle name="Comma 7 2 8" xfId="2077"/>
    <cellStyle name="Comma 7 2 8 2" xfId="2078"/>
    <cellStyle name="Comma 7 2 8 2 2" xfId="2079"/>
    <cellStyle name="Comma 7 2 8 2 3" xfId="12423"/>
    <cellStyle name="Comma 7 2 8 3" xfId="2080"/>
    <cellStyle name="Comma 7 2 8 4" xfId="12424"/>
    <cellStyle name="Comma 7 2 9" xfId="2081"/>
    <cellStyle name="Comma 7 2 9 2" xfId="2082"/>
    <cellStyle name="Comma 7 2 9 2 2" xfId="2083"/>
    <cellStyle name="Comma 7 2 9 2 3" xfId="12425"/>
    <cellStyle name="Comma 7 2 9 3" xfId="2084"/>
    <cellStyle name="Comma 7 2 9 4" xfId="12426"/>
    <cellStyle name="Comma 7 3" xfId="2085"/>
    <cellStyle name="Comma 7 4" xfId="2086"/>
    <cellStyle name="Comma 7 5" xfId="2087"/>
    <cellStyle name="Comma 7 6" xfId="2088"/>
    <cellStyle name="Comma 7 7" xfId="2089"/>
    <cellStyle name="Comma 7 8" xfId="2090"/>
    <cellStyle name="Comma 7 9" xfId="2091"/>
    <cellStyle name="Comma 70" xfId="12427"/>
    <cellStyle name="Comma 71" xfId="12428"/>
    <cellStyle name="Comma 72" xfId="12429"/>
    <cellStyle name="Comma 73" xfId="12430"/>
    <cellStyle name="Comma 74" xfId="12431"/>
    <cellStyle name="Comma 75" xfId="12432"/>
    <cellStyle name="Comma 76" xfId="12433"/>
    <cellStyle name="Comma 77" xfId="12434"/>
    <cellStyle name="Comma 78" xfId="12435"/>
    <cellStyle name="Comma 79" xfId="12436"/>
    <cellStyle name="Comma 8" xfId="2092"/>
    <cellStyle name="Comma 8 2" xfId="2093"/>
    <cellStyle name="Comma 8 2 2" xfId="2094"/>
    <cellStyle name="Comma 8 2 2 2" xfId="2095"/>
    <cellStyle name="Comma 8 2 2 3" xfId="12437"/>
    <cellStyle name="Comma 8 2 3" xfId="12438"/>
    <cellStyle name="Comma 8 3" xfId="2096"/>
    <cellStyle name="Comma 8 3 2" xfId="2097"/>
    <cellStyle name="Comma 8 3 3" xfId="12439"/>
    <cellStyle name="Comma 80" xfId="12440"/>
    <cellStyle name="Comma 81" xfId="12441"/>
    <cellStyle name="Comma 82" xfId="12442"/>
    <cellStyle name="Comma 83" xfId="12443"/>
    <cellStyle name="Comma 84" xfId="12444"/>
    <cellStyle name="Comma 85" xfId="12445"/>
    <cellStyle name="Comma 86" xfId="12446"/>
    <cellStyle name="Comma 87" xfId="12447"/>
    <cellStyle name="Comma 88" xfId="12448"/>
    <cellStyle name="Comma 89" xfId="12449"/>
    <cellStyle name="Comma 9" xfId="2098"/>
    <cellStyle name="Comma 9 2" xfId="2099"/>
    <cellStyle name="Comma 9 3" xfId="2100"/>
    <cellStyle name="Comma 9 3 2" xfId="2101"/>
    <cellStyle name="Comma 9 4" xfId="2102"/>
    <cellStyle name="Comma 90" xfId="12450"/>
    <cellStyle name="Comma 91" xfId="16945"/>
    <cellStyle name="Comma0" xfId="23"/>
    <cellStyle name="corpload" xfId="2103"/>
    <cellStyle name="Currency [0] 2" xfId="2104"/>
    <cellStyle name="Currency [0] 2 2" xfId="2105"/>
    <cellStyle name="Currency [0] 2 2 2" xfId="12451"/>
    <cellStyle name="Currency [0] 3" xfId="2106"/>
    <cellStyle name="Currency 10" xfId="2107"/>
    <cellStyle name="Currency 11" xfId="2108"/>
    <cellStyle name="Currency 12" xfId="2109"/>
    <cellStyle name="Currency 12 2" xfId="2110"/>
    <cellStyle name="Currency 13" xfId="2111"/>
    <cellStyle name="Currency 14" xfId="2112"/>
    <cellStyle name="Currency 15" xfId="2113"/>
    <cellStyle name="Currency 16" xfId="2114"/>
    <cellStyle name="Currency 17" xfId="2115"/>
    <cellStyle name="Currency 18" xfId="2116"/>
    <cellStyle name="Currency 19" xfId="2117"/>
    <cellStyle name="Currency 2" xfId="24"/>
    <cellStyle name="Currency 2 10" xfId="2118"/>
    <cellStyle name="Currency 2 10 2" xfId="2119"/>
    <cellStyle name="Currency 2 10 2 2" xfId="12452"/>
    <cellStyle name="Currency 2 10 2 3" xfId="12453"/>
    <cellStyle name="Currency 2 10 3" xfId="2120"/>
    <cellStyle name="Currency 2 10 3 2" xfId="2121"/>
    <cellStyle name="Currency 2 10 4" xfId="12454"/>
    <cellStyle name="Currency 2 100" xfId="2122"/>
    <cellStyle name="Currency 2 100 2" xfId="2123"/>
    <cellStyle name="Currency 2 101" xfId="2124"/>
    <cellStyle name="Currency 2 101 2" xfId="2125"/>
    <cellStyle name="Currency 2 102" xfId="2126"/>
    <cellStyle name="Currency 2 102 2" xfId="2127"/>
    <cellStyle name="Currency 2 103" xfId="2128"/>
    <cellStyle name="Currency 2 103 2" xfId="2129"/>
    <cellStyle name="Currency 2 104" xfId="2130"/>
    <cellStyle name="Currency 2 104 2" xfId="2131"/>
    <cellStyle name="Currency 2 105" xfId="2132"/>
    <cellStyle name="Currency 2 105 2" xfId="2133"/>
    <cellStyle name="Currency 2 106" xfId="2134"/>
    <cellStyle name="Currency 2 106 2" xfId="2135"/>
    <cellStyle name="Currency 2 107" xfId="2136"/>
    <cellStyle name="Currency 2 107 2" xfId="2137"/>
    <cellStyle name="Currency 2 108" xfId="2138"/>
    <cellStyle name="Currency 2 108 2" xfId="2139"/>
    <cellStyle name="Currency 2 109" xfId="2140"/>
    <cellStyle name="Currency 2 109 2" xfId="2141"/>
    <cellStyle name="Currency 2 11" xfId="2142"/>
    <cellStyle name="Currency 2 11 2" xfId="2143"/>
    <cellStyle name="Currency 2 11 2 2" xfId="12455"/>
    <cellStyle name="Currency 2 11 3" xfId="2144"/>
    <cellStyle name="Currency 2 11 3 2" xfId="2145"/>
    <cellStyle name="Currency 2 11 4" xfId="12456"/>
    <cellStyle name="Currency 2 110" xfId="2146"/>
    <cellStyle name="Currency 2 110 2" xfId="2147"/>
    <cellStyle name="Currency 2 111" xfId="2148"/>
    <cellStyle name="Currency 2 111 2" xfId="2149"/>
    <cellStyle name="Currency 2 112" xfId="2150"/>
    <cellStyle name="Currency 2 112 2" xfId="2151"/>
    <cellStyle name="Currency 2 113" xfId="2152"/>
    <cellStyle name="Currency 2 113 2" xfId="2153"/>
    <cellStyle name="Currency 2 114" xfId="2154"/>
    <cellStyle name="Currency 2 114 2" xfId="2155"/>
    <cellStyle name="Currency 2 115" xfId="2156"/>
    <cellStyle name="Currency 2 115 2" xfId="2157"/>
    <cellStyle name="Currency 2 116" xfId="2158"/>
    <cellStyle name="Currency 2 116 2" xfId="2159"/>
    <cellStyle name="Currency 2 117" xfId="2160"/>
    <cellStyle name="Currency 2 117 2" xfId="2161"/>
    <cellStyle name="Currency 2 118" xfId="2162"/>
    <cellStyle name="Currency 2 118 2" xfId="2163"/>
    <cellStyle name="Currency 2 119" xfId="2164"/>
    <cellStyle name="Currency 2 119 2" xfId="2165"/>
    <cellStyle name="Currency 2 12" xfId="2166"/>
    <cellStyle name="Currency 2 12 2" xfId="2167"/>
    <cellStyle name="Currency 2 12 2 2" xfId="12457"/>
    <cellStyle name="Currency 2 12 3" xfId="2168"/>
    <cellStyle name="Currency 2 12 3 2" xfId="2169"/>
    <cellStyle name="Currency 2 12 4" xfId="12458"/>
    <cellStyle name="Currency 2 120" xfId="2170"/>
    <cellStyle name="Currency 2 120 2" xfId="2171"/>
    <cellStyle name="Currency 2 121" xfId="2172"/>
    <cellStyle name="Currency 2 121 2" xfId="2173"/>
    <cellStyle name="Currency 2 122" xfId="2174"/>
    <cellStyle name="Currency 2 122 2" xfId="2175"/>
    <cellStyle name="Currency 2 123" xfId="2176"/>
    <cellStyle name="Currency 2 123 2" xfId="2177"/>
    <cellStyle name="Currency 2 124" xfId="2178"/>
    <cellStyle name="Currency 2 124 2" xfId="2179"/>
    <cellStyle name="Currency 2 125" xfId="2180"/>
    <cellStyle name="Currency 2 125 2" xfId="2181"/>
    <cellStyle name="Currency 2 126" xfId="2182"/>
    <cellStyle name="Currency 2 126 2" xfId="2183"/>
    <cellStyle name="Currency 2 127" xfId="2184"/>
    <cellStyle name="Currency 2 127 2" xfId="2185"/>
    <cellStyle name="Currency 2 128" xfId="2186"/>
    <cellStyle name="Currency 2 128 2" xfId="2187"/>
    <cellStyle name="Currency 2 129" xfId="2188"/>
    <cellStyle name="Currency 2 129 2" xfId="2189"/>
    <cellStyle name="Currency 2 13" xfId="2190"/>
    <cellStyle name="Currency 2 13 2" xfId="2191"/>
    <cellStyle name="Currency 2 13 2 2" xfId="12459"/>
    <cellStyle name="Currency 2 13 3" xfId="2192"/>
    <cellStyle name="Currency 2 13 3 2" xfId="2193"/>
    <cellStyle name="Currency 2 13 4" xfId="12460"/>
    <cellStyle name="Currency 2 130" xfId="2194"/>
    <cellStyle name="Currency 2 130 2" xfId="2195"/>
    <cellStyle name="Currency 2 131" xfId="2196"/>
    <cellStyle name="Currency 2 131 2" xfId="2197"/>
    <cellStyle name="Currency 2 132" xfId="2198"/>
    <cellStyle name="Currency 2 132 2" xfId="2199"/>
    <cellStyle name="Currency 2 133" xfId="2200"/>
    <cellStyle name="Currency 2 133 2" xfId="2201"/>
    <cellStyle name="Currency 2 134" xfId="2202"/>
    <cellStyle name="Currency 2 134 2" xfId="2203"/>
    <cellStyle name="Currency 2 135" xfId="2204"/>
    <cellStyle name="Currency 2 135 2" xfId="2205"/>
    <cellStyle name="Currency 2 136" xfId="2206"/>
    <cellStyle name="Currency 2 136 2" xfId="2207"/>
    <cellStyle name="Currency 2 137" xfId="2208"/>
    <cellStyle name="Currency 2 138" xfId="2209"/>
    <cellStyle name="Currency 2 138 2" xfId="2210"/>
    <cellStyle name="Currency 2 138 2 2" xfId="12461"/>
    <cellStyle name="Currency 2 138 3" xfId="12462"/>
    <cellStyle name="Currency 2 139" xfId="2211"/>
    <cellStyle name="Currency 2 139 2" xfId="12463"/>
    <cellStyle name="Currency 2 14" xfId="2212"/>
    <cellStyle name="Currency 2 14 2" xfId="2213"/>
    <cellStyle name="Currency 2 14 2 2" xfId="12464"/>
    <cellStyle name="Currency 2 14 3" xfId="2214"/>
    <cellStyle name="Currency 2 14 3 2" xfId="2215"/>
    <cellStyle name="Currency 2 14 4" xfId="12465"/>
    <cellStyle name="Currency 2 140" xfId="12466"/>
    <cellStyle name="Currency 2 141" xfId="12467"/>
    <cellStyle name="Currency 2 15" xfId="2216"/>
    <cellStyle name="Currency 2 15 2" xfId="2217"/>
    <cellStyle name="Currency 2 15 2 2" xfId="12468"/>
    <cellStyle name="Currency 2 15 3" xfId="2218"/>
    <cellStyle name="Currency 2 15 3 2" xfId="2219"/>
    <cellStyle name="Currency 2 15 4" xfId="12469"/>
    <cellStyle name="Currency 2 16" xfId="2220"/>
    <cellStyle name="Currency 2 16 2" xfId="2221"/>
    <cellStyle name="Currency 2 16 2 2" xfId="12470"/>
    <cellStyle name="Currency 2 16 3" xfId="2222"/>
    <cellStyle name="Currency 2 16 3 2" xfId="2223"/>
    <cellStyle name="Currency 2 16 4" xfId="12471"/>
    <cellStyle name="Currency 2 17" xfId="2224"/>
    <cellStyle name="Currency 2 17 2" xfId="2225"/>
    <cellStyle name="Currency 2 17 2 2" xfId="2226"/>
    <cellStyle name="Currency 2 17 3" xfId="12472"/>
    <cellStyle name="Currency 2 18" xfId="2227"/>
    <cellStyle name="Currency 2 18 2" xfId="2228"/>
    <cellStyle name="Currency 2 18 3" xfId="12473"/>
    <cellStyle name="Currency 2 19" xfId="2229"/>
    <cellStyle name="Currency 2 19 2" xfId="2230"/>
    <cellStyle name="Currency 2 19 3" xfId="12474"/>
    <cellStyle name="Currency 2 2" xfId="2231"/>
    <cellStyle name="Currency 2 2 10" xfId="2232"/>
    <cellStyle name="Currency 2 2 10 2" xfId="2233"/>
    <cellStyle name="Currency 2 2 11" xfId="2234"/>
    <cellStyle name="Currency 2 2 11 2" xfId="2235"/>
    <cellStyle name="Currency 2 2 12" xfId="2236"/>
    <cellStyle name="Currency 2 2 12 2" xfId="2237"/>
    <cellStyle name="Currency 2 2 12 2 2" xfId="2238"/>
    <cellStyle name="Currency 2 2 12 3" xfId="2239"/>
    <cellStyle name="Currency 2 2 12 4" xfId="12475"/>
    <cellStyle name="Currency 2 2 12 5" xfId="12476"/>
    <cellStyle name="Currency 2 2 13" xfId="2240"/>
    <cellStyle name="Currency 2 2 13 2" xfId="2241"/>
    <cellStyle name="Currency 2 2 14" xfId="2242"/>
    <cellStyle name="Currency 2 2 14 2" xfId="2243"/>
    <cellStyle name="Currency 2 2 14 2 2" xfId="2244"/>
    <cellStyle name="Currency 2 2 14 3" xfId="2245"/>
    <cellStyle name="Currency 2 2 14 4" xfId="12477"/>
    <cellStyle name="Currency 2 2 14 5" xfId="12478"/>
    <cellStyle name="Currency 2 2 15" xfId="2246"/>
    <cellStyle name="Currency 2 2 15 2" xfId="2247"/>
    <cellStyle name="Currency 2 2 15 2 2" xfId="2248"/>
    <cellStyle name="Currency 2 2 15 3" xfId="2249"/>
    <cellStyle name="Currency 2 2 15 4" xfId="12479"/>
    <cellStyle name="Currency 2 2 15 5" xfId="12480"/>
    <cellStyle name="Currency 2 2 16" xfId="2250"/>
    <cellStyle name="Currency 2 2 16 2" xfId="2251"/>
    <cellStyle name="Currency 2 2 16 2 2" xfId="2252"/>
    <cellStyle name="Currency 2 2 16 3" xfId="2253"/>
    <cellStyle name="Currency 2 2 16 4" xfId="12481"/>
    <cellStyle name="Currency 2 2 16 5" xfId="12482"/>
    <cellStyle name="Currency 2 2 17" xfId="2254"/>
    <cellStyle name="Currency 2 2 17 2" xfId="2255"/>
    <cellStyle name="Currency 2 2 17 2 2" xfId="2256"/>
    <cellStyle name="Currency 2 2 17 3" xfId="2257"/>
    <cellStyle name="Currency 2 2 17 4" xfId="12483"/>
    <cellStyle name="Currency 2 2 17 5" xfId="12484"/>
    <cellStyle name="Currency 2 2 18" xfId="2258"/>
    <cellStyle name="Currency 2 2 19" xfId="2259"/>
    <cellStyle name="Currency 2 2 2" xfId="2260"/>
    <cellStyle name="Currency 2 2 2 10" xfId="2261"/>
    <cellStyle name="Currency 2 2 2 11" xfId="2262"/>
    <cellStyle name="Currency 2 2 2 12" xfId="2263"/>
    <cellStyle name="Currency 2 2 2 13" xfId="2264"/>
    <cellStyle name="Currency 2 2 2 14" xfId="2265"/>
    <cellStyle name="Currency 2 2 2 15" xfId="2266"/>
    <cellStyle name="Currency 2 2 2 16" xfId="2267"/>
    <cellStyle name="Currency 2 2 2 17" xfId="2268"/>
    <cellStyle name="Currency 2 2 2 18" xfId="2269"/>
    <cellStyle name="Currency 2 2 2 18 2" xfId="2270"/>
    <cellStyle name="Currency 2 2 2 19" xfId="2271"/>
    <cellStyle name="Currency 2 2 2 19 2" xfId="2272"/>
    <cellStyle name="Currency 2 2 2 2" xfId="2273"/>
    <cellStyle name="Currency 2 2 2 2 10" xfId="2274"/>
    <cellStyle name="Currency 2 2 2 2 10 2" xfId="2275"/>
    <cellStyle name="Currency 2 2 2 2 10 2 2" xfId="2276"/>
    <cellStyle name="Currency 2 2 2 2 10 3" xfId="2277"/>
    <cellStyle name="Currency 2 2 2 2 10 4" xfId="12485"/>
    <cellStyle name="Currency 2 2 2 2 10 5" xfId="12486"/>
    <cellStyle name="Currency 2 2 2 2 11" xfId="2278"/>
    <cellStyle name="Currency 2 2 2 2 11 2" xfId="2279"/>
    <cellStyle name="Currency 2 2 2 2 11 2 2" xfId="2280"/>
    <cellStyle name="Currency 2 2 2 2 11 3" xfId="2281"/>
    <cellStyle name="Currency 2 2 2 2 11 4" xfId="12487"/>
    <cellStyle name="Currency 2 2 2 2 11 5" xfId="12488"/>
    <cellStyle name="Currency 2 2 2 2 12" xfId="2282"/>
    <cellStyle name="Currency 2 2 2 2 12 2" xfId="2283"/>
    <cellStyle name="Currency 2 2 2 2 12 2 2" xfId="2284"/>
    <cellStyle name="Currency 2 2 2 2 12 3" xfId="2285"/>
    <cellStyle name="Currency 2 2 2 2 12 4" xfId="12489"/>
    <cellStyle name="Currency 2 2 2 2 12 5" xfId="12490"/>
    <cellStyle name="Currency 2 2 2 2 13" xfId="2286"/>
    <cellStyle name="Currency 2 2 2 2 13 2" xfId="2287"/>
    <cellStyle name="Currency 2 2 2 2 13 2 2" xfId="2288"/>
    <cellStyle name="Currency 2 2 2 2 13 3" xfId="2289"/>
    <cellStyle name="Currency 2 2 2 2 13 4" xfId="12491"/>
    <cellStyle name="Currency 2 2 2 2 13 5" xfId="12492"/>
    <cellStyle name="Currency 2 2 2 2 14" xfId="2290"/>
    <cellStyle name="Currency 2 2 2 2 14 2" xfId="2291"/>
    <cellStyle name="Currency 2 2 2 2 14 2 2" xfId="2292"/>
    <cellStyle name="Currency 2 2 2 2 14 3" xfId="2293"/>
    <cellStyle name="Currency 2 2 2 2 14 4" xfId="12493"/>
    <cellStyle name="Currency 2 2 2 2 14 5" xfId="12494"/>
    <cellStyle name="Currency 2 2 2 2 15" xfId="2294"/>
    <cellStyle name="Currency 2 2 2 2 15 2" xfId="2295"/>
    <cellStyle name="Currency 2 2 2 2 15 2 2" xfId="2296"/>
    <cellStyle name="Currency 2 2 2 2 15 3" xfId="2297"/>
    <cellStyle name="Currency 2 2 2 2 15 4" xfId="12495"/>
    <cellStyle name="Currency 2 2 2 2 15 5" xfId="12496"/>
    <cellStyle name="Currency 2 2 2 2 16" xfId="2298"/>
    <cellStyle name="Currency 2 2 2 2 16 2" xfId="2299"/>
    <cellStyle name="Currency 2 2 2 2 16 2 2" xfId="12497"/>
    <cellStyle name="Currency 2 2 2 2 16 3" xfId="12498"/>
    <cellStyle name="Currency 2 2 2 2 16 4" xfId="12499"/>
    <cellStyle name="Currency 2 2 2 2 17" xfId="2300"/>
    <cellStyle name="Currency 2 2 2 2 17 2" xfId="2301"/>
    <cellStyle name="Currency 2 2 2 2 17 2 2" xfId="12500"/>
    <cellStyle name="Currency 2 2 2 2 17 3" xfId="12501"/>
    <cellStyle name="Currency 2 2 2 2 17 4" xfId="12502"/>
    <cellStyle name="Currency 2 2 2 2 2" xfId="2302"/>
    <cellStyle name="Currency 2 2 2 2 2 2" xfId="2303"/>
    <cellStyle name="Currency 2 2 2 2 2 2 2" xfId="2304"/>
    <cellStyle name="Currency 2 2 2 2 2 2 2 2" xfId="2305"/>
    <cellStyle name="Currency 2 2 2 2 2 2 2 2 2" xfId="2306"/>
    <cellStyle name="Currency 2 2 2 2 2 2 2 3" xfId="2307"/>
    <cellStyle name="Currency 2 2 2 2 2 2 2 4" xfId="12503"/>
    <cellStyle name="Currency 2 2 2 2 2 2 2 5" xfId="12504"/>
    <cellStyle name="Currency 2 2 2 2 2 2 3" xfId="2308"/>
    <cellStyle name="Currency 2 2 2 2 2 2 3 2" xfId="2309"/>
    <cellStyle name="Currency 2 2 2 2 2 2 3 2 2" xfId="2310"/>
    <cellStyle name="Currency 2 2 2 2 2 2 3 3" xfId="2311"/>
    <cellStyle name="Currency 2 2 2 2 2 2 3 4" xfId="12505"/>
    <cellStyle name="Currency 2 2 2 2 2 2 3 5" xfId="12506"/>
    <cellStyle name="Currency 2 2 2 2 2 2 4" xfId="2312"/>
    <cellStyle name="Currency 2 2 2 2 2 2 4 2" xfId="2313"/>
    <cellStyle name="Currency 2 2 2 2 2 2 4 2 2" xfId="2314"/>
    <cellStyle name="Currency 2 2 2 2 2 2 4 3" xfId="2315"/>
    <cellStyle name="Currency 2 2 2 2 2 2 4 4" xfId="12507"/>
    <cellStyle name="Currency 2 2 2 2 2 2 4 5" xfId="12508"/>
    <cellStyle name="Currency 2 2 2 2 2 2 5" xfId="2316"/>
    <cellStyle name="Currency 2 2 2 2 2 2 5 2" xfId="2317"/>
    <cellStyle name="Currency 2 2 2 2 2 2 5 2 2" xfId="2318"/>
    <cellStyle name="Currency 2 2 2 2 2 2 5 3" xfId="2319"/>
    <cellStyle name="Currency 2 2 2 2 2 2 5 4" xfId="12509"/>
    <cellStyle name="Currency 2 2 2 2 2 2 5 5" xfId="12510"/>
    <cellStyle name="Currency 2 2 2 2 2 3" xfId="2320"/>
    <cellStyle name="Currency 2 2 2 2 2 4" xfId="2321"/>
    <cellStyle name="Currency 2 2 2 2 2 5" xfId="2322"/>
    <cellStyle name="Currency 2 2 2 2 2 6" xfId="2323"/>
    <cellStyle name="Currency 2 2 2 2 2 6 2" xfId="2324"/>
    <cellStyle name="Currency 2 2 2 2 2 7" xfId="2325"/>
    <cellStyle name="Currency 2 2 2 2 2 8" xfId="12511"/>
    <cellStyle name="Currency 2 2 2 2 2 9" xfId="12512"/>
    <cellStyle name="Currency 2 2 2 2 3" xfId="2326"/>
    <cellStyle name="Currency 2 2 2 2 3 2" xfId="2327"/>
    <cellStyle name="Currency 2 2 2 2 3 2 2" xfId="2328"/>
    <cellStyle name="Currency 2 2 2 2 3 3" xfId="2329"/>
    <cellStyle name="Currency 2 2 2 2 3 4" xfId="12513"/>
    <cellStyle name="Currency 2 2 2 2 3 5" xfId="12514"/>
    <cellStyle name="Currency 2 2 2 2 4" xfId="2330"/>
    <cellStyle name="Currency 2 2 2 2 4 2" xfId="2331"/>
    <cellStyle name="Currency 2 2 2 2 4 2 2" xfId="2332"/>
    <cellStyle name="Currency 2 2 2 2 4 3" xfId="2333"/>
    <cellStyle name="Currency 2 2 2 2 4 4" xfId="12515"/>
    <cellStyle name="Currency 2 2 2 2 4 5" xfId="12516"/>
    <cellStyle name="Currency 2 2 2 2 5" xfId="2334"/>
    <cellStyle name="Currency 2 2 2 2 5 2" xfId="2335"/>
    <cellStyle name="Currency 2 2 2 2 5 2 2" xfId="2336"/>
    <cellStyle name="Currency 2 2 2 2 5 3" xfId="2337"/>
    <cellStyle name="Currency 2 2 2 2 5 4" xfId="12517"/>
    <cellStyle name="Currency 2 2 2 2 5 5" xfId="12518"/>
    <cellStyle name="Currency 2 2 2 2 6" xfId="2338"/>
    <cellStyle name="Currency 2 2 2 2 6 2" xfId="2339"/>
    <cellStyle name="Currency 2 2 2 2 6 2 2" xfId="2340"/>
    <cellStyle name="Currency 2 2 2 2 6 3" xfId="2341"/>
    <cellStyle name="Currency 2 2 2 2 6 4" xfId="12519"/>
    <cellStyle name="Currency 2 2 2 2 6 5" xfId="12520"/>
    <cellStyle name="Currency 2 2 2 2 7" xfId="2342"/>
    <cellStyle name="Currency 2 2 2 2 7 2" xfId="2343"/>
    <cellStyle name="Currency 2 2 2 2 7 2 2" xfId="2344"/>
    <cellStyle name="Currency 2 2 2 2 7 3" xfId="2345"/>
    <cellStyle name="Currency 2 2 2 2 7 4" xfId="12521"/>
    <cellStyle name="Currency 2 2 2 2 7 5" xfId="12522"/>
    <cellStyle name="Currency 2 2 2 2 8" xfId="2346"/>
    <cellStyle name="Currency 2 2 2 2 8 2" xfId="2347"/>
    <cellStyle name="Currency 2 2 2 2 8 2 2" xfId="2348"/>
    <cellStyle name="Currency 2 2 2 2 8 3" xfId="2349"/>
    <cellStyle name="Currency 2 2 2 2 8 4" xfId="12523"/>
    <cellStyle name="Currency 2 2 2 2 8 5" xfId="12524"/>
    <cellStyle name="Currency 2 2 2 2 9" xfId="2350"/>
    <cellStyle name="Currency 2 2 2 2 9 2" xfId="2351"/>
    <cellStyle name="Currency 2 2 2 2 9 2 2" xfId="2352"/>
    <cellStyle name="Currency 2 2 2 2 9 3" xfId="2353"/>
    <cellStyle name="Currency 2 2 2 2 9 4" xfId="12525"/>
    <cellStyle name="Currency 2 2 2 2 9 5" xfId="12526"/>
    <cellStyle name="Currency 2 2 2 20" xfId="2354"/>
    <cellStyle name="Currency 2 2 2 21" xfId="12527"/>
    <cellStyle name="Currency 2 2 2 3" xfId="2355"/>
    <cellStyle name="Currency 2 2 2 3 2" xfId="2356"/>
    <cellStyle name="Currency 2 2 2 3 2 2" xfId="2357"/>
    <cellStyle name="Currency 2 2 2 4" xfId="2358"/>
    <cellStyle name="Currency 2 2 2 4 2" xfId="2359"/>
    <cellStyle name="Currency 2 2 2 4 2 2" xfId="2360"/>
    <cellStyle name="Currency 2 2 2 5" xfId="2361"/>
    <cellStyle name="Currency 2 2 2 5 2" xfId="2362"/>
    <cellStyle name="Currency 2 2 2 5 2 2" xfId="2363"/>
    <cellStyle name="Currency 2 2 2 6" xfId="2364"/>
    <cellStyle name="Currency 2 2 2 6 2" xfId="2365"/>
    <cellStyle name="Currency 2 2 2 6 2 2" xfId="2366"/>
    <cellStyle name="Currency 2 2 2 7" xfId="2367"/>
    <cellStyle name="Currency 2 2 2 7 2" xfId="2368"/>
    <cellStyle name="Currency 2 2 2 7 2 2" xfId="2369"/>
    <cellStyle name="Currency 2 2 2 8" xfId="2370"/>
    <cellStyle name="Currency 2 2 2 8 2" xfId="2371"/>
    <cellStyle name="Currency 2 2 2 8 2 2" xfId="2372"/>
    <cellStyle name="Currency 2 2 2 9" xfId="2373"/>
    <cellStyle name="Currency 2 2 2 9 2" xfId="2374"/>
    <cellStyle name="Currency 2 2 2 9 2 2" xfId="2375"/>
    <cellStyle name="Currency 2 2 20" xfId="2376"/>
    <cellStyle name="Currency 2 2 21" xfId="16934"/>
    <cellStyle name="Currency 2 2 3" xfId="2377"/>
    <cellStyle name="Currency 2 2 3 2" xfId="2378"/>
    <cellStyle name="Currency 2 2 3 3" xfId="2379"/>
    <cellStyle name="Currency 2 2 4" xfId="2380"/>
    <cellStyle name="Currency 2 2 4 2" xfId="2381"/>
    <cellStyle name="Currency 2 2 4 3" xfId="2382"/>
    <cellStyle name="Currency 2 2 5" xfId="2383"/>
    <cellStyle name="Currency 2 2 5 2" xfId="2384"/>
    <cellStyle name="Currency 2 2 5 3" xfId="2385"/>
    <cellStyle name="Currency 2 2 6" xfId="2386"/>
    <cellStyle name="Currency 2 2 6 2" xfId="2387"/>
    <cellStyle name="Currency 2 2 6 3" xfId="2388"/>
    <cellStyle name="Currency 2 2 7" xfId="2389"/>
    <cellStyle name="Currency 2 2 7 2" xfId="2390"/>
    <cellStyle name="Currency 2 2 7 3" xfId="2391"/>
    <cellStyle name="Currency 2 2 8" xfId="2392"/>
    <cellStyle name="Currency 2 2 8 2" xfId="2393"/>
    <cellStyle name="Currency 2 2 8 3" xfId="2394"/>
    <cellStyle name="Currency 2 2 9" xfId="2395"/>
    <cellStyle name="Currency 2 2 9 2" xfId="2396"/>
    <cellStyle name="Currency 2 2 9 3" xfId="2397"/>
    <cellStyle name="Currency 2 20" xfId="2398"/>
    <cellStyle name="Currency 2 20 2" xfId="2399"/>
    <cellStyle name="Currency 2 20 3" xfId="12528"/>
    <cellStyle name="Currency 2 21" xfId="2400"/>
    <cellStyle name="Currency 2 21 2" xfId="2401"/>
    <cellStyle name="Currency 2 21 3" xfId="12529"/>
    <cellStyle name="Currency 2 22" xfId="2402"/>
    <cellStyle name="Currency 2 22 2" xfId="2403"/>
    <cellStyle name="Currency 2 22 3" xfId="12530"/>
    <cellStyle name="Currency 2 23" xfId="2404"/>
    <cellStyle name="Currency 2 23 2" xfId="2405"/>
    <cellStyle name="Currency 2 23 3" xfId="12531"/>
    <cellStyle name="Currency 2 24" xfId="2406"/>
    <cellStyle name="Currency 2 24 2" xfId="2407"/>
    <cellStyle name="Currency 2 24 3" xfId="12532"/>
    <cellStyle name="Currency 2 25" xfId="2408"/>
    <cellStyle name="Currency 2 25 2" xfId="2409"/>
    <cellStyle name="Currency 2 25 3" xfId="12533"/>
    <cellStyle name="Currency 2 26" xfId="2410"/>
    <cellStyle name="Currency 2 26 2" xfId="2411"/>
    <cellStyle name="Currency 2 26 3" xfId="12534"/>
    <cellStyle name="Currency 2 27" xfId="2412"/>
    <cellStyle name="Currency 2 27 2" xfId="2413"/>
    <cellStyle name="Currency 2 27 3" xfId="12535"/>
    <cellStyle name="Currency 2 28" xfId="2414"/>
    <cellStyle name="Currency 2 28 2" xfId="2415"/>
    <cellStyle name="Currency 2 28 3" xfId="12536"/>
    <cellStyle name="Currency 2 29" xfId="2416"/>
    <cellStyle name="Currency 2 29 2" xfId="2417"/>
    <cellStyle name="Currency 2 29 3" xfId="12537"/>
    <cellStyle name="Currency 2 3" xfId="2418"/>
    <cellStyle name="Currency 2 3 2" xfId="2419"/>
    <cellStyle name="Currency 2 3 2 2" xfId="12538"/>
    <cellStyle name="Currency 2 3 3" xfId="2420"/>
    <cellStyle name="Currency 2 3 3 2" xfId="2421"/>
    <cellStyle name="Currency 2 3 4" xfId="12539"/>
    <cellStyle name="Currency 2 30" xfId="2422"/>
    <cellStyle name="Currency 2 30 2" xfId="2423"/>
    <cellStyle name="Currency 2 30 3" xfId="12540"/>
    <cellStyle name="Currency 2 31" xfId="2424"/>
    <cellStyle name="Currency 2 31 2" xfId="2425"/>
    <cellStyle name="Currency 2 31 3" xfId="12541"/>
    <cellStyle name="Currency 2 32" xfId="2426"/>
    <cellStyle name="Currency 2 32 2" xfId="2427"/>
    <cellStyle name="Currency 2 32 3" xfId="12542"/>
    <cellStyle name="Currency 2 33" xfId="2428"/>
    <cellStyle name="Currency 2 33 2" xfId="2429"/>
    <cellStyle name="Currency 2 33 3" xfId="12543"/>
    <cellStyle name="Currency 2 34" xfId="2430"/>
    <cellStyle name="Currency 2 34 2" xfId="2431"/>
    <cellStyle name="Currency 2 34 3" xfId="12544"/>
    <cellStyle name="Currency 2 35" xfId="2432"/>
    <cellStyle name="Currency 2 35 2" xfId="2433"/>
    <cellStyle name="Currency 2 35 3" xfId="12545"/>
    <cellStyle name="Currency 2 36" xfId="2434"/>
    <cellStyle name="Currency 2 36 2" xfId="2435"/>
    <cellStyle name="Currency 2 36 3" xfId="12546"/>
    <cellStyle name="Currency 2 37" xfId="2436"/>
    <cellStyle name="Currency 2 37 2" xfId="2437"/>
    <cellStyle name="Currency 2 37 3" xfId="12547"/>
    <cellStyle name="Currency 2 38" xfId="2438"/>
    <cellStyle name="Currency 2 38 2" xfId="2439"/>
    <cellStyle name="Currency 2 38 3" xfId="12548"/>
    <cellStyle name="Currency 2 39" xfId="2440"/>
    <cellStyle name="Currency 2 39 2" xfId="2441"/>
    <cellStyle name="Currency 2 39 3" xfId="12549"/>
    <cellStyle name="Currency 2 4" xfId="2442"/>
    <cellStyle name="Currency 2 4 2" xfId="2443"/>
    <cellStyle name="Currency 2 4 2 2" xfId="12550"/>
    <cellStyle name="Currency 2 4 3" xfId="2444"/>
    <cellStyle name="Currency 2 4 3 2" xfId="2445"/>
    <cellStyle name="Currency 2 4 4" xfId="12551"/>
    <cellStyle name="Currency 2 40" xfId="2446"/>
    <cellStyle name="Currency 2 40 2" xfId="2447"/>
    <cellStyle name="Currency 2 40 3" xfId="12552"/>
    <cellStyle name="Currency 2 41" xfId="2448"/>
    <cellStyle name="Currency 2 41 2" xfId="2449"/>
    <cellStyle name="Currency 2 41 3" xfId="12553"/>
    <cellStyle name="Currency 2 42" xfId="2450"/>
    <cellStyle name="Currency 2 42 2" xfId="2451"/>
    <cellStyle name="Currency 2 42 3" xfId="12554"/>
    <cellStyle name="Currency 2 43" xfId="2452"/>
    <cellStyle name="Currency 2 43 2" xfId="2453"/>
    <cellStyle name="Currency 2 43 3" xfId="12555"/>
    <cellStyle name="Currency 2 44" xfId="2454"/>
    <cellStyle name="Currency 2 44 2" xfId="2455"/>
    <cellStyle name="Currency 2 44 3" xfId="12556"/>
    <cellStyle name="Currency 2 45" xfId="2456"/>
    <cellStyle name="Currency 2 45 2" xfId="2457"/>
    <cellStyle name="Currency 2 45 3" xfId="12557"/>
    <cellStyle name="Currency 2 46" xfId="2458"/>
    <cellStyle name="Currency 2 46 2" xfId="2459"/>
    <cellStyle name="Currency 2 46 3" xfId="12558"/>
    <cellStyle name="Currency 2 47" xfId="2460"/>
    <cellStyle name="Currency 2 47 2" xfId="2461"/>
    <cellStyle name="Currency 2 47 3" xfId="12559"/>
    <cellStyle name="Currency 2 48" xfId="2462"/>
    <cellStyle name="Currency 2 48 2" xfId="2463"/>
    <cellStyle name="Currency 2 48 3" xfId="12560"/>
    <cellStyle name="Currency 2 49" xfId="2464"/>
    <cellStyle name="Currency 2 49 2" xfId="2465"/>
    <cellStyle name="Currency 2 49 3" xfId="12561"/>
    <cellStyle name="Currency 2 5" xfId="2466"/>
    <cellStyle name="Currency 2 5 2" xfId="2467"/>
    <cellStyle name="Currency 2 5 2 2" xfId="12562"/>
    <cellStyle name="Currency 2 5 3" xfId="2468"/>
    <cellStyle name="Currency 2 5 3 2" xfId="2469"/>
    <cellStyle name="Currency 2 5 4" xfId="12563"/>
    <cellStyle name="Currency 2 50" xfId="2470"/>
    <cellStyle name="Currency 2 50 2" xfId="2471"/>
    <cellStyle name="Currency 2 50 3" xfId="12564"/>
    <cellStyle name="Currency 2 51" xfId="2472"/>
    <cellStyle name="Currency 2 51 2" xfId="2473"/>
    <cellStyle name="Currency 2 51 3" xfId="12565"/>
    <cellStyle name="Currency 2 52" xfId="2474"/>
    <cellStyle name="Currency 2 52 2" xfId="2475"/>
    <cellStyle name="Currency 2 52 3" xfId="12566"/>
    <cellStyle name="Currency 2 53" xfId="2476"/>
    <cellStyle name="Currency 2 53 2" xfId="2477"/>
    <cellStyle name="Currency 2 53 3" xfId="12567"/>
    <cellStyle name="Currency 2 54" xfId="2478"/>
    <cellStyle name="Currency 2 54 2" xfId="2479"/>
    <cellStyle name="Currency 2 54 3" xfId="12568"/>
    <cellStyle name="Currency 2 55" xfId="2480"/>
    <cellStyle name="Currency 2 55 2" xfId="2481"/>
    <cellStyle name="Currency 2 55 3" xfId="12569"/>
    <cellStyle name="Currency 2 56" xfId="2482"/>
    <cellStyle name="Currency 2 56 2" xfId="2483"/>
    <cellStyle name="Currency 2 56 3" xfId="12570"/>
    <cellStyle name="Currency 2 57" xfId="2484"/>
    <cellStyle name="Currency 2 57 2" xfId="2485"/>
    <cellStyle name="Currency 2 57 3" xfId="12571"/>
    <cellStyle name="Currency 2 58" xfId="2486"/>
    <cellStyle name="Currency 2 58 2" xfId="2487"/>
    <cellStyle name="Currency 2 58 3" xfId="12572"/>
    <cellStyle name="Currency 2 59" xfId="2488"/>
    <cellStyle name="Currency 2 59 2" xfId="2489"/>
    <cellStyle name="Currency 2 59 3" xfId="12573"/>
    <cellStyle name="Currency 2 6" xfId="2490"/>
    <cellStyle name="Currency 2 6 2" xfId="2491"/>
    <cellStyle name="Currency 2 6 2 2" xfId="12574"/>
    <cellStyle name="Currency 2 6 3" xfId="2492"/>
    <cellStyle name="Currency 2 6 3 2" xfId="2493"/>
    <cellStyle name="Currency 2 6 4" xfId="12575"/>
    <cellStyle name="Currency 2 60" xfId="2494"/>
    <cellStyle name="Currency 2 60 2" xfId="2495"/>
    <cellStyle name="Currency 2 60 3" xfId="12576"/>
    <cellStyle name="Currency 2 61" xfId="2496"/>
    <cellStyle name="Currency 2 61 2" xfId="2497"/>
    <cellStyle name="Currency 2 61 3" xfId="12577"/>
    <cellStyle name="Currency 2 62" xfId="2498"/>
    <cellStyle name="Currency 2 62 2" xfId="2499"/>
    <cellStyle name="Currency 2 63" xfId="2500"/>
    <cellStyle name="Currency 2 63 2" xfId="2501"/>
    <cellStyle name="Currency 2 64" xfId="2502"/>
    <cellStyle name="Currency 2 64 2" xfId="2503"/>
    <cellStyle name="Currency 2 65" xfId="2504"/>
    <cellStyle name="Currency 2 65 2" xfId="2505"/>
    <cellStyle name="Currency 2 66" xfId="2506"/>
    <cellStyle name="Currency 2 66 2" xfId="2507"/>
    <cellStyle name="Currency 2 67" xfId="2508"/>
    <cellStyle name="Currency 2 67 2" xfId="2509"/>
    <cellStyle name="Currency 2 68" xfId="2510"/>
    <cellStyle name="Currency 2 68 2" xfId="2511"/>
    <cellStyle name="Currency 2 69" xfId="2512"/>
    <cellStyle name="Currency 2 69 2" xfId="2513"/>
    <cellStyle name="Currency 2 7" xfId="2514"/>
    <cellStyle name="Currency 2 7 2" xfId="2515"/>
    <cellStyle name="Currency 2 7 2 2" xfId="12578"/>
    <cellStyle name="Currency 2 7 3" xfId="2516"/>
    <cellStyle name="Currency 2 7 3 2" xfId="2517"/>
    <cellStyle name="Currency 2 7 4" xfId="12579"/>
    <cellStyle name="Currency 2 70" xfId="2518"/>
    <cellStyle name="Currency 2 70 2" xfId="2519"/>
    <cellStyle name="Currency 2 71" xfId="2520"/>
    <cellStyle name="Currency 2 71 2" xfId="2521"/>
    <cellStyle name="Currency 2 72" xfId="2522"/>
    <cellStyle name="Currency 2 72 2" xfId="2523"/>
    <cellStyle name="Currency 2 73" xfId="2524"/>
    <cellStyle name="Currency 2 73 2" xfId="2525"/>
    <cellStyle name="Currency 2 74" xfId="2526"/>
    <cellStyle name="Currency 2 74 2" xfId="2527"/>
    <cellStyle name="Currency 2 75" xfId="2528"/>
    <cellStyle name="Currency 2 75 2" xfId="2529"/>
    <cellStyle name="Currency 2 76" xfId="2530"/>
    <cellStyle name="Currency 2 76 2" xfId="2531"/>
    <cellStyle name="Currency 2 77" xfId="2532"/>
    <cellStyle name="Currency 2 77 2" xfId="2533"/>
    <cellStyle name="Currency 2 78" xfId="2534"/>
    <cellStyle name="Currency 2 78 2" xfId="2535"/>
    <cellStyle name="Currency 2 79" xfId="2536"/>
    <cellStyle name="Currency 2 79 2" xfId="2537"/>
    <cellStyle name="Currency 2 8" xfId="2538"/>
    <cellStyle name="Currency 2 8 2" xfId="2539"/>
    <cellStyle name="Currency 2 8 2 2" xfId="12580"/>
    <cellStyle name="Currency 2 8 3" xfId="2540"/>
    <cellStyle name="Currency 2 8 3 2" xfId="2541"/>
    <cellStyle name="Currency 2 8 4" xfId="12581"/>
    <cellStyle name="Currency 2 80" xfId="2542"/>
    <cellStyle name="Currency 2 80 2" xfId="2543"/>
    <cellStyle name="Currency 2 81" xfId="2544"/>
    <cellStyle name="Currency 2 81 2" xfId="2545"/>
    <cellStyle name="Currency 2 82" xfId="2546"/>
    <cellStyle name="Currency 2 82 2" xfId="2547"/>
    <cellStyle name="Currency 2 83" xfId="2548"/>
    <cellStyle name="Currency 2 83 2" xfId="2549"/>
    <cellStyle name="Currency 2 84" xfId="2550"/>
    <cellStyle name="Currency 2 84 2" xfId="2551"/>
    <cellStyle name="Currency 2 85" xfId="2552"/>
    <cellStyle name="Currency 2 85 2" xfId="2553"/>
    <cellStyle name="Currency 2 86" xfId="2554"/>
    <cellStyle name="Currency 2 86 2" xfId="2555"/>
    <cellStyle name="Currency 2 87" xfId="2556"/>
    <cellStyle name="Currency 2 87 2" xfId="2557"/>
    <cellStyle name="Currency 2 88" xfId="2558"/>
    <cellStyle name="Currency 2 88 2" xfId="2559"/>
    <cellStyle name="Currency 2 89" xfId="2560"/>
    <cellStyle name="Currency 2 89 2" xfId="2561"/>
    <cellStyle name="Currency 2 9" xfId="2562"/>
    <cellStyle name="Currency 2 9 2" xfId="2563"/>
    <cellStyle name="Currency 2 9 2 2" xfId="12582"/>
    <cellStyle name="Currency 2 9 3" xfId="2564"/>
    <cellStyle name="Currency 2 9 3 2" xfId="2565"/>
    <cellStyle name="Currency 2 9 4" xfId="12583"/>
    <cellStyle name="Currency 2 90" xfId="2566"/>
    <cellStyle name="Currency 2 90 2" xfId="2567"/>
    <cellStyle name="Currency 2 91" xfId="2568"/>
    <cellStyle name="Currency 2 91 2" xfId="2569"/>
    <cellStyle name="Currency 2 92" xfId="2570"/>
    <cellStyle name="Currency 2 92 2" xfId="2571"/>
    <cellStyle name="Currency 2 93" xfId="2572"/>
    <cellStyle name="Currency 2 93 2" xfId="2573"/>
    <cellStyle name="Currency 2 94" xfId="2574"/>
    <cellStyle name="Currency 2 94 2" xfId="2575"/>
    <cellStyle name="Currency 2 95" xfId="2576"/>
    <cellStyle name="Currency 2 95 2" xfId="2577"/>
    <cellStyle name="Currency 2 96" xfId="2578"/>
    <cellStyle name="Currency 2 96 2" xfId="2579"/>
    <cellStyle name="Currency 2 97" xfId="2580"/>
    <cellStyle name="Currency 2 97 2" xfId="2581"/>
    <cellStyle name="Currency 2 98" xfId="2582"/>
    <cellStyle name="Currency 2 98 2" xfId="2583"/>
    <cellStyle name="Currency 2 99" xfId="2584"/>
    <cellStyle name="Currency 2 99 2" xfId="2585"/>
    <cellStyle name="Currency 20" xfId="2586"/>
    <cellStyle name="Currency 21" xfId="2587"/>
    <cellStyle name="Currency 22" xfId="2588"/>
    <cellStyle name="Currency 23" xfId="2589"/>
    <cellStyle name="Currency 24" xfId="2590"/>
    <cellStyle name="Currency 25" xfId="2591"/>
    <cellStyle name="Currency 25 2" xfId="2592"/>
    <cellStyle name="Currency 25 3" xfId="12584"/>
    <cellStyle name="Currency 26" xfId="2593"/>
    <cellStyle name="Currency 26 2" xfId="2594"/>
    <cellStyle name="Currency 26 2 2" xfId="12585"/>
    <cellStyle name="Currency 26 3" xfId="12586"/>
    <cellStyle name="Currency 27" xfId="12587"/>
    <cellStyle name="Currency 27 2" xfId="12588"/>
    <cellStyle name="Currency 27 3" xfId="12589"/>
    <cellStyle name="Currency 28" xfId="12590"/>
    <cellStyle name="Currency 29" xfId="12591"/>
    <cellStyle name="Currency 3" xfId="25"/>
    <cellStyle name="Currency 3 10" xfId="2595"/>
    <cellStyle name="Currency 3 10 2" xfId="2596"/>
    <cellStyle name="Currency 3 10 2 2" xfId="12592"/>
    <cellStyle name="Currency 3 10 3" xfId="2597"/>
    <cellStyle name="Currency 3 10 3 2" xfId="2598"/>
    <cellStyle name="Currency 3 10 4" xfId="12593"/>
    <cellStyle name="Currency 3 100" xfId="2599"/>
    <cellStyle name="Currency 3 100 2" xfId="2600"/>
    <cellStyle name="Currency 3 101" xfId="2601"/>
    <cellStyle name="Currency 3 101 2" xfId="2602"/>
    <cellStyle name="Currency 3 102" xfId="2603"/>
    <cellStyle name="Currency 3 102 2" xfId="2604"/>
    <cellStyle name="Currency 3 103" xfId="2605"/>
    <cellStyle name="Currency 3 103 2" xfId="2606"/>
    <cellStyle name="Currency 3 104" xfId="2607"/>
    <cellStyle name="Currency 3 104 2" xfId="2608"/>
    <cellStyle name="Currency 3 105" xfId="2609"/>
    <cellStyle name="Currency 3 105 2" xfId="2610"/>
    <cellStyle name="Currency 3 106" xfId="2611"/>
    <cellStyle name="Currency 3 106 2" xfId="2612"/>
    <cellStyle name="Currency 3 107" xfId="2613"/>
    <cellStyle name="Currency 3 107 2" xfId="2614"/>
    <cellStyle name="Currency 3 108" xfId="2615"/>
    <cellStyle name="Currency 3 108 2" xfId="2616"/>
    <cellStyle name="Currency 3 109" xfId="2617"/>
    <cellStyle name="Currency 3 109 2" xfId="2618"/>
    <cellStyle name="Currency 3 11" xfId="2619"/>
    <cellStyle name="Currency 3 11 2" xfId="2620"/>
    <cellStyle name="Currency 3 11 2 2" xfId="12594"/>
    <cellStyle name="Currency 3 11 3" xfId="2621"/>
    <cellStyle name="Currency 3 11 3 2" xfId="2622"/>
    <cellStyle name="Currency 3 11 4" xfId="12595"/>
    <cellStyle name="Currency 3 110" xfId="2623"/>
    <cellStyle name="Currency 3 110 2" xfId="2624"/>
    <cellStyle name="Currency 3 111" xfId="2625"/>
    <cellStyle name="Currency 3 111 2" xfId="2626"/>
    <cellStyle name="Currency 3 112" xfId="2627"/>
    <cellStyle name="Currency 3 112 2" xfId="2628"/>
    <cellStyle name="Currency 3 113" xfId="2629"/>
    <cellStyle name="Currency 3 113 2" xfId="2630"/>
    <cellStyle name="Currency 3 114" xfId="2631"/>
    <cellStyle name="Currency 3 114 2" xfId="2632"/>
    <cellStyle name="Currency 3 115" xfId="2633"/>
    <cellStyle name="Currency 3 115 2" xfId="2634"/>
    <cellStyle name="Currency 3 116" xfId="2635"/>
    <cellStyle name="Currency 3 116 2" xfId="2636"/>
    <cellStyle name="Currency 3 117" xfId="2637"/>
    <cellStyle name="Currency 3 117 2" xfId="2638"/>
    <cellStyle name="Currency 3 118" xfId="2639"/>
    <cellStyle name="Currency 3 118 2" xfId="2640"/>
    <cellStyle name="Currency 3 119" xfId="2641"/>
    <cellStyle name="Currency 3 119 2" xfId="2642"/>
    <cellStyle name="Currency 3 12" xfId="2643"/>
    <cellStyle name="Currency 3 12 2" xfId="2644"/>
    <cellStyle name="Currency 3 12 2 2" xfId="12596"/>
    <cellStyle name="Currency 3 12 3" xfId="2645"/>
    <cellStyle name="Currency 3 12 3 2" xfId="2646"/>
    <cellStyle name="Currency 3 12 4" xfId="12597"/>
    <cellStyle name="Currency 3 120" xfId="2647"/>
    <cellStyle name="Currency 3 120 2" xfId="2648"/>
    <cellStyle name="Currency 3 121" xfId="2649"/>
    <cellStyle name="Currency 3 121 2" xfId="2650"/>
    <cellStyle name="Currency 3 122" xfId="2651"/>
    <cellStyle name="Currency 3 122 2" xfId="2652"/>
    <cellStyle name="Currency 3 123" xfId="2653"/>
    <cellStyle name="Currency 3 123 2" xfId="2654"/>
    <cellStyle name="Currency 3 124" xfId="2655"/>
    <cellStyle name="Currency 3 124 2" xfId="2656"/>
    <cellStyle name="Currency 3 125" xfId="2657"/>
    <cellStyle name="Currency 3 125 2" xfId="2658"/>
    <cellStyle name="Currency 3 126" xfId="2659"/>
    <cellStyle name="Currency 3 126 2" xfId="2660"/>
    <cellStyle name="Currency 3 127" xfId="2661"/>
    <cellStyle name="Currency 3 127 2" xfId="2662"/>
    <cellStyle name="Currency 3 128" xfId="2663"/>
    <cellStyle name="Currency 3 128 2" xfId="2664"/>
    <cellStyle name="Currency 3 129" xfId="2665"/>
    <cellStyle name="Currency 3 129 2" xfId="2666"/>
    <cellStyle name="Currency 3 13" xfId="2667"/>
    <cellStyle name="Currency 3 13 2" xfId="2668"/>
    <cellStyle name="Currency 3 13 2 2" xfId="12598"/>
    <cellStyle name="Currency 3 13 3" xfId="2669"/>
    <cellStyle name="Currency 3 13 3 2" xfId="2670"/>
    <cellStyle name="Currency 3 13 4" xfId="12599"/>
    <cellStyle name="Currency 3 130" xfId="2671"/>
    <cellStyle name="Currency 3 130 2" xfId="2672"/>
    <cellStyle name="Currency 3 131" xfId="2673"/>
    <cellStyle name="Currency 3 131 2" xfId="2674"/>
    <cellStyle name="Currency 3 132" xfId="2675"/>
    <cellStyle name="Currency 3 132 2" xfId="2676"/>
    <cellStyle name="Currency 3 133" xfId="2677"/>
    <cellStyle name="Currency 3 133 2" xfId="2678"/>
    <cellStyle name="Currency 3 134" xfId="2679"/>
    <cellStyle name="Currency 3 134 2" xfId="2680"/>
    <cellStyle name="Currency 3 135" xfId="2681"/>
    <cellStyle name="Currency 3 135 2" xfId="2682"/>
    <cellStyle name="Currency 3 136" xfId="2683"/>
    <cellStyle name="Currency 3 136 2" xfId="2684"/>
    <cellStyle name="Currency 3 137" xfId="2685"/>
    <cellStyle name="Currency 3 138" xfId="2686"/>
    <cellStyle name="Currency 3 138 2" xfId="2687"/>
    <cellStyle name="Currency 3 139" xfId="2688"/>
    <cellStyle name="Currency 3 14" xfId="2689"/>
    <cellStyle name="Currency 3 14 2" xfId="2690"/>
    <cellStyle name="Currency 3 14 2 2" xfId="12600"/>
    <cellStyle name="Currency 3 14 3" xfId="2691"/>
    <cellStyle name="Currency 3 14 3 2" xfId="2692"/>
    <cellStyle name="Currency 3 14 4" xfId="12601"/>
    <cellStyle name="Currency 3 15" xfId="2693"/>
    <cellStyle name="Currency 3 15 2" xfId="2694"/>
    <cellStyle name="Currency 3 15 2 2" xfId="12602"/>
    <cellStyle name="Currency 3 15 3" xfId="2695"/>
    <cellStyle name="Currency 3 15 3 2" xfId="2696"/>
    <cellStyle name="Currency 3 15 4" xfId="12603"/>
    <cellStyle name="Currency 3 16" xfId="2697"/>
    <cellStyle name="Currency 3 16 2" xfId="2698"/>
    <cellStyle name="Currency 3 16 2 2" xfId="12604"/>
    <cellStyle name="Currency 3 16 3" xfId="2699"/>
    <cellStyle name="Currency 3 16 3 2" xfId="2700"/>
    <cellStyle name="Currency 3 16 4" xfId="12605"/>
    <cellStyle name="Currency 3 17" xfId="2701"/>
    <cellStyle name="Currency 3 17 2" xfId="2702"/>
    <cellStyle name="Currency 3 17 2 2" xfId="12606"/>
    <cellStyle name="Currency 3 17 3" xfId="2703"/>
    <cellStyle name="Currency 3 17 3 2" xfId="2704"/>
    <cellStyle name="Currency 3 17 4" xfId="12607"/>
    <cellStyle name="Currency 3 18" xfId="2705"/>
    <cellStyle name="Currency 3 18 2" xfId="2706"/>
    <cellStyle name="Currency 3 18 2 2" xfId="12608"/>
    <cellStyle name="Currency 3 18 3" xfId="2707"/>
    <cellStyle name="Currency 3 18 3 2" xfId="2708"/>
    <cellStyle name="Currency 3 18 4" xfId="12609"/>
    <cellStyle name="Currency 3 19" xfId="2709"/>
    <cellStyle name="Currency 3 19 2" xfId="2710"/>
    <cellStyle name="Currency 3 19 2 2" xfId="12610"/>
    <cellStyle name="Currency 3 19 3" xfId="2711"/>
    <cellStyle name="Currency 3 19 4" xfId="2712"/>
    <cellStyle name="Currency 3 19 4 2" xfId="2713"/>
    <cellStyle name="Currency 3 19 5" xfId="12611"/>
    <cellStyle name="Currency 3 2" xfId="2714"/>
    <cellStyle name="Currency 3 2 10" xfId="2715"/>
    <cellStyle name="Currency 3 2 11" xfId="2716"/>
    <cellStyle name="Currency 3 2 12" xfId="2717"/>
    <cellStyle name="Currency 3 2 13" xfId="2718"/>
    <cellStyle name="Currency 3 2 14" xfId="2719"/>
    <cellStyle name="Currency 3 2 15" xfId="2720"/>
    <cellStyle name="Currency 3 2 15 2" xfId="2721"/>
    <cellStyle name="Currency 3 2 16" xfId="2722"/>
    <cellStyle name="Currency 3 2 17" xfId="2723"/>
    <cellStyle name="Currency 3 2 18" xfId="2724"/>
    <cellStyle name="Currency 3 2 18 2" xfId="12612"/>
    <cellStyle name="Currency 3 2 19" xfId="2725"/>
    <cellStyle name="Currency 3 2 2" xfId="2726"/>
    <cellStyle name="Currency 3 2 2 10" xfId="2727"/>
    <cellStyle name="Currency 3 2 2 11" xfId="2728"/>
    <cellStyle name="Currency 3 2 2 12" xfId="2729"/>
    <cellStyle name="Currency 3 2 2 13" xfId="2730"/>
    <cellStyle name="Currency 3 2 2 14" xfId="2731"/>
    <cellStyle name="Currency 3 2 2 15" xfId="2732"/>
    <cellStyle name="Currency 3 2 2 16" xfId="2733"/>
    <cellStyle name="Currency 3 2 2 17" xfId="2734"/>
    <cellStyle name="Currency 3 2 2 18" xfId="2735"/>
    <cellStyle name="Currency 3 2 2 18 2" xfId="2736"/>
    <cellStyle name="Currency 3 2 2 18 3" xfId="12613"/>
    <cellStyle name="Currency 3 2 2 2" xfId="2737"/>
    <cellStyle name="Currency 3 2 2 2 10" xfId="2738"/>
    <cellStyle name="Currency 3 2 2 2 11" xfId="2739"/>
    <cellStyle name="Currency 3 2 2 2 12" xfId="2740"/>
    <cellStyle name="Currency 3 2 2 2 13" xfId="2741"/>
    <cellStyle name="Currency 3 2 2 2 14" xfId="2742"/>
    <cellStyle name="Currency 3 2 2 2 15" xfId="2743"/>
    <cellStyle name="Currency 3 2 2 2 16" xfId="2744"/>
    <cellStyle name="Currency 3 2 2 2 17" xfId="2745"/>
    <cellStyle name="Currency 3 2 2 2 18" xfId="2746"/>
    <cellStyle name="Currency 3 2 2 2 18 2" xfId="2747"/>
    <cellStyle name="Currency 3 2 2 2 2" xfId="2748"/>
    <cellStyle name="Currency 3 2 2 2 2 2" xfId="2749"/>
    <cellStyle name="Currency 3 2 2 2 2 2 2" xfId="2750"/>
    <cellStyle name="Currency 3 2 2 2 2 2 3" xfId="2751"/>
    <cellStyle name="Currency 3 2 2 2 2 2 4" xfId="2752"/>
    <cellStyle name="Currency 3 2 2 2 2 2 5" xfId="2753"/>
    <cellStyle name="Currency 3 2 2 2 2 3" xfId="2754"/>
    <cellStyle name="Currency 3 2 2 2 2 4" xfId="2755"/>
    <cellStyle name="Currency 3 2 2 2 2 5" xfId="2756"/>
    <cellStyle name="Currency 3 2 2 2 2 6" xfId="2757"/>
    <cellStyle name="Currency 3 2 2 2 2 6 2" xfId="2758"/>
    <cellStyle name="Currency 3 2 2 2 3" xfId="2759"/>
    <cellStyle name="Currency 3 2 2 2 4" xfId="2760"/>
    <cellStyle name="Currency 3 2 2 2 5" xfId="2761"/>
    <cellStyle name="Currency 3 2 2 2 6" xfId="2762"/>
    <cellStyle name="Currency 3 2 2 2 7" xfId="2763"/>
    <cellStyle name="Currency 3 2 2 2 8" xfId="2764"/>
    <cellStyle name="Currency 3 2 2 2 9" xfId="2765"/>
    <cellStyle name="Currency 3 2 2 3" xfId="2766"/>
    <cellStyle name="Currency 3 2 2 3 2" xfId="2767"/>
    <cellStyle name="Currency 3 2 2 3 2 2" xfId="2768"/>
    <cellStyle name="Currency 3 2 2 4" xfId="2769"/>
    <cellStyle name="Currency 3 2 2 4 2" xfId="2770"/>
    <cellStyle name="Currency 3 2 2 4 2 2" xfId="2771"/>
    <cellStyle name="Currency 3 2 2 5" xfId="2772"/>
    <cellStyle name="Currency 3 2 2 5 2" xfId="2773"/>
    <cellStyle name="Currency 3 2 2 5 2 2" xfId="2774"/>
    <cellStyle name="Currency 3 2 2 6" xfId="2775"/>
    <cellStyle name="Currency 3 2 2 6 2" xfId="2776"/>
    <cellStyle name="Currency 3 2 2 6 2 2" xfId="2777"/>
    <cellStyle name="Currency 3 2 2 7" xfId="2778"/>
    <cellStyle name="Currency 3 2 2 7 2" xfId="2779"/>
    <cellStyle name="Currency 3 2 2 7 2 2" xfId="2780"/>
    <cellStyle name="Currency 3 2 2 8" xfId="2781"/>
    <cellStyle name="Currency 3 2 2 8 2" xfId="2782"/>
    <cellStyle name="Currency 3 2 2 8 2 2" xfId="2783"/>
    <cellStyle name="Currency 3 2 2 9" xfId="2784"/>
    <cellStyle name="Currency 3 2 2 9 2" xfId="2785"/>
    <cellStyle name="Currency 3 2 2 9 2 2" xfId="2786"/>
    <cellStyle name="Currency 3 2 20" xfId="2787"/>
    <cellStyle name="Currency 3 2 21" xfId="2788"/>
    <cellStyle name="Currency 3 2 21 2" xfId="2789"/>
    <cellStyle name="Currency 3 2 3" xfId="2790"/>
    <cellStyle name="Currency 3 2 3 2" xfId="2791"/>
    <cellStyle name="Currency 3 2 3 2 2" xfId="2792"/>
    <cellStyle name="Currency 3 2 3 2 3" xfId="12614"/>
    <cellStyle name="Currency 3 2 4" xfId="2793"/>
    <cellStyle name="Currency 3 2 4 2" xfId="2794"/>
    <cellStyle name="Currency 3 2 4 2 2" xfId="2795"/>
    <cellStyle name="Currency 3 2 4 2 3" xfId="12615"/>
    <cellStyle name="Currency 3 2 5" xfId="2796"/>
    <cellStyle name="Currency 3 2 5 2" xfId="2797"/>
    <cellStyle name="Currency 3 2 5 2 2" xfId="2798"/>
    <cellStyle name="Currency 3 2 5 2 3" xfId="12616"/>
    <cellStyle name="Currency 3 2 6" xfId="2799"/>
    <cellStyle name="Currency 3 2 6 2" xfId="2800"/>
    <cellStyle name="Currency 3 2 6 2 2" xfId="2801"/>
    <cellStyle name="Currency 3 2 6 2 3" xfId="12617"/>
    <cellStyle name="Currency 3 2 7" xfId="2802"/>
    <cellStyle name="Currency 3 2 7 2" xfId="2803"/>
    <cellStyle name="Currency 3 2 7 2 2" xfId="2804"/>
    <cellStyle name="Currency 3 2 7 2 3" xfId="12618"/>
    <cellStyle name="Currency 3 2 8" xfId="2805"/>
    <cellStyle name="Currency 3 2 8 2" xfId="2806"/>
    <cellStyle name="Currency 3 2 8 2 2" xfId="2807"/>
    <cellStyle name="Currency 3 2 8 2 3" xfId="12619"/>
    <cellStyle name="Currency 3 2 9" xfId="2808"/>
    <cellStyle name="Currency 3 2 9 2" xfId="2809"/>
    <cellStyle name="Currency 3 2 9 2 2" xfId="2810"/>
    <cellStyle name="Currency 3 2 9 2 3" xfId="12620"/>
    <cellStyle name="Currency 3 20" xfId="2811"/>
    <cellStyle name="Currency 3 20 2" xfId="2812"/>
    <cellStyle name="Currency 3 20 2 2" xfId="2813"/>
    <cellStyle name="Currency 3 20 3" xfId="12621"/>
    <cellStyle name="Currency 3 21" xfId="2814"/>
    <cellStyle name="Currency 3 21 2" xfId="2815"/>
    <cellStyle name="Currency 3 21 3" xfId="12622"/>
    <cellStyle name="Currency 3 22" xfId="2816"/>
    <cellStyle name="Currency 3 22 2" xfId="2817"/>
    <cellStyle name="Currency 3 22 3" xfId="12623"/>
    <cellStyle name="Currency 3 23" xfId="2818"/>
    <cellStyle name="Currency 3 23 2" xfId="2819"/>
    <cellStyle name="Currency 3 23 3" xfId="12624"/>
    <cellStyle name="Currency 3 24" xfId="2820"/>
    <cellStyle name="Currency 3 24 2" xfId="2821"/>
    <cellStyle name="Currency 3 24 3" xfId="12625"/>
    <cellStyle name="Currency 3 25" xfId="2822"/>
    <cellStyle name="Currency 3 25 2" xfId="2823"/>
    <cellStyle name="Currency 3 25 3" xfId="12626"/>
    <cellStyle name="Currency 3 26" xfId="2824"/>
    <cellStyle name="Currency 3 26 2" xfId="2825"/>
    <cellStyle name="Currency 3 26 3" xfId="12627"/>
    <cellStyle name="Currency 3 27" xfId="2826"/>
    <cellStyle name="Currency 3 27 2" xfId="2827"/>
    <cellStyle name="Currency 3 27 3" xfId="12628"/>
    <cellStyle name="Currency 3 28" xfId="2828"/>
    <cellStyle name="Currency 3 28 2" xfId="2829"/>
    <cellStyle name="Currency 3 28 3" xfId="12629"/>
    <cellStyle name="Currency 3 29" xfId="2830"/>
    <cellStyle name="Currency 3 29 2" xfId="2831"/>
    <cellStyle name="Currency 3 29 3" xfId="12630"/>
    <cellStyle name="Currency 3 3" xfId="2832"/>
    <cellStyle name="Currency 3 3 10" xfId="2833"/>
    <cellStyle name="Currency 3 3 10 2" xfId="2834"/>
    <cellStyle name="Currency 3 3 11" xfId="2835"/>
    <cellStyle name="Currency 3 3 11 2" xfId="2836"/>
    <cellStyle name="Currency 3 3 12" xfId="2837"/>
    <cellStyle name="Currency 3 3 13" xfId="2838"/>
    <cellStyle name="Currency 3 3 14" xfId="2839"/>
    <cellStyle name="Currency 3 3 14 2" xfId="2840"/>
    <cellStyle name="Currency 3 3 15" xfId="2841"/>
    <cellStyle name="Currency 3 3 15 2" xfId="2842"/>
    <cellStyle name="Currency 3 3 16" xfId="12631"/>
    <cellStyle name="Currency 3 3 17" xfId="12632"/>
    <cellStyle name="Currency 3 3 2" xfId="2843"/>
    <cellStyle name="Currency 3 3 2 10" xfId="2844"/>
    <cellStyle name="Currency 3 3 2 10 2" xfId="2845"/>
    <cellStyle name="Currency 3 3 2 10 2 2" xfId="2846"/>
    <cellStyle name="Currency 3 3 2 10 3" xfId="2847"/>
    <cellStyle name="Currency 3 3 2 10 4" xfId="12633"/>
    <cellStyle name="Currency 3 3 2 10 5" xfId="12634"/>
    <cellStyle name="Currency 3 3 2 11" xfId="2848"/>
    <cellStyle name="Currency 3 3 2 11 2" xfId="2849"/>
    <cellStyle name="Currency 3 3 2 11 2 2" xfId="2850"/>
    <cellStyle name="Currency 3 3 2 11 3" xfId="2851"/>
    <cellStyle name="Currency 3 3 2 11 4" xfId="12635"/>
    <cellStyle name="Currency 3 3 2 11 5" xfId="12636"/>
    <cellStyle name="Currency 3 3 2 12" xfId="2852"/>
    <cellStyle name="Currency 3 3 2 12 2" xfId="2853"/>
    <cellStyle name="Currency 3 3 2 12 2 2" xfId="12637"/>
    <cellStyle name="Currency 3 3 2 12 3" xfId="12638"/>
    <cellStyle name="Currency 3 3 2 12 4" xfId="12639"/>
    <cellStyle name="Currency 3 3 2 13" xfId="2854"/>
    <cellStyle name="Currency 3 3 2 13 2" xfId="2855"/>
    <cellStyle name="Currency 3 3 2 13 2 2" xfId="12640"/>
    <cellStyle name="Currency 3 3 2 13 3" xfId="12641"/>
    <cellStyle name="Currency 3 3 2 13 4" xfId="12642"/>
    <cellStyle name="Currency 3 3 2 14" xfId="2856"/>
    <cellStyle name="Currency 3 3 2 15" xfId="2857"/>
    <cellStyle name="Currency 3 3 2 2" xfId="2858"/>
    <cellStyle name="Currency 3 3 2 2 2" xfId="2859"/>
    <cellStyle name="Currency 3 3 2 2 2 2" xfId="2860"/>
    <cellStyle name="Currency 3 3 2 2 2 3" xfId="12643"/>
    <cellStyle name="Currency 3 3 2 2 3" xfId="2861"/>
    <cellStyle name="Currency 3 3 2 2 4" xfId="12644"/>
    <cellStyle name="Currency 3 3 2 2 5" xfId="12645"/>
    <cellStyle name="Currency 3 3 2 3" xfId="2862"/>
    <cellStyle name="Currency 3 3 2 3 2" xfId="2863"/>
    <cellStyle name="Currency 3 3 2 3 2 2" xfId="2864"/>
    <cellStyle name="Currency 3 3 2 3 3" xfId="2865"/>
    <cellStyle name="Currency 3 3 2 3 4" xfId="12646"/>
    <cellStyle name="Currency 3 3 2 3 5" xfId="12647"/>
    <cellStyle name="Currency 3 3 2 4" xfId="2866"/>
    <cellStyle name="Currency 3 3 2 4 2" xfId="2867"/>
    <cellStyle name="Currency 3 3 2 4 2 2" xfId="2868"/>
    <cellStyle name="Currency 3 3 2 4 3" xfId="2869"/>
    <cellStyle name="Currency 3 3 2 4 4" xfId="12648"/>
    <cellStyle name="Currency 3 3 2 4 5" xfId="12649"/>
    <cellStyle name="Currency 3 3 2 5" xfId="2870"/>
    <cellStyle name="Currency 3 3 2 5 2" xfId="2871"/>
    <cellStyle name="Currency 3 3 2 5 2 2" xfId="2872"/>
    <cellStyle name="Currency 3 3 2 5 3" xfId="2873"/>
    <cellStyle name="Currency 3 3 2 5 4" xfId="12650"/>
    <cellStyle name="Currency 3 3 2 5 5" xfId="12651"/>
    <cellStyle name="Currency 3 3 2 6" xfId="2874"/>
    <cellStyle name="Currency 3 3 2 6 2" xfId="2875"/>
    <cellStyle name="Currency 3 3 2 6 2 2" xfId="2876"/>
    <cellStyle name="Currency 3 3 2 6 3" xfId="2877"/>
    <cellStyle name="Currency 3 3 2 6 4" xfId="12652"/>
    <cellStyle name="Currency 3 3 2 6 5" xfId="12653"/>
    <cellStyle name="Currency 3 3 2 7" xfId="2878"/>
    <cellStyle name="Currency 3 3 2 7 2" xfId="2879"/>
    <cellStyle name="Currency 3 3 2 7 2 2" xfId="2880"/>
    <cellStyle name="Currency 3 3 2 7 3" xfId="2881"/>
    <cellStyle name="Currency 3 3 2 7 4" xfId="12654"/>
    <cellStyle name="Currency 3 3 2 7 5" xfId="12655"/>
    <cellStyle name="Currency 3 3 2 8" xfId="2882"/>
    <cellStyle name="Currency 3 3 2 8 2" xfId="2883"/>
    <cellStyle name="Currency 3 3 2 8 2 2" xfId="2884"/>
    <cellStyle name="Currency 3 3 2 8 3" xfId="2885"/>
    <cellStyle name="Currency 3 3 2 8 4" xfId="12656"/>
    <cellStyle name="Currency 3 3 2 8 5" xfId="12657"/>
    <cellStyle name="Currency 3 3 2 9" xfId="2886"/>
    <cellStyle name="Currency 3 3 2 9 2" xfId="2887"/>
    <cellStyle name="Currency 3 3 2 9 2 2" xfId="2888"/>
    <cellStyle name="Currency 3 3 2 9 3" xfId="2889"/>
    <cellStyle name="Currency 3 3 2 9 4" xfId="12658"/>
    <cellStyle name="Currency 3 3 2 9 5" xfId="12659"/>
    <cellStyle name="Currency 3 3 3" xfId="2890"/>
    <cellStyle name="Currency 3 3 3 2" xfId="2891"/>
    <cellStyle name="Currency 3 3 3 3" xfId="2892"/>
    <cellStyle name="Currency 3 3 3 3 2" xfId="2893"/>
    <cellStyle name="Currency 3 3 4" xfId="2894"/>
    <cellStyle name="Currency 3 3 4 2" xfId="2895"/>
    <cellStyle name="Currency 3 3 4 3" xfId="2896"/>
    <cellStyle name="Currency 3 3 4 3 2" xfId="2897"/>
    <cellStyle name="Currency 3 3 5" xfId="2898"/>
    <cellStyle name="Currency 3 3 5 2" xfId="2899"/>
    <cellStyle name="Currency 3 3 5 3" xfId="2900"/>
    <cellStyle name="Currency 3 3 5 3 2" xfId="2901"/>
    <cellStyle name="Currency 3 3 6" xfId="2902"/>
    <cellStyle name="Currency 3 3 6 2" xfId="2903"/>
    <cellStyle name="Currency 3 3 6 3" xfId="2904"/>
    <cellStyle name="Currency 3 3 6 3 2" xfId="2905"/>
    <cellStyle name="Currency 3 3 7" xfId="2906"/>
    <cellStyle name="Currency 3 3 7 2" xfId="2907"/>
    <cellStyle name="Currency 3 3 7 3" xfId="2908"/>
    <cellStyle name="Currency 3 3 7 3 2" xfId="2909"/>
    <cellStyle name="Currency 3 3 8" xfId="2910"/>
    <cellStyle name="Currency 3 3 8 2" xfId="2911"/>
    <cellStyle name="Currency 3 3 8 3" xfId="2912"/>
    <cellStyle name="Currency 3 3 8 3 2" xfId="2913"/>
    <cellStyle name="Currency 3 3 9" xfId="2914"/>
    <cellStyle name="Currency 3 3 9 2" xfId="2915"/>
    <cellStyle name="Currency 3 30" xfId="2916"/>
    <cellStyle name="Currency 3 30 2" xfId="2917"/>
    <cellStyle name="Currency 3 30 3" xfId="12660"/>
    <cellStyle name="Currency 3 31" xfId="2918"/>
    <cellStyle name="Currency 3 31 2" xfId="2919"/>
    <cellStyle name="Currency 3 31 3" xfId="12661"/>
    <cellStyle name="Currency 3 32" xfId="2920"/>
    <cellStyle name="Currency 3 32 2" xfId="2921"/>
    <cellStyle name="Currency 3 32 3" xfId="12662"/>
    <cellStyle name="Currency 3 33" xfId="2922"/>
    <cellStyle name="Currency 3 33 2" xfId="2923"/>
    <cellStyle name="Currency 3 33 3" xfId="12663"/>
    <cellStyle name="Currency 3 34" xfId="2924"/>
    <cellStyle name="Currency 3 34 2" xfId="2925"/>
    <cellStyle name="Currency 3 34 3" xfId="12664"/>
    <cellStyle name="Currency 3 35" xfId="2926"/>
    <cellStyle name="Currency 3 35 2" xfId="2927"/>
    <cellStyle name="Currency 3 35 3" xfId="12665"/>
    <cellStyle name="Currency 3 36" xfId="2928"/>
    <cellStyle name="Currency 3 36 2" xfId="2929"/>
    <cellStyle name="Currency 3 36 3" xfId="12666"/>
    <cellStyle name="Currency 3 37" xfId="2930"/>
    <cellStyle name="Currency 3 37 2" xfId="2931"/>
    <cellStyle name="Currency 3 37 3" xfId="12667"/>
    <cellStyle name="Currency 3 38" xfId="2932"/>
    <cellStyle name="Currency 3 38 2" xfId="2933"/>
    <cellStyle name="Currency 3 38 3" xfId="12668"/>
    <cellStyle name="Currency 3 39" xfId="2934"/>
    <cellStyle name="Currency 3 39 2" xfId="2935"/>
    <cellStyle name="Currency 3 39 3" xfId="12669"/>
    <cellStyle name="Currency 3 4" xfId="2936"/>
    <cellStyle name="Currency 3 4 2" xfId="2937"/>
    <cellStyle name="Currency 3 4 2 2" xfId="2938"/>
    <cellStyle name="Currency 3 4 2 2 2" xfId="2939"/>
    <cellStyle name="Currency 3 4 2 3" xfId="2940"/>
    <cellStyle name="Currency 3 4 2 4" xfId="2941"/>
    <cellStyle name="Currency 3 4 2 5" xfId="2942"/>
    <cellStyle name="Currency 3 4 3" xfId="2943"/>
    <cellStyle name="Currency 3 4 4" xfId="2944"/>
    <cellStyle name="Currency 3 4 5" xfId="2945"/>
    <cellStyle name="Currency 3 4 6" xfId="2946"/>
    <cellStyle name="Currency 3 4 6 2" xfId="2947"/>
    <cellStyle name="Currency 3 4 7" xfId="12670"/>
    <cellStyle name="Currency 3 40" xfId="2948"/>
    <cellStyle name="Currency 3 40 2" xfId="2949"/>
    <cellStyle name="Currency 3 40 3" xfId="12671"/>
    <cellStyle name="Currency 3 41" xfId="2950"/>
    <cellStyle name="Currency 3 41 2" xfId="2951"/>
    <cellStyle name="Currency 3 41 3" xfId="12672"/>
    <cellStyle name="Currency 3 42" xfId="2952"/>
    <cellStyle name="Currency 3 42 2" xfId="2953"/>
    <cellStyle name="Currency 3 42 3" xfId="12673"/>
    <cellStyle name="Currency 3 43" xfId="2954"/>
    <cellStyle name="Currency 3 43 2" xfId="2955"/>
    <cellStyle name="Currency 3 43 3" xfId="12674"/>
    <cellStyle name="Currency 3 44" xfId="2956"/>
    <cellStyle name="Currency 3 44 2" xfId="2957"/>
    <cellStyle name="Currency 3 44 3" xfId="12675"/>
    <cellStyle name="Currency 3 45" xfId="2958"/>
    <cellStyle name="Currency 3 45 2" xfId="2959"/>
    <cellStyle name="Currency 3 45 3" xfId="12676"/>
    <cellStyle name="Currency 3 46" xfId="2960"/>
    <cellStyle name="Currency 3 46 2" xfId="2961"/>
    <cellStyle name="Currency 3 46 3" xfId="12677"/>
    <cellStyle name="Currency 3 47" xfId="2962"/>
    <cellStyle name="Currency 3 47 2" xfId="2963"/>
    <cellStyle name="Currency 3 47 3" xfId="12678"/>
    <cellStyle name="Currency 3 48" xfId="2964"/>
    <cellStyle name="Currency 3 48 2" xfId="2965"/>
    <cellStyle name="Currency 3 48 3" xfId="12679"/>
    <cellStyle name="Currency 3 49" xfId="2966"/>
    <cellStyle name="Currency 3 49 2" xfId="2967"/>
    <cellStyle name="Currency 3 49 3" xfId="12680"/>
    <cellStyle name="Currency 3 5" xfId="2968"/>
    <cellStyle name="Currency 3 5 2" xfId="2969"/>
    <cellStyle name="Currency 3 5 2 2" xfId="12681"/>
    <cellStyle name="Currency 3 5 3" xfId="2970"/>
    <cellStyle name="Currency 3 5 3 2" xfId="2971"/>
    <cellStyle name="Currency 3 5 4" xfId="12682"/>
    <cellStyle name="Currency 3 50" xfId="2972"/>
    <cellStyle name="Currency 3 50 2" xfId="2973"/>
    <cellStyle name="Currency 3 50 3" xfId="12683"/>
    <cellStyle name="Currency 3 51" xfId="2974"/>
    <cellStyle name="Currency 3 51 2" xfId="2975"/>
    <cellStyle name="Currency 3 51 3" xfId="12684"/>
    <cellStyle name="Currency 3 52" xfId="2976"/>
    <cellStyle name="Currency 3 52 2" xfId="2977"/>
    <cellStyle name="Currency 3 52 3" xfId="12685"/>
    <cellStyle name="Currency 3 53" xfId="2978"/>
    <cellStyle name="Currency 3 53 2" xfId="2979"/>
    <cellStyle name="Currency 3 53 3" xfId="12686"/>
    <cellStyle name="Currency 3 54" xfId="2980"/>
    <cellStyle name="Currency 3 54 2" xfId="2981"/>
    <cellStyle name="Currency 3 54 3" xfId="12687"/>
    <cellStyle name="Currency 3 55" xfId="2982"/>
    <cellStyle name="Currency 3 55 2" xfId="2983"/>
    <cellStyle name="Currency 3 55 3" xfId="12688"/>
    <cellStyle name="Currency 3 56" xfId="2984"/>
    <cellStyle name="Currency 3 56 2" xfId="2985"/>
    <cellStyle name="Currency 3 56 3" xfId="12689"/>
    <cellStyle name="Currency 3 57" xfId="2986"/>
    <cellStyle name="Currency 3 57 2" xfId="2987"/>
    <cellStyle name="Currency 3 57 3" xfId="12690"/>
    <cellStyle name="Currency 3 58" xfId="2988"/>
    <cellStyle name="Currency 3 58 2" xfId="2989"/>
    <cellStyle name="Currency 3 58 3" xfId="12691"/>
    <cellStyle name="Currency 3 59" xfId="2990"/>
    <cellStyle name="Currency 3 59 2" xfId="2991"/>
    <cellStyle name="Currency 3 59 3" xfId="12692"/>
    <cellStyle name="Currency 3 6" xfId="2992"/>
    <cellStyle name="Currency 3 6 2" xfId="2993"/>
    <cellStyle name="Currency 3 6 2 2" xfId="12693"/>
    <cellStyle name="Currency 3 6 3" xfId="2994"/>
    <cellStyle name="Currency 3 6 3 2" xfId="2995"/>
    <cellStyle name="Currency 3 6 4" xfId="12694"/>
    <cellStyle name="Currency 3 60" xfId="2996"/>
    <cellStyle name="Currency 3 60 2" xfId="2997"/>
    <cellStyle name="Currency 3 60 3" xfId="12695"/>
    <cellStyle name="Currency 3 61" xfId="2998"/>
    <cellStyle name="Currency 3 61 2" xfId="2999"/>
    <cellStyle name="Currency 3 61 3" xfId="12696"/>
    <cellStyle name="Currency 3 62" xfId="3000"/>
    <cellStyle name="Currency 3 62 2" xfId="3001"/>
    <cellStyle name="Currency 3 63" xfId="3002"/>
    <cellStyle name="Currency 3 63 2" xfId="3003"/>
    <cellStyle name="Currency 3 64" xfId="3004"/>
    <cellStyle name="Currency 3 64 2" xfId="3005"/>
    <cellStyle name="Currency 3 65" xfId="3006"/>
    <cellStyle name="Currency 3 65 2" xfId="3007"/>
    <cellStyle name="Currency 3 66" xfId="3008"/>
    <cellStyle name="Currency 3 66 2" xfId="3009"/>
    <cellStyle name="Currency 3 67" xfId="3010"/>
    <cellStyle name="Currency 3 67 2" xfId="3011"/>
    <cellStyle name="Currency 3 68" xfId="3012"/>
    <cellStyle name="Currency 3 68 2" xfId="3013"/>
    <cellStyle name="Currency 3 69" xfId="3014"/>
    <cellStyle name="Currency 3 69 2" xfId="3015"/>
    <cellStyle name="Currency 3 7" xfId="3016"/>
    <cellStyle name="Currency 3 7 2" xfId="3017"/>
    <cellStyle name="Currency 3 7 2 2" xfId="12697"/>
    <cellStyle name="Currency 3 7 3" xfId="3018"/>
    <cellStyle name="Currency 3 7 3 2" xfId="3019"/>
    <cellStyle name="Currency 3 7 4" xfId="12698"/>
    <cellStyle name="Currency 3 70" xfId="3020"/>
    <cellStyle name="Currency 3 70 2" xfId="3021"/>
    <cellStyle name="Currency 3 71" xfId="3022"/>
    <cellStyle name="Currency 3 71 2" xfId="3023"/>
    <cellStyle name="Currency 3 72" xfId="3024"/>
    <cellStyle name="Currency 3 72 2" xfId="3025"/>
    <cellStyle name="Currency 3 73" xfId="3026"/>
    <cellStyle name="Currency 3 73 2" xfId="3027"/>
    <cellStyle name="Currency 3 74" xfId="3028"/>
    <cellStyle name="Currency 3 74 2" xfId="3029"/>
    <cellStyle name="Currency 3 75" xfId="3030"/>
    <cellStyle name="Currency 3 75 2" xfId="3031"/>
    <cellStyle name="Currency 3 76" xfId="3032"/>
    <cellStyle name="Currency 3 76 2" xfId="3033"/>
    <cellStyle name="Currency 3 77" xfId="3034"/>
    <cellStyle name="Currency 3 77 2" xfId="3035"/>
    <cellStyle name="Currency 3 78" xfId="3036"/>
    <cellStyle name="Currency 3 78 2" xfId="3037"/>
    <cellStyle name="Currency 3 79" xfId="3038"/>
    <cellStyle name="Currency 3 79 2" xfId="3039"/>
    <cellStyle name="Currency 3 8" xfId="3040"/>
    <cellStyle name="Currency 3 8 2" xfId="3041"/>
    <cellStyle name="Currency 3 8 2 2" xfId="12699"/>
    <cellStyle name="Currency 3 8 3" xfId="3042"/>
    <cellStyle name="Currency 3 8 3 2" xfId="3043"/>
    <cellStyle name="Currency 3 8 4" xfId="12700"/>
    <cellStyle name="Currency 3 80" xfId="3044"/>
    <cellStyle name="Currency 3 80 2" xfId="3045"/>
    <cellStyle name="Currency 3 81" xfId="3046"/>
    <cellStyle name="Currency 3 81 2" xfId="3047"/>
    <cellStyle name="Currency 3 82" xfId="3048"/>
    <cellStyle name="Currency 3 82 2" xfId="3049"/>
    <cellStyle name="Currency 3 83" xfId="3050"/>
    <cellStyle name="Currency 3 83 2" xfId="3051"/>
    <cellStyle name="Currency 3 84" xfId="3052"/>
    <cellStyle name="Currency 3 84 2" xfId="3053"/>
    <cellStyle name="Currency 3 85" xfId="3054"/>
    <cellStyle name="Currency 3 85 2" xfId="3055"/>
    <cellStyle name="Currency 3 86" xfId="3056"/>
    <cellStyle name="Currency 3 86 2" xfId="3057"/>
    <cellStyle name="Currency 3 87" xfId="3058"/>
    <cellStyle name="Currency 3 87 2" xfId="3059"/>
    <cellStyle name="Currency 3 88" xfId="3060"/>
    <cellStyle name="Currency 3 88 2" xfId="3061"/>
    <cellStyle name="Currency 3 89" xfId="3062"/>
    <cellStyle name="Currency 3 89 2" xfId="3063"/>
    <cellStyle name="Currency 3 9" xfId="3064"/>
    <cellStyle name="Currency 3 9 2" xfId="3065"/>
    <cellStyle name="Currency 3 9 2 2" xfId="12701"/>
    <cellStyle name="Currency 3 9 3" xfId="3066"/>
    <cellStyle name="Currency 3 9 3 2" xfId="3067"/>
    <cellStyle name="Currency 3 9 4" xfId="12702"/>
    <cellStyle name="Currency 3 90" xfId="3068"/>
    <cellStyle name="Currency 3 90 2" xfId="3069"/>
    <cellStyle name="Currency 3 91" xfId="3070"/>
    <cellStyle name="Currency 3 91 2" xfId="3071"/>
    <cellStyle name="Currency 3 92" xfId="3072"/>
    <cellStyle name="Currency 3 92 2" xfId="3073"/>
    <cellStyle name="Currency 3 92 2 2" xfId="3074"/>
    <cellStyle name="Currency 3 92 2 3" xfId="12703"/>
    <cellStyle name="Currency 3 92 3" xfId="3075"/>
    <cellStyle name="Currency 3 92 4" xfId="12704"/>
    <cellStyle name="Currency 3 93" xfId="3076"/>
    <cellStyle name="Currency 3 93 2" xfId="3077"/>
    <cellStyle name="Currency 3 94" xfId="3078"/>
    <cellStyle name="Currency 3 94 2" xfId="3079"/>
    <cellStyle name="Currency 3 95" xfId="3080"/>
    <cellStyle name="Currency 3 95 2" xfId="3081"/>
    <cellStyle name="Currency 3 96" xfId="3082"/>
    <cellStyle name="Currency 3 96 2" xfId="3083"/>
    <cellStyle name="Currency 3 97" xfId="3084"/>
    <cellStyle name="Currency 3 97 2" xfId="3085"/>
    <cellStyle name="Currency 3 98" xfId="3086"/>
    <cellStyle name="Currency 3 98 2" xfId="3087"/>
    <cellStyle name="Currency 3 99" xfId="3088"/>
    <cellStyle name="Currency 3 99 2" xfId="3089"/>
    <cellStyle name="Currency 30" xfId="12705"/>
    <cellStyle name="Currency 31" xfId="12706"/>
    <cellStyle name="Currency 32" xfId="12707"/>
    <cellStyle name="Currency 33" xfId="12708"/>
    <cellStyle name="Currency 34" xfId="12709"/>
    <cellStyle name="Currency 35" xfId="12710"/>
    <cellStyle name="Currency 36" xfId="12711"/>
    <cellStyle name="Currency 4" xfId="3090"/>
    <cellStyle name="Currency 4 10" xfId="3091"/>
    <cellStyle name="Currency 4 10 2" xfId="3092"/>
    <cellStyle name="Currency 4 11" xfId="3093"/>
    <cellStyle name="Currency 4 11 2" xfId="3094"/>
    <cellStyle name="Currency 4 12" xfId="3095"/>
    <cellStyle name="Currency 4 12 2" xfId="3096"/>
    <cellStyle name="Currency 4 13" xfId="3097"/>
    <cellStyle name="Currency 4 13 2" xfId="3098"/>
    <cellStyle name="Currency 4 14" xfId="3099"/>
    <cellStyle name="Currency 4 14 2" xfId="3100"/>
    <cellStyle name="Currency 4 15" xfId="3101"/>
    <cellStyle name="Currency 4 15 2" xfId="3102"/>
    <cellStyle name="Currency 4 16" xfId="3103"/>
    <cellStyle name="Currency 4 16 2" xfId="3104"/>
    <cellStyle name="Currency 4 17" xfId="3105"/>
    <cellStyle name="Currency 4 17 2" xfId="3106"/>
    <cellStyle name="Currency 4 18" xfId="3107"/>
    <cellStyle name="Currency 4 18 2" xfId="3108"/>
    <cellStyle name="Currency 4 19" xfId="3109"/>
    <cellStyle name="Currency 4 19 2" xfId="3110"/>
    <cellStyle name="Currency 4 2" xfId="3111"/>
    <cellStyle name="Currency 4 2 10" xfId="3112"/>
    <cellStyle name="Currency 4 2 2" xfId="3113"/>
    <cellStyle name="Currency 4 2 2 2" xfId="3114"/>
    <cellStyle name="Currency 4 2 2 2 2" xfId="3115"/>
    <cellStyle name="Currency 4 2 2 3" xfId="3116"/>
    <cellStyle name="Currency 4 2 2 3 2" xfId="3117"/>
    <cellStyle name="Currency 4 2 2 4" xfId="3118"/>
    <cellStyle name="Currency 4 2 2 4 2" xfId="3119"/>
    <cellStyle name="Currency 4 2 2 5" xfId="3120"/>
    <cellStyle name="Currency 4 2 2 5 2" xfId="3121"/>
    <cellStyle name="Currency 4 2 2 6" xfId="3122"/>
    <cellStyle name="Currency 4 2 2 6 2" xfId="3123"/>
    <cellStyle name="Currency 4 2 2 7" xfId="3124"/>
    <cellStyle name="Currency 4 2 2 7 2" xfId="3125"/>
    <cellStyle name="Currency 4 2 2 8" xfId="3126"/>
    <cellStyle name="Currency 4 2 2 8 2" xfId="3127"/>
    <cellStyle name="Currency 4 2 2 9" xfId="3128"/>
    <cellStyle name="Currency 4 2 2 9 2" xfId="3129"/>
    <cellStyle name="Currency 4 2 3" xfId="3130"/>
    <cellStyle name="Currency 4 2 3 2" xfId="12712"/>
    <cellStyle name="Currency 4 2 4" xfId="3131"/>
    <cellStyle name="Currency 4 2 4 2" xfId="12713"/>
    <cellStyle name="Currency 4 2 5" xfId="3132"/>
    <cellStyle name="Currency 4 2 6" xfId="3133"/>
    <cellStyle name="Currency 4 2 7" xfId="3134"/>
    <cellStyle name="Currency 4 2 8" xfId="3135"/>
    <cellStyle name="Currency 4 2 9" xfId="3136"/>
    <cellStyle name="Currency 4 20" xfId="3137"/>
    <cellStyle name="Currency 4 20 2" xfId="3138"/>
    <cellStyle name="Currency 4 21" xfId="3139"/>
    <cellStyle name="Currency 4 21 2" xfId="3140"/>
    <cellStyle name="Currency 4 22" xfId="3141"/>
    <cellStyle name="Currency 4 22 2" xfId="3142"/>
    <cellStyle name="Currency 4 23" xfId="3143"/>
    <cellStyle name="Currency 4 23 2" xfId="3144"/>
    <cellStyle name="Currency 4 24" xfId="3145"/>
    <cellStyle name="Currency 4 24 2" xfId="3146"/>
    <cellStyle name="Currency 4 25" xfId="3147"/>
    <cellStyle name="Currency 4 25 2" xfId="3148"/>
    <cellStyle name="Currency 4 26" xfId="3149"/>
    <cellStyle name="Currency 4 26 2" xfId="3150"/>
    <cellStyle name="Currency 4 27" xfId="3151"/>
    <cellStyle name="Currency 4 27 2" xfId="3152"/>
    <cellStyle name="Currency 4 28" xfId="3153"/>
    <cellStyle name="Currency 4 28 2" xfId="3154"/>
    <cellStyle name="Currency 4 29" xfId="3155"/>
    <cellStyle name="Currency 4 29 2" xfId="3156"/>
    <cellStyle name="Currency 4 3" xfId="3157"/>
    <cellStyle name="Currency 4 3 2" xfId="3158"/>
    <cellStyle name="Currency 4 30" xfId="3159"/>
    <cellStyle name="Currency 4 30 2" xfId="3160"/>
    <cellStyle name="Currency 4 31" xfId="3161"/>
    <cellStyle name="Currency 4 31 2" xfId="3162"/>
    <cellStyle name="Currency 4 32" xfId="3163"/>
    <cellStyle name="Currency 4 32 2" xfId="3164"/>
    <cellStyle name="Currency 4 33" xfId="3165"/>
    <cellStyle name="Currency 4 33 2" xfId="3166"/>
    <cellStyle name="Currency 4 34" xfId="3167"/>
    <cellStyle name="Currency 4 34 2" xfId="3168"/>
    <cellStyle name="Currency 4 35" xfId="3169"/>
    <cellStyle name="Currency 4 35 2" xfId="3170"/>
    <cellStyle name="Currency 4 36" xfId="3171"/>
    <cellStyle name="Currency 4 36 2" xfId="3172"/>
    <cellStyle name="Currency 4 37" xfId="3173"/>
    <cellStyle name="Currency 4 37 2" xfId="3174"/>
    <cellStyle name="Currency 4 38" xfId="3175"/>
    <cellStyle name="Currency 4 38 2" xfId="3176"/>
    <cellStyle name="Currency 4 39" xfId="3177"/>
    <cellStyle name="Currency 4 39 2" xfId="3178"/>
    <cellStyle name="Currency 4 4" xfId="3179"/>
    <cellStyle name="Currency 4 4 2" xfId="3180"/>
    <cellStyle name="Currency 4 40" xfId="3181"/>
    <cellStyle name="Currency 4 40 2" xfId="3182"/>
    <cellStyle name="Currency 4 41" xfId="3183"/>
    <cellStyle name="Currency 4 41 2" xfId="3184"/>
    <cellStyle name="Currency 4 42" xfId="3185"/>
    <cellStyle name="Currency 4 42 2" xfId="3186"/>
    <cellStyle name="Currency 4 43" xfId="3187"/>
    <cellStyle name="Currency 4 43 2" xfId="3188"/>
    <cellStyle name="Currency 4 44" xfId="3189"/>
    <cellStyle name="Currency 4 44 2" xfId="3190"/>
    <cellStyle name="Currency 4 45" xfId="3191"/>
    <cellStyle name="Currency 4 45 2" xfId="3192"/>
    <cellStyle name="Currency 4 46" xfId="3193"/>
    <cellStyle name="Currency 4 46 2" xfId="3194"/>
    <cellStyle name="Currency 4 47" xfId="3195"/>
    <cellStyle name="Currency 4 5" xfId="3196"/>
    <cellStyle name="Currency 4 5 2" xfId="3197"/>
    <cellStyle name="Currency 4 6" xfId="3198"/>
    <cellStyle name="Currency 4 6 2" xfId="3199"/>
    <cellStyle name="Currency 4 7" xfId="3200"/>
    <cellStyle name="Currency 4 7 2" xfId="3201"/>
    <cellStyle name="Currency 4 8" xfId="3202"/>
    <cellStyle name="Currency 4 8 2" xfId="3203"/>
    <cellStyle name="Currency 4 9" xfId="3204"/>
    <cellStyle name="Currency 4 9 2" xfId="3205"/>
    <cellStyle name="Currency 5" xfId="3206"/>
    <cellStyle name="Currency 5 10" xfId="3207"/>
    <cellStyle name="Currency 5 10 2" xfId="3208"/>
    <cellStyle name="Currency 5 100" xfId="3209"/>
    <cellStyle name="Currency 5 100 2" xfId="3210"/>
    <cellStyle name="Currency 5 101" xfId="12714"/>
    <cellStyle name="Currency 5 11" xfId="3211"/>
    <cellStyle name="Currency 5 11 2" xfId="3212"/>
    <cellStyle name="Currency 5 12" xfId="3213"/>
    <cellStyle name="Currency 5 12 2" xfId="3214"/>
    <cellStyle name="Currency 5 13" xfId="3215"/>
    <cellStyle name="Currency 5 13 2" xfId="3216"/>
    <cellStyle name="Currency 5 14" xfId="3217"/>
    <cellStyle name="Currency 5 14 2" xfId="3218"/>
    <cellStyle name="Currency 5 15" xfId="3219"/>
    <cellStyle name="Currency 5 15 2" xfId="3220"/>
    <cellStyle name="Currency 5 16" xfId="3221"/>
    <cellStyle name="Currency 5 16 2" xfId="3222"/>
    <cellStyle name="Currency 5 17" xfId="3223"/>
    <cellStyle name="Currency 5 17 2" xfId="3224"/>
    <cellStyle name="Currency 5 18" xfId="3225"/>
    <cellStyle name="Currency 5 18 2" xfId="3226"/>
    <cellStyle name="Currency 5 19" xfId="3227"/>
    <cellStyle name="Currency 5 19 2" xfId="3228"/>
    <cellStyle name="Currency 5 2" xfId="3229"/>
    <cellStyle name="Currency 5 2 10" xfId="3230"/>
    <cellStyle name="Currency 5 2 10 2" xfId="3231"/>
    <cellStyle name="Currency 5 2 11" xfId="3232"/>
    <cellStyle name="Currency 5 2 11 2" xfId="3233"/>
    <cellStyle name="Currency 5 2 12" xfId="3234"/>
    <cellStyle name="Currency 5 2 13" xfId="3235"/>
    <cellStyle name="Currency 5 2 14" xfId="3236"/>
    <cellStyle name="Currency 5 2 14 2" xfId="3237"/>
    <cellStyle name="Currency 5 2 15" xfId="3238"/>
    <cellStyle name="Currency 5 2 15 2" xfId="3239"/>
    <cellStyle name="Currency 5 2 16" xfId="12715"/>
    <cellStyle name="Currency 5 2 17" xfId="12716"/>
    <cellStyle name="Currency 5 2 2" xfId="3240"/>
    <cellStyle name="Currency 5 2 2 10" xfId="3241"/>
    <cellStyle name="Currency 5 2 2 10 2" xfId="3242"/>
    <cellStyle name="Currency 5 2 2 10 2 2" xfId="3243"/>
    <cellStyle name="Currency 5 2 2 10 3" xfId="3244"/>
    <cellStyle name="Currency 5 2 2 10 4" xfId="12717"/>
    <cellStyle name="Currency 5 2 2 10 5" xfId="12718"/>
    <cellStyle name="Currency 5 2 2 11" xfId="3245"/>
    <cellStyle name="Currency 5 2 2 11 2" xfId="3246"/>
    <cellStyle name="Currency 5 2 2 11 2 2" xfId="3247"/>
    <cellStyle name="Currency 5 2 2 11 3" xfId="3248"/>
    <cellStyle name="Currency 5 2 2 11 4" xfId="12719"/>
    <cellStyle name="Currency 5 2 2 11 5" xfId="12720"/>
    <cellStyle name="Currency 5 2 2 12" xfId="3249"/>
    <cellStyle name="Currency 5 2 2 12 2" xfId="3250"/>
    <cellStyle name="Currency 5 2 2 12 2 2" xfId="12721"/>
    <cellStyle name="Currency 5 2 2 12 3" xfId="12722"/>
    <cellStyle name="Currency 5 2 2 12 4" xfId="12723"/>
    <cellStyle name="Currency 5 2 2 13" xfId="3251"/>
    <cellStyle name="Currency 5 2 2 13 2" xfId="3252"/>
    <cellStyle name="Currency 5 2 2 13 2 2" xfId="12724"/>
    <cellStyle name="Currency 5 2 2 13 3" xfId="12725"/>
    <cellStyle name="Currency 5 2 2 13 4" xfId="12726"/>
    <cellStyle name="Currency 5 2 2 14" xfId="3253"/>
    <cellStyle name="Currency 5 2 2 15" xfId="3254"/>
    <cellStyle name="Currency 5 2 2 16" xfId="3255"/>
    <cellStyle name="Currency 5 2 2 2" xfId="3256"/>
    <cellStyle name="Currency 5 2 2 2 2" xfId="3257"/>
    <cellStyle name="Currency 5 2 2 2 2 2" xfId="3258"/>
    <cellStyle name="Currency 5 2 2 2 2 3" xfId="12727"/>
    <cellStyle name="Currency 5 2 2 2 3" xfId="3259"/>
    <cellStyle name="Currency 5 2 2 2 4" xfId="12728"/>
    <cellStyle name="Currency 5 2 2 2 5" xfId="12729"/>
    <cellStyle name="Currency 5 2 2 3" xfId="3260"/>
    <cellStyle name="Currency 5 2 2 3 2" xfId="3261"/>
    <cellStyle name="Currency 5 2 2 3 2 2" xfId="3262"/>
    <cellStyle name="Currency 5 2 2 3 3" xfId="3263"/>
    <cellStyle name="Currency 5 2 2 3 4" xfId="12730"/>
    <cellStyle name="Currency 5 2 2 3 5" xfId="12731"/>
    <cellStyle name="Currency 5 2 2 4" xfId="3264"/>
    <cellStyle name="Currency 5 2 2 4 2" xfId="3265"/>
    <cellStyle name="Currency 5 2 2 4 2 2" xfId="3266"/>
    <cellStyle name="Currency 5 2 2 4 3" xfId="3267"/>
    <cellStyle name="Currency 5 2 2 4 4" xfId="12732"/>
    <cellStyle name="Currency 5 2 2 4 5" xfId="12733"/>
    <cellStyle name="Currency 5 2 2 5" xfId="3268"/>
    <cellStyle name="Currency 5 2 2 5 2" xfId="3269"/>
    <cellStyle name="Currency 5 2 2 5 2 2" xfId="3270"/>
    <cellStyle name="Currency 5 2 2 5 3" xfId="3271"/>
    <cellStyle name="Currency 5 2 2 5 4" xfId="12734"/>
    <cellStyle name="Currency 5 2 2 5 5" xfId="12735"/>
    <cellStyle name="Currency 5 2 2 6" xfId="3272"/>
    <cellStyle name="Currency 5 2 2 6 2" xfId="3273"/>
    <cellStyle name="Currency 5 2 2 6 2 2" xfId="3274"/>
    <cellStyle name="Currency 5 2 2 6 3" xfId="3275"/>
    <cellStyle name="Currency 5 2 2 6 4" xfId="12736"/>
    <cellStyle name="Currency 5 2 2 6 5" xfId="12737"/>
    <cellStyle name="Currency 5 2 2 7" xfId="3276"/>
    <cellStyle name="Currency 5 2 2 7 2" xfId="3277"/>
    <cellStyle name="Currency 5 2 2 7 2 2" xfId="3278"/>
    <cellStyle name="Currency 5 2 2 7 3" xfId="3279"/>
    <cellStyle name="Currency 5 2 2 7 4" xfId="12738"/>
    <cellStyle name="Currency 5 2 2 7 5" xfId="12739"/>
    <cellStyle name="Currency 5 2 2 8" xfId="3280"/>
    <cellStyle name="Currency 5 2 2 8 2" xfId="3281"/>
    <cellStyle name="Currency 5 2 2 8 2 2" xfId="3282"/>
    <cellStyle name="Currency 5 2 2 8 3" xfId="3283"/>
    <cellStyle name="Currency 5 2 2 8 4" xfId="12740"/>
    <cellStyle name="Currency 5 2 2 8 5" xfId="12741"/>
    <cellStyle name="Currency 5 2 2 9" xfId="3284"/>
    <cellStyle name="Currency 5 2 2 9 2" xfId="3285"/>
    <cellStyle name="Currency 5 2 2 9 2 2" xfId="3286"/>
    <cellStyle name="Currency 5 2 2 9 3" xfId="3287"/>
    <cellStyle name="Currency 5 2 2 9 4" xfId="12742"/>
    <cellStyle name="Currency 5 2 2 9 5" xfId="12743"/>
    <cellStyle name="Currency 5 2 3" xfId="3288"/>
    <cellStyle name="Currency 5 2 3 2" xfId="3289"/>
    <cellStyle name="Currency 5 2 3 3" xfId="3290"/>
    <cellStyle name="Currency 5 2 4" xfId="3291"/>
    <cellStyle name="Currency 5 2 4 2" xfId="3292"/>
    <cellStyle name="Currency 5 2 4 3" xfId="3293"/>
    <cellStyle name="Currency 5 2 5" xfId="3294"/>
    <cellStyle name="Currency 5 2 5 2" xfId="3295"/>
    <cellStyle name="Currency 5 2 5 3" xfId="3296"/>
    <cellStyle name="Currency 5 2 6" xfId="3297"/>
    <cellStyle name="Currency 5 2 6 2" xfId="3298"/>
    <cellStyle name="Currency 5 2 6 3" xfId="3299"/>
    <cellStyle name="Currency 5 2 7" xfId="3300"/>
    <cellStyle name="Currency 5 2 7 2" xfId="3301"/>
    <cellStyle name="Currency 5 2 7 3" xfId="3302"/>
    <cellStyle name="Currency 5 2 8" xfId="3303"/>
    <cellStyle name="Currency 5 2 8 2" xfId="3304"/>
    <cellStyle name="Currency 5 2 8 3" xfId="3305"/>
    <cellStyle name="Currency 5 2 9" xfId="3306"/>
    <cellStyle name="Currency 5 2 9 2" xfId="3307"/>
    <cellStyle name="Currency 5 2 9 3" xfId="3308"/>
    <cellStyle name="Currency 5 20" xfId="3309"/>
    <cellStyle name="Currency 5 20 2" xfId="3310"/>
    <cellStyle name="Currency 5 21" xfId="3311"/>
    <cellStyle name="Currency 5 21 2" xfId="3312"/>
    <cellStyle name="Currency 5 22" xfId="3313"/>
    <cellStyle name="Currency 5 22 2" xfId="3314"/>
    <cellStyle name="Currency 5 23" xfId="3315"/>
    <cellStyle name="Currency 5 23 2" xfId="3316"/>
    <cellStyle name="Currency 5 24" xfId="3317"/>
    <cellStyle name="Currency 5 24 2" xfId="3318"/>
    <cellStyle name="Currency 5 25" xfId="3319"/>
    <cellStyle name="Currency 5 25 2" xfId="3320"/>
    <cellStyle name="Currency 5 26" xfId="3321"/>
    <cellStyle name="Currency 5 26 2" xfId="3322"/>
    <cellStyle name="Currency 5 27" xfId="3323"/>
    <cellStyle name="Currency 5 27 2" xfId="3324"/>
    <cellStyle name="Currency 5 28" xfId="3325"/>
    <cellStyle name="Currency 5 28 2" xfId="3326"/>
    <cellStyle name="Currency 5 29" xfId="3327"/>
    <cellStyle name="Currency 5 29 2" xfId="3328"/>
    <cellStyle name="Currency 5 3" xfId="3329"/>
    <cellStyle name="Currency 5 3 2" xfId="3330"/>
    <cellStyle name="Currency 5 3 2 2" xfId="3331"/>
    <cellStyle name="Currency 5 30" xfId="3332"/>
    <cellStyle name="Currency 5 30 2" xfId="3333"/>
    <cellStyle name="Currency 5 31" xfId="3334"/>
    <cellStyle name="Currency 5 31 2" xfId="3335"/>
    <cellStyle name="Currency 5 32" xfId="3336"/>
    <cellStyle name="Currency 5 32 2" xfId="3337"/>
    <cellStyle name="Currency 5 33" xfId="3338"/>
    <cellStyle name="Currency 5 33 2" xfId="3339"/>
    <cellStyle name="Currency 5 34" xfId="3340"/>
    <cellStyle name="Currency 5 34 2" xfId="3341"/>
    <cellStyle name="Currency 5 35" xfId="3342"/>
    <cellStyle name="Currency 5 35 2" xfId="3343"/>
    <cellStyle name="Currency 5 36" xfId="3344"/>
    <cellStyle name="Currency 5 36 2" xfId="3345"/>
    <cellStyle name="Currency 5 37" xfId="3346"/>
    <cellStyle name="Currency 5 37 2" xfId="3347"/>
    <cellStyle name="Currency 5 38" xfId="3348"/>
    <cellStyle name="Currency 5 38 2" xfId="3349"/>
    <cellStyle name="Currency 5 39" xfId="3350"/>
    <cellStyle name="Currency 5 39 2" xfId="3351"/>
    <cellStyle name="Currency 5 4" xfId="3352"/>
    <cellStyle name="Currency 5 4 2" xfId="3353"/>
    <cellStyle name="Currency 5 40" xfId="3354"/>
    <cellStyle name="Currency 5 40 2" xfId="3355"/>
    <cellStyle name="Currency 5 41" xfId="3356"/>
    <cellStyle name="Currency 5 42" xfId="3357"/>
    <cellStyle name="Currency 5 42 2" xfId="3358"/>
    <cellStyle name="Currency 5 43" xfId="3359"/>
    <cellStyle name="Currency 5 43 2" xfId="3360"/>
    <cellStyle name="Currency 5 44" xfId="3361"/>
    <cellStyle name="Currency 5 44 2" xfId="3362"/>
    <cellStyle name="Currency 5 45" xfId="3363"/>
    <cellStyle name="Currency 5 45 2" xfId="3364"/>
    <cellStyle name="Currency 5 46" xfId="3365"/>
    <cellStyle name="Currency 5 47" xfId="3366"/>
    <cellStyle name="Currency 5 47 2" xfId="3367"/>
    <cellStyle name="Currency 5 48" xfId="3368"/>
    <cellStyle name="Currency 5 49" xfId="3369"/>
    <cellStyle name="Currency 5 5" xfId="3370"/>
    <cellStyle name="Currency 5 5 2" xfId="3371"/>
    <cellStyle name="Currency 5 50" xfId="3372"/>
    <cellStyle name="Currency 5 51" xfId="3373"/>
    <cellStyle name="Currency 5 52" xfId="3374"/>
    <cellStyle name="Currency 5 53" xfId="3375"/>
    <cellStyle name="Currency 5 54" xfId="3376"/>
    <cellStyle name="Currency 5 54 2" xfId="3377"/>
    <cellStyle name="Currency 5 55" xfId="3378"/>
    <cellStyle name="Currency 5 55 2" xfId="3379"/>
    <cellStyle name="Currency 5 56" xfId="3380"/>
    <cellStyle name="Currency 5 56 2" xfId="3381"/>
    <cellStyle name="Currency 5 57" xfId="3382"/>
    <cellStyle name="Currency 5 57 2" xfId="3383"/>
    <cellStyle name="Currency 5 58" xfId="3384"/>
    <cellStyle name="Currency 5 58 2" xfId="3385"/>
    <cellStyle name="Currency 5 59" xfId="3386"/>
    <cellStyle name="Currency 5 59 2" xfId="3387"/>
    <cellStyle name="Currency 5 6" xfId="3388"/>
    <cellStyle name="Currency 5 6 2" xfId="3389"/>
    <cellStyle name="Currency 5 60" xfId="3390"/>
    <cellStyle name="Currency 5 60 2" xfId="3391"/>
    <cellStyle name="Currency 5 61" xfId="3392"/>
    <cellStyle name="Currency 5 61 2" xfId="3393"/>
    <cellStyle name="Currency 5 62" xfId="3394"/>
    <cellStyle name="Currency 5 62 2" xfId="3395"/>
    <cellStyle name="Currency 5 63" xfId="3396"/>
    <cellStyle name="Currency 5 63 2" xfId="3397"/>
    <cellStyle name="Currency 5 64" xfId="3398"/>
    <cellStyle name="Currency 5 64 2" xfId="3399"/>
    <cellStyle name="Currency 5 65" xfId="3400"/>
    <cellStyle name="Currency 5 65 2" xfId="3401"/>
    <cellStyle name="Currency 5 66" xfId="3402"/>
    <cellStyle name="Currency 5 67" xfId="3403"/>
    <cellStyle name="Currency 5 68" xfId="3404"/>
    <cellStyle name="Currency 5 69" xfId="3405"/>
    <cellStyle name="Currency 5 7" xfId="3406"/>
    <cellStyle name="Currency 5 7 2" xfId="3407"/>
    <cellStyle name="Currency 5 70" xfId="3408"/>
    <cellStyle name="Currency 5 70 2" xfId="3409"/>
    <cellStyle name="Currency 5 71" xfId="3410"/>
    <cellStyle name="Currency 5 71 2" xfId="3411"/>
    <cellStyle name="Currency 5 72" xfId="3412"/>
    <cellStyle name="Currency 5 72 2" xfId="3413"/>
    <cellStyle name="Currency 5 73" xfId="3414"/>
    <cellStyle name="Currency 5 73 2" xfId="3415"/>
    <cellStyle name="Currency 5 74" xfId="3416"/>
    <cellStyle name="Currency 5 74 2" xfId="3417"/>
    <cellStyle name="Currency 5 75" xfId="3418"/>
    <cellStyle name="Currency 5 75 2" xfId="3419"/>
    <cellStyle name="Currency 5 76" xfId="3420"/>
    <cellStyle name="Currency 5 76 2" xfId="3421"/>
    <cellStyle name="Currency 5 77" xfId="3422"/>
    <cellStyle name="Currency 5 77 2" xfId="3423"/>
    <cellStyle name="Currency 5 78" xfId="3424"/>
    <cellStyle name="Currency 5 78 2" xfId="3425"/>
    <cellStyle name="Currency 5 79" xfId="3426"/>
    <cellStyle name="Currency 5 79 2" xfId="3427"/>
    <cellStyle name="Currency 5 8" xfId="3428"/>
    <cellStyle name="Currency 5 8 2" xfId="3429"/>
    <cellStyle name="Currency 5 80" xfId="3430"/>
    <cellStyle name="Currency 5 80 2" xfId="3431"/>
    <cellStyle name="Currency 5 81" xfId="3432"/>
    <cellStyle name="Currency 5 81 2" xfId="3433"/>
    <cellStyle name="Currency 5 82" xfId="3434"/>
    <cellStyle name="Currency 5 82 2" xfId="3435"/>
    <cellStyle name="Currency 5 83" xfId="3436"/>
    <cellStyle name="Currency 5 83 2" xfId="3437"/>
    <cellStyle name="Currency 5 84" xfId="3438"/>
    <cellStyle name="Currency 5 84 2" xfId="3439"/>
    <cellStyle name="Currency 5 85" xfId="3440"/>
    <cellStyle name="Currency 5 85 2" xfId="3441"/>
    <cellStyle name="Currency 5 86" xfId="3442"/>
    <cellStyle name="Currency 5 86 2" xfId="3443"/>
    <cellStyle name="Currency 5 87" xfId="3444"/>
    <cellStyle name="Currency 5 87 2" xfId="3445"/>
    <cellStyle name="Currency 5 88" xfId="3446"/>
    <cellStyle name="Currency 5 88 2" xfId="3447"/>
    <cellStyle name="Currency 5 89" xfId="3448"/>
    <cellStyle name="Currency 5 89 2" xfId="3449"/>
    <cellStyle name="Currency 5 9" xfId="3450"/>
    <cellStyle name="Currency 5 9 2" xfId="3451"/>
    <cellStyle name="Currency 5 90" xfId="3452"/>
    <cellStyle name="Currency 5 90 2" xfId="3453"/>
    <cellStyle name="Currency 5 91" xfId="3454"/>
    <cellStyle name="Currency 5 91 2" xfId="3455"/>
    <cellStyle name="Currency 5 92" xfId="3456"/>
    <cellStyle name="Currency 5 93" xfId="3457"/>
    <cellStyle name="Currency 5 94" xfId="3458"/>
    <cellStyle name="Currency 5 94 2" xfId="3459"/>
    <cellStyle name="Currency 5 95" xfId="3460"/>
    <cellStyle name="Currency 5 95 2" xfId="3461"/>
    <cellStyle name="Currency 5 96" xfId="3462"/>
    <cellStyle name="Currency 5 96 2" xfId="3463"/>
    <cellStyle name="Currency 5 97" xfId="3464"/>
    <cellStyle name="Currency 5 97 2" xfId="3465"/>
    <cellStyle name="Currency 5 98" xfId="3466"/>
    <cellStyle name="Currency 5 98 2" xfId="3467"/>
    <cellStyle name="Currency 5 99" xfId="3468"/>
    <cellStyle name="Currency 6" xfId="3469"/>
    <cellStyle name="Currency 6 10" xfId="3470"/>
    <cellStyle name="Currency 6 10 2" xfId="3471"/>
    <cellStyle name="Currency 6 11" xfId="3472"/>
    <cellStyle name="Currency 6 11 2" xfId="3473"/>
    <cellStyle name="Currency 6 12" xfId="3474"/>
    <cellStyle name="Currency 6 12 2" xfId="3475"/>
    <cellStyle name="Currency 6 13" xfId="3476"/>
    <cellStyle name="Currency 6 13 2" xfId="3477"/>
    <cellStyle name="Currency 6 14" xfId="3478"/>
    <cellStyle name="Currency 6 14 2" xfId="3479"/>
    <cellStyle name="Currency 6 15" xfId="3480"/>
    <cellStyle name="Currency 6 15 2" xfId="3481"/>
    <cellStyle name="Currency 6 16" xfId="3482"/>
    <cellStyle name="Currency 6 16 2" xfId="3483"/>
    <cellStyle name="Currency 6 17" xfId="3484"/>
    <cellStyle name="Currency 6 17 2" xfId="3485"/>
    <cellStyle name="Currency 6 18" xfId="3486"/>
    <cellStyle name="Currency 6 18 2" xfId="3487"/>
    <cellStyle name="Currency 6 19" xfId="3488"/>
    <cellStyle name="Currency 6 2" xfId="3489"/>
    <cellStyle name="Currency 6 2 2" xfId="3490"/>
    <cellStyle name="Currency 6 2 2 2" xfId="12744"/>
    <cellStyle name="Currency 6 2 3" xfId="3491"/>
    <cellStyle name="Currency 6 2 4" xfId="12745"/>
    <cellStyle name="Currency 6 2 5" xfId="12746"/>
    <cellStyle name="Currency 6 3" xfId="3492"/>
    <cellStyle name="Currency 6 3 2" xfId="3493"/>
    <cellStyle name="Currency 6 4" xfId="3494"/>
    <cellStyle name="Currency 6 4 2" xfId="3495"/>
    <cellStyle name="Currency 6 5" xfId="3496"/>
    <cellStyle name="Currency 6 5 2" xfId="3497"/>
    <cellStyle name="Currency 6 6" xfId="3498"/>
    <cellStyle name="Currency 6 6 2" xfId="3499"/>
    <cellStyle name="Currency 6 7" xfId="3500"/>
    <cellStyle name="Currency 6 7 2" xfId="3501"/>
    <cellStyle name="Currency 6 8" xfId="3502"/>
    <cellStyle name="Currency 6 8 2" xfId="3503"/>
    <cellStyle name="Currency 6 9" xfId="3504"/>
    <cellStyle name="Currency 6 9 2" xfId="3505"/>
    <cellStyle name="Currency 7" xfId="3506"/>
    <cellStyle name="Currency 7 10" xfId="3507"/>
    <cellStyle name="Currency 7 11" xfId="3508"/>
    <cellStyle name="Currency 7 12" xfId="3509"/>
    <cellStyle name="Currency 7 13" xfId="3510"/>
    <cellStyle name="Currency 7 13 2" xfId="3511"/>
    <cellStyle name="Currency 7 13 2 2" xfId="3512"/>
    <cellStyle name="Currency 7 13 2 3" xfId="12747"/>
    <cellStyle name="Currency 7 13 3" xfId="3513"/>
    <cellStyle name="Currency 7 13 4" xfId="3514"/>
    <cellStyle name="Currency 7 14" xfId="3515"/>
    <cellStyle name="Currency 7 15" xfId="3516"/>
    <cellStyle name="Currency 7 15 2" xfId="3517"/>
    <cellStyle name="Currency 7 16" xfId="12748"/>
    <cellStyle name="Currency 7 2" xfId="3518"/>
    <cellStyle name="Currency 7 2 10" xfId="3519"/>
    <cellStyle name="Currency 7 2 10 2" xfId="3520"/>
    <cellStyle name="Currency 7 2 10 2 2" xfId="3521"/>
    <cellStyle name="Currency 7 2 10 2 3" xfId="12749"/>
    <cellStyle name="Currency 7 2 10 3" xfId="3522"/>
    <cellStyle name="Currency 7 2 10 4" xfId="12750"/>
    <cellStyle name="Currency 7 2 11" xfId="3523"/>
    <cellStyle name="Currency 7 2 11 2" xfId="3524"/>
    <cellStyle name="Currency 7 2 11 2 2" xfId="3525"/>
    <cellStyle name="Currency 7 2 11 2 3" xfId="12751"/>
    <cellStyle name="Currency 7 2 11 3" xfId="3526"/>
    <cellStyle name="Currency 7 2 11 4" xfId="12752"/>
    <cellStyle name="Currency 7 2 12" xfId="3527"/>
    <cellStyle name="Currency 7 2 12 2" xfId="3528"/>
    <cellStyle name="Currency 7 2 12 3" xfId="12753"/>
    <cellStyle name="Currency 7 2 13" xfId="3529"/>
    <cellStyle name="Currency 7 2 13 2" xfId="3530"/>
    <cellStyle name="Currency 7 2 13 3" xfId="12754"/>
    <cellStyle name="Currency 7 2 14" xfId="3531"/>
    <cellStyle name="Currency 7 2 14 2" xfId="3532"/>
    <cellStyle name="Currency 7 2 14 3" xfId="12755"/>
    <cellStyle name="Currency 7 2 15" xfId="12756"/>
    <cellStyle name="Currency 7 2 2" xfId="3533"/>
    <cellStyle name="Currency 7 2 2 2" xfId="3534"/>
    <cellStyle name="Currency 7 2 2 2 2" xfId="3535"/>
    <cellStyle name="Currency 7 2 2 2 3" xfId="12757"/>
    <cellStyle name="Currency 7 2 2 3" xfId="3536"/>
    <cellStyle name="Currency 7 2 2 4" xfId="12758"/>
    <cellStyle name="Currency 7 2 3" xfId="3537"/>
    <cellStyle name="Currency 7 2 3 2" xfId="3538"/>
    <cellStyle name="Currency 7 2 3 2 2" xfId="3539"/>
    <cellStyle name="Currency 7 2 3 2 3" xfId="12759"/>
    <cellStyle name="Currency 7 2 3 3" xfId="3540"/>
    <cellStyle name="Currency 7 2 3 4" xfId="12760"/>
    <cellStyle name="Currency 7 2 4" xfId="3541"/>
    <cellStyle name="Currency 7 2 4 2" xfId="3542"/>
    <cellStyle name="Currency 7 2 4 2 2" xfId="3543"/>
    <cellStyle name="Currency 7 2 4 2 3" xfId="12761"/>
    <cellStyle name="Currency 7 2 4 3" xfId="3544"/>
    <cellStyle name="Currency 7 2 4 4" xfId="12762"/>
    <cellStyle name="Currency 7 2 5" xfId="3545"/>
    <cellStyle name="Currency 7 2 5 2" xfId="3546"/>
    <cellStyle name="Currency 7 2 5 2 2" xfId="3547"/>
    <cellStyle name="Currency 7 2 5 2 3" xfId="12763"/>
    <cellStyle name="Currency 7 2 5 3" xfId="3548"/>
    <cellStyle name="Currency 7 2 5 4" xfId="12764"/>
    <cellStyle name="Currency 7 2 6" xfId="3549"/>
    <cellStyle name="Currency 7 2 6 2" xfId="3550"/>
    <cellStyle name="Currency 7 2 6 2 2" xfId="3551"/>
    <cellStyle name="Currency 7 2 6 2 3" xfId="12765"/>
    <cellStyle name="Currency 7 2 6 3" xfId="3552"/>
    <cellStyle name="Currency 7 2 6 4" xfId="12766"/>
    <cellStyle name="Currency 7 2 7" xfId="3553"/>
    <cellStyle name="Currency 7 2 7 2" xfId="3554"/>
    <cellStyle name="Currency 7 2 7 2 2" xfId="3555"/>
    <cellStyle name="Currency 7 2 7 2 3" xfId="12767"/>
    <cellStyle name="Currency 7 2 7 3" xfId="3556"/>
    <cellStyle name="Currency 7 2 7 4" xfId="12768"/>
    <cellStyle name="Currency 7 2 8" xfId="3557"/>
    <cellStyle name="Currency 7 2 8 2" xfId="3558"/>
    <cellStyle name="Currency 7 2 8 2 2" xfId="3559"/>
    <cellStyle name="Currency 7 2 8 2 3" xfId="12769"/>
    <cellStyle name="Currency 7 2 8 3" xfId="3560"/>
    <cellStyle name="Currency 7 2 8 4" xfId="12770"/>
    <cellStyle name="Currency 7 2 9" xfId="3561"/>
    <cellStyle name="Currency 7 2 9 2" xfId="3562"/>
    <cellStyle name="Currency 7 2 9 2 2" xfId="3563"/>
    <cellStyle name="Currency 7 2 9 2 3" xfId="12771"/>
    <cellStyle name="Currency 7 2 9 3" xfId="3564"/>
    <cellStyle name="Currency 7 2 9 4" xfId="12772"/>
    <cellStyle name="Currency 7 3" xfId="3565"/>
    <cellStyle name="Currency 7 3 2" xfId="3566"/>
    <cellStyle name="Currency 7 3 2 2" xfId="3567"/>
    <cellStyle name="Currency 7 3 2 3" xfId="12773"/>
    <cellStyle name="Currency 7 3 3" xfId="3568"/>
    <cellStyle name="Currency 7 3 4" xfId="12774"/>
    <cellStyle name="Currency 7 4" xfId="3569"/>
    <cellStyle name="Currency 7 5" xfId="3570"/>
    <cellStyle name="Currency 7 6" xfId="3571"/>
    <cellStyle name="Currency 7 7" xfId="3572"/>
    <cellStyle name="Currency 7 8" xfId="3573"/>
    <cellStyle name="Currency 7 9" xfId="3574"/>
    <cellStyle name="Currency 8" xfId="3575"/>
    <cellStyle name="Currency 8 2" xfId="12775"/>
    <cellStyle name="Currency 9" xfId="3576"/>
    <cellStyle name="Currency No$" xfId="3577"/>
    <cellStyle name="Currency Total" xfId="3578"/>
    <cellStyle name="Currency Total 2" xfId="12776"/>
    <cellStyle name="Currency x2 No$" xfId="3579"/>
    <cellStyle name="Currency0" xfId="26"/>
    <cellStyle name="Custom - Style1" xfId="3580"/>
    <cellStyle name="Custom - Style8" xfId="3581"/>
    <cellStyle name="Data   - Style2" xfId="3582"/>
    <cellStyle name="Date" xfId="27"/>
    <cellStyle name="Dollarsign" xfId="3583"/>
    <cellStyle name="DOUBLEL" xfId="3584"/>
    <cellStyle name="eatme" xfId="3585"/>
    <cellStyle name="Euro" xfId="11319"/>
    <cellStyle name="Exhibits" xfId="11320"/>
    <cellStyle name="Explanatory Text 2" xfId="3586"/>
    <cellStyle name="Explanatory Text 3" xfId="3587"/>
    <cellStyle name="Explanatory Text 4" xfId="3588"/>
    <cellStyle name="Explanatory Text 5" xfId="3589"/>
    <cellStyle name="Explanatory Text 6" xfId="3590"/>
    <cellStyle name="F2" xfId="28"/>
    <cellStyle name="F3" xfId="29"/>
    <cellStyle name="F4" xfId="30"/>
    <cellStyle name="F5" xfId="31"/>
    <cellStyle name="F6" xfId="32"/>
    <cellStyle name="F7" xfId="33"/>
    <cellStyle name="F8" xfId="34"/>
    <cellStyle name="Fixed" xfId="35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1273" builtinId="9" hidden="1"/>
    <cellStyle name="Followed Hyperlink" xfId="11275" builtinId="9" hidden="1"/>
    <cellStyle name="Followed Hyperlink" xfId="11277" builtinId="9" hidden="1"/>
    <cellStyle name="Followed Hyperlink" xfId="11279" builtinId="9" hidden="1"/>
    <cellStyle name="Followed Hyperlink" xfId="11281" builtinId="9" hidden="1"/>
    <cellStyle name="Followed Hyperlink" xfId="11283" builtinId="9" hidden="1"/>
    <cellStyle name="Followed Hyperlink" xfId="11285" builtinId="9" hidden="1"/>
    <cellStyle name="Followed Hyperlink" xfId="11287" builtinId="9" hidden="1"/>
    <cellStyle name="Followed Hyperlink" xfId="11289" builtinId="9" hidden="1"/>
    <cellStyle name="Followed Hyperlink" xfId="11291" builtinId="9" hidden="1"/>
    <cellStyle name="Followed Hyperlink" xfId="11293" builtinId="9" hidden="1"/>
    <cellStyle name="Followed Hyperlink" xfId="11295" builtinId="9" hidden="1"/>
    <cellStyle name="Followed Hyperlink" xfId="11297" builtinId="9" hidden="1"/>
    <cellStyle name="Followed Hyperlink" xfId="11299" builtinId="9" hidden="1"/>
    <cellStyle name="Followed Hyperlink" xfId="11301" builtinId="9" hidden="1"/>
    <cellStyle name="Followed Hyperlink" xfId="11303" builtinId="9" hidden="1"/>
    <cellStyle name="Followed Hyperlink" xfId="11305" builtinId="9" hidden="1"/>
    <cellStyle name="Followed Hyperlink" xfId="11307" builtinId="9" hidden="1"/>
    <cellStyle name="Followed Hyperlink" xfId="11354" builtinId="9" hidden="1"/>
    <cellStyle name="Followed Hyperlink" xfId="11356" builtinId="9" hidden="1"/>
    <cellStyle name="Followed Hyperlink" xfId="11358" builtinId="9" hidden="1"/>
    <cellStyle name="Followed Hyperlink" xfId="11360" builtinId="9" hidden="1"/>
    <cellStyle name="Followed Hyperlink" xfId="11362" builtinId="9" hidden="1"/>
    <cellStyle name="Followed Hyperlink" xfId="11364" builtinId="9" hidden="1"/>
    <cellStyle name="Followed Hyperlink" xfId="11366" builtinId="9" hidden="1"/>
    <cellStyle name="Followed Hyperlink" xfId="11368" builtinId="9" hidden="1"/>
    <cellStyle name="Followed Hyperlink" xfId="11370" builtinId="9" hidden="1"/>
    <cellStyle name="Followed Hyperlink" xfId="11372" builtinId="9" hidden="1"/>
    <cellStyle name="Followed Hyperlink" xfId="11374" builtinId="9" hidden="1"/>
    <cellStyle name="Followed Hyperlink" xfId="11376" builtinId="9" hidden="1"/>
    <cellStyle name="Followed Hyperlink" xfId="11378" builtinId="9" hidden="1"/>
    <cellStyle name="Followed Hyperlink" xfId="11380" builtinId="9" hidden="1"/>
    <cellStyle name="Followed Hyperlink" xfId="11382" builtinId="9" hidden="1"/>
    <cellStyle name="Followed Hyperlink" xfId="11384" builtinId="9" hidden="1"/>
    <cellStyle name="Followed Hyperlink" xfId="11386" builtinId="9" hidden="1"/>
    <cellStyle name="Followed Hyperlink" xfId="11388" builtinId="9" hidden="1"/>
    <cellStyle name="Followed Hyperlink" xfId="11390" builtinId="9" hidden="1"/>
    <cellStyle name="Followed Hyperlink" xfId="11392" builtinId="9" hidden="1"/>
    <cellStyle name="Followed Hyperlink" xfId="11394" builtinId="9" hidden="1"/>
    <cellStyle name="Followed Hyperlink" xfId="11396" builtinId="9" hidden="1"/>
    <cellStyle name="Followed Hyperlink" xfId="11398" builtinId="9" hidden="1"/>
    <cellStyle name="Followed Hyperlink" xfId="11400" builtinId="9" hidden="1"/>
    <cellStyle name="Followed Hyperlink" xfId="11402" builtinId="9" hidden="1"/>
    <cellStyle name="Followed Hyperlink" xfId="11404" builtinId="9" hidden="1"/>
    <cellStyle name="Followed Hyperlink" xfId="11406" builtinId="9" hidden="1"/>
    <cellStyle name="Followed Hyperlink" xfId="11408" builtinId="9" hidden="1"/>
    <cellStyle name="Followed Hyperlink" xfId="11410" builtinId="9" hidden="1"/>
    <cellStyle name="Followed Hyperlink" xfId="11412" builtinId="9" hidden="1"/>
    <cellStyle name="Followed Hyperlink" xfId="11414" builtinId="9" hidden="1"/>
    <cellStyle name="Followed Hyperlink" xfId="11416" builtinId="9" hidden="1"/>
    <cellStyle name="Followed Hyperlink" xfId="11418" builtinId="9" hidden="1"/>
    <cellStyle name="Followed Hyperlink" xfId="11420" builtinId="9" hidden="1"/>
    <cellStyle name="Followed Hyperlink" xfId="11422" builtinId="9" hidden="1"/>
    <cellStyle name="Followed Hyperlink" xfId="11424" builtinId="9" hidden="1"/>
    <cellStyle name="Followed Hyperlink" xfId="11426" builtinId="9" hidden="1"/>
    <cellStyle name="Followed Hyperlink" xfId="11428" builtinId="9" hidden="1"/>
    <cellStyle name="Followed Hyperlink" xfId="11430" builtinId="9" hidden="1"/>
    <cellStyle name="Followed Hyperlink" xfId="11432" builtinId="9" hidden="1"/>
    <cellStyle name="Followed Hyperlink" xfId="11434" builtinId="9" hidden="1"/>
    <cellStyle name="Followed Hyperlink" xfId="11436" builtinId="9" hidden="1"/>
    <cellStyle name="Followed Hyperlink" xfId="11438" builtinId="9" hidden="1"/>
    <cellStyle name="Followed Hyperlink" xfId="11440" builtinId="9" hidden="1"/>
    <cellStyle name="Followed Hyperlink" xfId="11442" builtinId="9" hidden="1"/>
    <cellStyle name="Followed Hyperlink" xfId="11444" builtinId="9" hidden="1"/>
    <cellStyle name="Followed Hyperlink" xfId="11446" builtinId="9" hidden="1"/>
    <cellStyle name="Followed Hyperlink" xfId="11448" builtinId="9" hidden="1"/>
    <cellStyle name="Followed Hyperlink" xfId="11450" builtinId="9" hidden="1"/>
    <cellStyle name="Followed Hyperlink" xfId="11452" builtinId="9" hidden="1"/>
    <cellStyle name="Followed Hyperlink" xfId="11454" builtinId="9" hidden="1"/>
    <cellStyle name="Followed Hyperlink" xfId="11456" builtinId="9" hidden="1"/>
    <cellStyle name="Followed Hyperlink" xfId="11458" builtinId="9" hidden="1"/>
    <cellStyle name="Followed Hyperlink" xfId="11460" builtinId="9" hidden="1"/>
    <cellStyle name="Followed Hyperlink" xfId="11462" builtinId="9" hidden="1"/>
    <cellStyle name="Followed Hyperlink" xfId="11464" builtinId="9" hidden="1"/>
    <cellStyle name="Followed Hyperlink" xfId="11466" builtinId="9" hidden="1"/>
    <cellStyle name="Followed Hyperlink" xfId="11468" builtinId="9" hidden="1"/>
    <cellStyle name="Followed Hyperlink" xfId="11470" builtinId="9" hidden="1"/>
    <cellStyle name="Followed Hyperlink" xfId="11472" builtinId="9" hidden="1"/>
    <cellStyle name="Followed Hyperlink" xfId="11474" builtinId="9" hidden="1"/>
    <cellStyle name="Followed Hyperlink" xfId="11476" builtinId="9" hidden="1"/>
    <cellStyle name="Followed Hyperlink" xfId="11478" builtinId="9" hidden="1"/>
    <cellStyle name="Followed Hyperlink" xfId="11480" builtinId="9" hidden="1"/>
    <cellStyle name="Followed Hyperlink" xfId="11482" builtinId="9" hidden="1"/>
    <cellStyle name="Followed Hyperlink" xfId="11484" builtinId="9" hidden="1"/>
    <cellStyle name="Followed Hyperlink" xfId="11486" builtinId="9" hidden="1"/>
    <cellStyle name="Followed Hyperlink" xfId="11488" builtinId="9" hidden="1"/>
    <cellStyle name="Followed Hyperlink" xfId="11490" builtinId="9" hidden="1"/>
    <cellStyle name="Followed Hyperlink" xfId="11492" builtinId="9" hidden="1"/>
    <cellStyle name="Followed Hyperlink" xfId="11494" builtinId="9" hidden="1"/>
    <cellStyle name="Followed Hyperlink" xfId="11496" builtinId="9" hidden="1"/>
    <cellStyle name="Followed Hyperlink" xfId="11498" builtinId="9" hidden="1"/>
    <cellStyle name="Followed Hyperlink" xfId="11500" builtinId="9" hidden="1"/>
    <cellStyle name="Followed Hyperlink" xfId="11502" builtinId="9" hidden="1"/>
    <cellStyle name="Followed Hyperlink" xfId="11504" builtinId="9" hidden="1"/>
    <cellStyle name="Followed Hyperlink" xfId="11506" builtinId="9" hidden="1"/>
    <cellStyle name="Followed Hyperlink" xfId="11508" builtinId="9" hidden="1"/>
    <cellStyle name="Followed Hyperlink" xfId="11510" builtinId="9" hidden="1"/>
    <cellStyle name="Followed Hyperlink" xfId="11512" builtinId="9" hidden="1"/>
    <cellStyle name="Followed Hyperlink" xfId="11514" builtinId="9" hidden="1"/>
    <cellStyle name="Followed Hyperlink" xfId="11516" builtinId="9" hidden="1"/>
    <cellStyle name="Followed Hyperlink" xfId="11518" builtinId="9" hidden="1"/>
    <cellStyle name="Followed Hyperlink" xfId="11520" builtinId="9" hidden="1"/>
    <cellStyle name="Followed Hyperlink" xfId="11522" builtinId="9" hidden="1"/>
    <cellStyle name="Followed Hyperlink" xfId="11524" builtinId="9" hidden="1"/>
    <cellStyle name="Followed Hyperlink" xfId="11526" builtinId="9" hidden="1"/>
    <cellStyle name="Followed Hyperlink" xfId="11528" builtinId="9" hidden="1"/>
    <cellStyle name="Followed Hyperlink" xfId="11530" builtinId="9" hidden="1"/>
    <cellStyle name="Followed Hyperlink" xfId="11532" builtinId="9" hidden="1"/>
    <cellStyle name="Followed Hyperlink" xfId="11534" builtinId="9" hidden="1"/>
    <cellStyle name="Followed Hyperlink" xfId="11536" builtinId="9" hidden="1"/>
    <cellStyle name="Followed Hyperlink" xfId="11538" builtinId="9" hidden="1"/>
    <cellStyle name="Followed Hyperlink" xfId="11540" builtinId="9" hidden="1"/>
    <cellStyle name="Followed Hyperlink" xfId="11542" builtinId="9" hidden="1"/>
    <cellStyle name="Followed Hyperlink" xfId="11544" builtinId="9" hidden="1"/>
    <cellStyle name="Followed Hyperlink" xfId="11546" builtinId="9" hidden="1"/>
    <cellStyle name="Followed Hyperlink" xfId="11548" builtinId="9" hidden="1"/>
    <cellStyle name="Followed Hyperlink" xfId="11550" builtinId="9" hidden="1"/>
    <cellStyle name="Followed Hyperlink" xfId="11552" builtinId="9" hidden="1"/>
    <cellStyle name="Followed Hyperlink" xfId="11554" builtinId="9" hidden="1"/>
    <cellStyle name="Followed Hyperlink" xfId="11556" builtinId="9" hidden="1"/>
    <cellStyle name="Followed Hyperlink" xfId="11558" builtinId="9" hidden="1"/>
    <cellStyle name="Followed Hyperlink" xfId="11560" builtinId="9" hidden="1"/>
    <cellStyle name="Followed Hyperlink" xfId="11562" builtinId="9" hidden="1"/>
    <cellStyle name="Followed Hyperlink" xfId="11564" builtinId="9" hidden="1"/>
    <cellStyle name="Followed Hyperlink" xfId="11566" builtinId="9" hidden="1"/>
    <cellStyle name="Followed Hyperlink" xfId="11568" builtinId="9" hidden="1"/>
    <cellStyle name="Followed Hyperlink" xfId="11570" builtinId="9" hidden="1"/>
    <cellStyle name="Followed Hyperlink" xfId="11572" builtinId="9" hidden="1"/>
    <cellStyle name="Followed Hyperlink" xfId="11574" builtinId="9" hidden="1"/>
    <cellStyle name="Followed Hyperlink" xfId="11576" builtinId="9" hidden="1"/>
    <cellStyle name="Followed Hyperlink" xfId="11578" builtinId="9" hidden="1"/>
    <cellStyle name="Followed Hyperlink" xfId="11580" builtinId="9" hidden="1"/>
    <cellStyle name="Followed Hyperlink" xfId="11582" builtinId="9" hidden="1"/>
    <cellStyle name="Followed Hyperlink" xfId="11584" builtinId="9" hidden="1"/>
    <cellStyle name="Followed Hyperlink" xfId="11586" builtinId="9" hidden="1"/>
    <cellStyle name="Followed Hyperlink" xfId="11588" builtinId="9" hidden="1"/>
    <cellStyle name="Followed Hyperlink" xfId="11590" builtinId="9" hidden="1"/>
    <cellStyle name="Followed Hyperlink" xfId="11592" builtinId="9" hidden="1"/>
    <cellStyle name="Followed Hyperlink" xfId="11594" builtinId="9" hidden="1"/>
    <cellStyle name="Followed Hyperlink" xfId="11596" builtinId="9" hidden="1"/>
    <cellStyle name="Followed Hyperlink" xfId="11598" builtinId="9" hidden="1"/>
    <cellStyle name="Followed Hyperlink" xfId="11600" builtinId="9" hidden="1"/>
    <cellStyle name="Followed Hyperlink" xfId="11602" builtinId="9" hidden="1"/>
    <cellStyle name="Followed Hyperlink" xfId="11604" builtinId="9" hidden="1"/>
    <cellStyle name="Followed Hyperlink" xfId="11606" builtinId="9" hidden="1"/>
    <cellStyle name="Followed Hyperlink" xfId="11608" builtinId="9" hidden="1"/>
    <cellStyle name="Followed Hyperlink" xfId="11610" builtinId="9" hidden="1"/>
    <cellStyle name="Followed Hyperlink" xfId="11612" builtinId="9" hidden="1"/>
    <cellStyle name="Followed Hyperlink" xfId="11614" builtinId="9" hidden="1"/>
    <cellStyle name="Followed Hyperlink" xfId="11616" builtinId="9" hidden="1"/>
    <cellStyle name="Followed Hyperlink" xfId="11618" builtinId="9" hidden="1"/>
    <cellStyle name="Followed Hyperlink" xfId="11620" builtinId="9" hidden="1"/>
    <cellStyle name="Followed Hyperlink" xfId="11622" builtinId="9" hidden="1"/>
    <cellStyle name="Followed Hyperlink" xfId="11624" builtinId="9" hidden="1"/>
    <cellStyle name="Followed Hyperlink" xfId="11626" builtinId="9" hidden="1"/>
    <cellStyle name="Followed Hyperlink" xfId="11628" builtinId="9" hidden="1"/>
    <cellStyle name="Followed Hyperlink" xfId="11630" builtinId="9" hidden="1"/>
    <cellStyle name="Followed Hyperlink" xfId="11632" builtinId="9" hidden="1"/>
    <cellStyle name="Followed Hyperlink" xfId="11634" builtinId="9" hidden="1"/>
    <cellStyle name="Followed Hyperlink" xfId="11636" builtinId="9" hidden="1"/>
    <cellStyle name="Followed Hyperlink" xfId="11638" builtinId="9" hidden="1"/>
    <cellStyle name="Followed Hyperlink" xfId="11640" builtinId="9" hidden="1"/>
    <cellStyle name="Followed Hyperlink" xfId="11642" builtinId="9" hidden="1"/>
    <cellStyle name="Followed Hyperlink" xfId="11644" builtinId="9" hidden="1"/>
    <cellStyle name="Followed Hyperlink" xfId="11646" builtinId="9" hidden="1"/>
    <cellStyle name="Followed Hyperlink" xfId="11648" builtinId="9" hidden="1"/>
    <cellStyle name="Followed Hyperlink" xfId="11650" builtinId="9" hidden="1"/>
    <cellStyle name="Followed Hyperlink" xfId="11652" builtinId="9" hidden="1"/>
    <cellStyle name="Followed Hyperlink" xfId="11654" builtinId="9" hidden="1"/>
    <cellStyle name="Followed Hyperlink" xfId="11656" builtinId="9" hidden="1"/>
    <cellStyle name="Followed Hyperlink" xfId="11658" builtinId="9" hidden="1"/>
    <cellStyle name="Followed Hyperlink" xfId="11660" builtinId="9" hidden="1"/>
    <cellStyle name="Followed Hyperlink" xfId="11662" builtinId="9" hidden="1"/>
    <cellStyle name="Followed Hyperlink" xfId="11664" builtinId="9" hidden="1"/>
    <cellStyle name="Followed Hyperlink" xfId="11666" builtinId="9" hidden="1"/>
    <cellStyle name="Followed Hyperlink" xfId="11668" builtinId="9" hidden="1"/>
    <cellStyle name="Followed Hyperlink" xfId="11670" builtinId="9" hidden="1"/>
    <cellStyle name="Followed Hyperlink" xfId="11672" builtinId="9" hidden="1"/>
    <cellStyle name="Followed Hyperlink" xfId="11674" builtinId="9" hidden="1"/>
    <cellStyle name="Followed Hyperlink" xfId="11676" builtinId="9" hidden="1"/>
    <cellStyle name="Followed Hyperlink" xfId="11678" builtinId="9" hidden="1"/>
    <cellStyle name="Followed Hyperlink" xfId="11680" builtinId="9" hidden="1"/>
    <cellStyle name="Followed Hyperlink" xfId="11682" builtinId="9" hidden="1"/>
    <cellStyle name="Followed Hyperlink" xfId="11684" builtinId="9" hidden="1"/>
    <cellStyle name="Followed Hyperlink" xfId="11686" builtinId="9" hidden="1"/>
    <cellStyle name="Followed Hyperlink" xfId="11688" builtinId="9" hidden="1"/>
    <cellStyle name="Followed Hyperlink" xfId="11690" builtinId="9" hidden="1"/>
    <cellStyle name="Followed Hyperlink" xfId="11692" builtinId="9" hidden="1"/>
    <cellStyle name="Followed Hyperlink" xfId="11694" builtinId="9" hidden="1"/>
    <cellStyle name="Followed Hyperlink" xfId="11696" builtinId="9" hidden="1"/>
    <cellStyle name="Followed Hyperlink" xfId="11698" builtinId="9" hidden="1"/>
    <cellStyle name="Followed Hyperlink" xfId="11700" builtinId="9" hidden="1"/>
    <cellStyle name="Followed Hyperlink" xfId="11702" builtinId="9" hidden="1"/>
    <cellStyle name="Followed Hyperlink" xfId="11704" builtinId="9" hidden="1"/>
    <cellStyle name="Followed Hyperlink" xfId="11706" builtinId="9" hidden="1"/>
    <cellStyle name="Followed Hyperlink" xfId="11708" builtinId="9" hidden="1"/>
    <cellStyle name="Followed Hyperlink" xfId="11710" builtinId="9" hidden="1"/>
    <cellStyle name="Followed Hyperlink" xfId="11712" builtinId="9" hidden="1"/>
    <cellStyle name="Followed Hyperlink" xfId="11714" builtinId="9" hidden="1"/>
    <cellStyle name="Followed Hyperlink" xfId="11716" builtinId="9" hidden="1"/>
    <cellStyle name="Followed Hyperlink" xfId="11718" builtinId="9" hidden="1"/>
    <cellStyle name="Followed Hyperlink" xfId="11720" builtinId="9" hidden="1"/>
    <cellStyle name="Followed Hyperlink" xfId="16855" builtinId="9" hidden="1"/>
    <cellStyle name="Followed Hyperlink" xfId="16857" builtinId="9" hidden="1"/>
    <cellStyle name="Followed Hyperlink" xfId="16859" builtinId="9" hidden="1"/>
    <cellStyle name="Followed Hyperlink" xfId="16861" builtinId="9" hidden="1"/>
    <cellStyle name="Followed Hyperlink" xfId="16863" builtinId="9" hidden="1"/>
    <cellStyle name="Followed Hyperlink" xfId="16865" builtinId="9" hidden="1"/>
    <cellStyle name="Followed Hyperlink" xfId="16867" builtinId="9" hidden="1"/>
    <cellStyle name="Followed Hyperlink" xfId="16869" builtinId="9" hidden="1"/>
    <cellStyle name="Followed Hyperlink" xfId="16871" builtinId="9" hidden="1"/>
    <cellStyle name="Followed Hyperlink" xfId="16873" builtinId="9" hidden="1"/>
    <cellStyle name="Followed Hyperlink" xfId="16875" builtinId="9" hidden="1"/>
    <cellStyle name="Followed Hyperlink" xfId="16877" builtinId="9" hidden="1"/>
    <cellStyle name="Followed Hyperlink" xfId="16879" builtinId="9" hidden="1"/>
    <cellStyle name="Followed Hyperlink" xfId="16881" builtinId="9" hidden="1"/>
    <cellStyle name="Followed Hyperlink" xfId="16883" builtinId="9" hidden="1"/>
    <cellStyle name="Followed Hyperlink" xfId="16885" builtinId="9" hidden="1"/>
    <cellStyle name="Followed Hyperlink" xfId="16887" builtinId="9" hidden="1"/>
    <cellStyle name="Followed Hyperlink" xfId="16889" builtinId="9" hidden="1"/>
    <cellStyle name="Followed Hyperlink" xfId="16891" builtinId="9" hidden="1"/>
    <cellStyle name="Followed Hyperlink" xfId="16893" builtinId="9" hidden="1"/>
    <cellStyle name="Followed Hyperlink" xfId="16895" builtinId="9" hidden="1"/>
    <cellStyle name="Followed Hyperlink" xfId="16897" builtinId="9" hidden="1"/>
    <cellStyle name="Followed Hyperlink" xfId="16899" builtinId="9" hidden="1"/>
    <cellStyle name="Followed Hyperlink" xfId="16901" builtinId="9" hidden="1"/>
    <cellStyle name="Followed Hyperlink" xfId="16907" builtinId="9" hidden="1"/>
    <cellStyle name="Followed Hyperlink" xfId="16909" builtinId="9" hidden="1"/>
    <cellStyle name="Followed Hyperlink" xfId="16911" builtinId="9" hidden="1"/>
    <cellStyle name="Followed Hyperlink" xfId="16913" builtinId="9" hidden="1"/>
    <cellStyle name="Followed Hyperlink" xfId="16915" builtinId="9" hidden="1"/>
    <cellStyle name="Followed Hyperlink" xfId="16917" builtinId="9" hidden="1"/>
    <cellStyle name="Followed Hyperlink" xfId="16919" builtinId="9" hidden="1"/>
    <cellStyle name="Followed Hyperlink" xfId="16921" builtinId="9" hidden="1"/>
    <cellStyle name="Followed Hyperlink" xfId="16923" builtinId="9" hidden="1"/>
    <cellStyle name="Followed Hyperlink" xfId="16925" builtinId="9" hidden="1"/>
    <cellStyle name="Followed Hyperlink" xfId="16927" builtinId="9" hidden="1"/>
    <cellStyle name="Followed Hyperlink" xfId="16929" builtinId="9" hidden="1"/>
    <cellStyle name="Followed Hyperlink" xfId="16931" builtinId="9" hidden="1"/>
    <cellStyle name="Followed Hyperlink" xfId="16941" builtinId="9" hidden="1"/>
    <cellStyle name="Formula" xfId="3591"/>
    <cellStyle name="Gas Cost x5" xfId="3592"/>
    <cellStyle name="Good 2" xfId="3593"/>
    <cellStyle name="Good 3" xfId="3594"/>
    <cellStyle name="Good 4" xfId="3595"/>
    <cellStyle name="Good 5" xfId="3596"/>
    <cellStyle name="Good 6" xfId="3597"/>
    <cellStyle name="Hardcoded" xfId="3598"/>
    <cellStyle name="Head Title" xfId="3599"/>
    <cellStyle name="Heading 1 2" xfId="3600"/>
    <cellStyle name="Heading 1 3" xfId="3601"/>
    <cellStyle name="Heading 1 4" xfId="3602"/>
    <cellStyle name="Heading 1 5" xfId="3603"/>
    <cellStyle name="Heading 1 6" xfId="3604"/>
    <cellStyle name="Heading 2 2" xfId="3605"/>
    <cellStyle name="Heading 2 3" xfId="3606"/>
    <cellStyle name="Heading 2 4" xfId="3607"/>
    <cellStyle name="Heading 2 5" xfId="3608"/>
    <cellStyle name="Heading 2 6" xfId="3609"/>
    <cellStyle name="Heading 3 2" xfId="3610"/>
    <cellStyle name="Heading 3 3" xfId="3611"/>
    <cellStyle name="Heading 3 4" xfId="3612"/>
    <cellStyle name="Heading 3 5" xfId="3613"/>
    <cellStyle name="Heading 3 6" xfId="3614"/>
    <cellStyle name="Heading 4 2" xfId="3615"/>
    <cellStyle name="Heading 4 3" xfId="3616"/>
    <cellStyle name="Heading 4 4" xfId="3617"/>
    <cellStyle name="Heading 4 5" xfId="3618"/>
    <cellStyle name="Heading 4 6" xfId="3619"/>
    <cellStyle name="HEADING1" xfId="36"/>
    <cellStyle name="HEADING2" xfId="37"/>
    <cellStyle name="HeadlineStyle" xfId="3620"/>
    <cellStyle name="HeadlineStyle 10" xfId="3621"/>
    <cellStyle name="HeadlineStyle 11" xfId="3622"/>
    <cellStyle name="HeadlineStyle 12" xfId="3623"/>
    <cellStyle name="HeadlineStyle 13" xfId="3624"/>
    <cellStyle name="HeadlineStyle 14" xfId="3625"/>
    <cellStyle name="HeadlineStyle 15" xfId="3626"/>
    <cellStyle name="HeadlineStyle 16" xfId="3627"/>
    <cellStyle name="HeadlineStyle 2" xfId="3628"/>
    <cellStyle name="HeadlineStyle 3" xfId="3629"/>
    <cellStyle name="HeadlineStyle 4" xfId="3630"/>
    <cellStyle name="HeadlineStyle 5" xfId="3631"/>
    <cellStyle name="HeadlineStyle 6" xfId="3632"/>
    <cellStyle name="HeadlineStyle 7" xfId="3633"/>
    <cellStyle name="HeadlineStyle 8" xfId="3634"/>
    <cellStyle name="HeadlineStyle 9" xfId="3635"/>
    <cellStyle name="HeadlineStyleJustified" xfId="3636"/>
    <cellStyle name="HeadlineStyleJustified 10" xfId="3637"/>
    <cellStyle name="HeadlineStyleJustified 11" xfId="3638"/>
    <cellStyle name="HeadlineStyleJustified 12" xfId="3639"/>
    <cellStyle name="HeadlineStyleJustified 13" xfId="3640"/>
    <cellStyle name="HeadlineStyleJustified 14" xfId="3641"/>
    <cellStyle name="HeadlineStyleJustified 15" xfId="3642"/>
    <cellStyle name="HeadlineStyleJustified 16" xfId="3643"/>
    <cellStyle name="HeadlineStyleJustified 2" xfId="3644"/>
    <cellStyle name="HeadlineStyleJustified 3" xfId="3645"/>
    <cellStyle name="HeadlineStyleJustified 4" xfId="3646"/>
    <cellStyle name="HeadlineStyleJustified 5" xfId="3647"/>
    <cellStyle name="HeadlineStyleJustified 6" xfId="3648"/>
    <cellStyle name="HeadlineStyleJustified 7" xfId="3649"/>
    <cellStyle name="HeadlineStyleJustified 8" xfId="3650"/>
    <cellStyle name="HeadlineStyleJustified 9" xfId="3651"/>
    <cellStyle name="Hyperlink" xfId="121" builtinId="8" hidden="1"/>
    <cellStyle name="Hyperlink" xfId="123" builtinId="8" hidden="1"/>
    <cellStyle name="Hyperlink" xfId="125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1272" builtinId="8" hidden="1"/>
    <cellStyle name="Hyperlink" xfId="11274" builtinId="8" hidden="1"/>
    <cellStyle name="Hyperlink" xfId="11276" builtinId="8" hidden="1"/>
    <cellStyle name="Hyperlink" xfId="11278" builtinId="8" hidden="1"/>
    <cellStyle name="Hyperlink" xfId="11280" builtinId="8" hidden="1"/>
    <cellStyle name="Hyperlink" xfId="11282" builtinId="8" hidden="1"/>
    <cellStyle name="Hyperlink" xfId="11284" builtinId="8" hidden="1"/>
    <cellStyle name="Hyperlink" xfId="11286" builtinId="8" hidden="1"/>
    <cellStyle name="Hyperlink" xfId="11288" builtinId="8" hidden="1"/>
    <cellStyle name="Hyperlink" xfId="11290" builtinId="8" hidden="1"/>
    <cellStyle name="Hyperlink" xfId="11292" builtinId="8" hidden="1"/>
    <cellStyle name="Hyperlink" xfId="11294" builtinId="8" hidden="1"/>
    <cellStyle name="Hyperlink" xfId="11296" builtinId="8" hidden="1"/>
    <cellStyle name="Hyperlink" xfId="11298" builtinId="8" hidden="1"/>
    <cellStyle name="Hyperlink" xfId="11300" builtinId="8" hidden="1"/>
    <cellStyle name="Hyperlink" xfId="11302" builtinId="8" hidden="1"/>
    <cellStyle name="Hyperlink" xfId="11304" builtinId="8" hidden="1"/>
    <cellStyle name="Hyperlink" xfId="11306" builtinId="8" hidden="1"/>
    <cellStyle name="Hyperlink" xfId="11353" builtinId="8" hidden="1"/>
    <cellStyle name="Hyperlink" xfId="11355" builtinId="8" hidden="1"/>
    <cellStyle name="Hyperlink" xfId="11357" builtinId="8" hidden="1"/>
    <cellStyle name="Hyperlink" xfId="11359" builtinId="8" hidden="1"/>
    <cellStyle name="Hyperlink" xfId="11361" builtinId="8" hidden="1"/>
    <cellStyle name="Hyperlink" xfId="11363" builtinId="8" hidden="1"/>
    <cellStyle name="Hyperlink" xfId="11365" builtinId="8" hidden="1"/>
    <cellStyle name="Hyperlink" xfId="11367" builtinId="8" hidden="1"/>
    <cellStyle name="Hyperlink" xfId="11369" builtinId="8" hidden="1"/>
    <cellStyle name="Hyperlink" xfId="11371" builtinId="8" hidden="1"/>
    <cellStyle name="Hyperlink" xfId="11373" builtinId="8" hidden="1"/>
    <cellStyle name="Hyperlink" xfId="11375" builtinId="8" hidden="1"/>
    <cellStyle name="Hyperlink" xfId="11377" builtinId="8" hidden="1"/>
    <cellStyle name="Hyperlink" xfId="11379" builtinId="8" hidden="1"/>
    <cellStyle name="Hyperlink" xfId="11381" builtinId="8" hidden="1"/>
    <cellStyle name="Hyperlink" xfId="11383" builtinId="8" hidden="1"/>
    <cellStyle name="Hyperlink" xfId="11385" builtinId="8" hidden="1"/>
    <cellStyle name="Hyperlink" xfId="11387" builtinId="8" hidden="1"/>
    <cellStyle name="Hyperlink" xfId="11389" builtinId="8" hidden="1"/>
    <cellStyle name="Hyperlink" xfId="11391" builtinId="8" hidden="1"/>
    <cellStyle name="Hyperlink" xfId="11393" builtinId="8" hidden="1"/>
    <cellStyle name="Hyperlink" xfId="11395" builtinId="8" hidden="1"/>
    <cellStyle name="Hyperlink" xfId="11397" builtinId="8" hidden="1"/>
    <cellStyle name="Hyperlink" xfId="11399" builtinId="8" hidden="1"/>
    <cellStyle name="Hyperlink" xfId="11401" builtinId="8" hidden="1"/>
    <cellStyle name="Hyperlink" xfId="11403" builtinId="8" hidden="1"/>
    <cellStyle name="Hyperlink" xfId="11405" builtinId="8" hidden="1"/>
    <cellStyle name="Hyperlink" xfId="11407" builtinId="8" hidden="1"/>
    <cellStyle name="Hyperlink" xfId="11409" builtinId="8" hidden="1"/>
    <cellStyle name="Hyperlink" xfId="11411" builtinId="8" hidden="1"/>
    <cellStyle name="Hyperlink" xfId="11413" builtinId="8" hidden="1"/>
    <cellStyle name="Hyperlink" xfId="11415" builtinId="8" hidden="1"/>
    <cellStyle name="Hyperlink" xfId="11417" builtinId="8" hidden="1"/>
    <cellStyle name="Hyperlink" xfId="11419" builtinId="8" hidden="1"/>
    <cellStyle name="Hyperlink" xfId="11421" builtinId="8" hidden="1"/>
    <cellStyle name="Hyperlink" xfId="11423" builtinId="8" hidden="1"/>
    <cellStyle name="Hyperlink" xfId="11425" builtinId="8" hidden="1"/>
    <cellStyle name="Hyperlink" xfId="11427" builtinId="8" hidden="1"/>
    <cellStyle name="Hyperlink" xfId="11429" builtinId="8" hidden="1"/>
    <cellStyle name="Hyperlink" xfId="11431" builtinId="8" hidden="1"/>
    <cellStyle name="Hyperlink" xfId="11433" builtinId="8" hidden="1"/>
    <cellStyle name="Hyperlink" xfId="11435" builtinId="8" hidden="1"/>
    <cellStyle name="Hyperlink" xfId="11437" builtinId="8" hidden="1"/>
    <cellStyle name="Hyperlink" xfId="11439" builtinId="8" hidden="1"/>
    <cellStyle name="Hyperlink" xfId="11441" builtinId="8" hidden="1"/>
    <cellStyle name="Hyperlink" xfId="11443" builtinId="8" hidden="1"/>
    <cellStyle name="Hyperlink" xfId="11445" builtinId="8" hidden="1"/>
    <cellStyle name="Hyperlink" xfId="11447" builtinId="8" hidden="1"/>
    <cellStyle name="Hyperlink" xfId="11449" builtinId="8" hidden="1"/>
    <cellStyle name="Hyperlink" xfId="11451" builtinId="8" hidden="1"/>
    <cellStyle name="Hyperlink" xfId="11453" builtinId="8" hidden="1"/>
    <cellStyle name="Hyperlink" xfId="11455" builtinId="8" hidden="1"/>
    <cellStyle name="Hyperlink" xfId="11457" builtinId="8" hidden="1"/>
    <cellStyle name="Hyperlink" xfId="11459" builtinId="8" hidden="1"/>
    <cellStyle name="Hyperlink" xfId="11461" builtinId="8" hidden="1"/>
    <cellStyle name="Hyperlink" xfId="11463" builtinId="8" hidden="1"/>
    <cellStyle name="Hyperlink" xfId="11465" builtinId="8" hidden="1"/>
    <cellStyle name="Hyperlink" xfId="11467" builtinId="8" hidden="1"/>
    <cellStyle name="Hyperlink" xfId="11469" builtinId="8" hidden="1"/>
    <cellStyle name="Hyperlink" xfId="11471" builtinId="8" hidden="1"/>
    <cellStyle name="Hyperlink" xfId="11473" builtinId="8" hidden="1"/>
    <cellStyle name="Hyperlink" xfId="11475" builtinId="8" hidden="1"/>
    <cellStyle name="Hyperlink" xfId="11477" builtinId="8" hidden="1"/>
    <cellStyle name="Hyperlink" xfId="11479" builtinId="8" hidden="1"/>
    <cellStyle name="Hyperlink" xfId="11481" builtinId="8" hidden="1"/>
    <cellStyle name="Hyperlink" xfId="11483" builtinId="8" hidden="1"/>
    <cellStyle name="Hyperlink" xfId="11485" builtinId="8" hidden="1"/>
    <cellStyle name="Hyperlink" xfId="11487" builtinId="8" hidden="1"/>
    <cellStyle name="Hyperlink" xfId="11489" builtinId="8" hidden="1"/>
    <cellStyle name="Hyperlink" xfId="11491" builtinId="8" hidden="1"/>
    <cellStyle name="Hyperlink" xfId="11493" builtinId="8" hidden="1"/>
    <cellStyle name="Hyperlink" xfId="11495" builtinId="8" hidden="1"/>
    <cellStyle name="Hyperlink" xfId="11497" builtinId="8" hidden="1"/>
    <cellStyle name="Hyperlink" xfId="11499" builtinId="8" hidden="1"/>
    <cellStyle name="Hyperlink" xfId="11501" builtinId="8" hidden="1"/>
    <cellStyle name="Hyperlink" xfId="11503" builtinId="8" hidden="1"/>
    <cellStyle name="Hyperlink" xfId="11505" builtinId="8" hidden="1"/>
    <cellStyle name="Hyperlink" xfId="11507" builtinId="8" hidden="1"/>
    <cellStyle name="Hyperlink" xfId="11509" builtinId="8" hidden="1"/>
    <cellStyle name="Hyperlink" xfId="11511" builtinId="8" hidden="1"/>
    <cellStyle name="Hyperlink" xfId="11513" builtinId="8" hidden="1"/>
    <cellStyle name="Hyperlink" xfId="11515" builtinId="8" hidden="1"/>
    <cellStyle name="Hyperlink" xfId="11517" builtinId="8" hidden="1"/>
    <cellStyle name="Hyperlink" xfId="11519" builtinId="8" hidden="1"/>
    <cellStyle name="Hyperlink" xfId="11521" builtinId="8" hidden="1"/>
    <cellStyle name="Hyperlink" xfId="11523" builtinId="8" hidden="1"/>
    <cellStyle name="Hyperlink" xfId="11525" builtinId="8" hidden="1"/>
    <cellStyle name="Hyperlink" xfId="11527" builtinId="8" hidden="1"/>
    <cellStyle name="Hyperlink" xfId="11529" builtinId="8" hidden="1"/>
    <cellStyle name="Hyperlink" xfId="11531" builtinId="8" hidden="1"/>
    <cellStyle name="Hyperlink" xfId="11533" builtinId="8" hidden="1"/>
    <cellStyle name="Hyperlink" xfId="11535" builtinId="8" hidden="1"/>
    <cellStyle name="Hyperlink" xfId="11537" builtinId="8" hidden="1"/>
    <cellStyle name="Hyperlink" xfId="11539" builtinId="8" hidden="1"/>
    <cellStyle name="Hyperlink" xfId="11541" builtinId="8" hidden="1"/>
    <cellStyle name="Hyperlink" xfId="11543" builtinId="8" hidden="1"/>
    <cellStyle name="Hyperlink" xfId="11545" builtinId="8" hidden="1"/>
    <cellStyle name="Hyperlink" xfId="11547" builtinId="8" hidden="1"/>
    <cellStyle name="Hyperlink" xfId="11549" builtinId="8" hidden="1"/>
    <cellStyle name="Hyperlink" xfId="11551" builtinId="8" hidden="1"/>
    <cellStyle name="Hyperlink" xfId="11553" builtinId="8" hidden="1"/>
    <cellStyle name="Hyperlink" xfId="11555" builtinId="8" hidden="1"/>
    <cellStyle name="Hyperlink" xfId="11557" builtinId="8" hidden="1"/>
    <cellStyle name="Hyperlink" xfId="11559" builtinId="8" hidden="1"/>
    <cellStyle name="Hyperlink" xfId="11561" builtinId="8" hidden="1"/>
    <cellStyle name="Hyperlink" xfId="11563" builtinId="8" hidden="1"/>
    <cellStyle name="Hyperlink" xfId="11565" builtinId="8" hidden="1"/>
    <cellStyle name="Hyperlink" xfId="11567" builtinId="8" hidden="1"/>
    <cellStyle name="Hyperlink" xfId="11569" builtinId="8" hidden="1"/>
    <cellStyle name="Hyperlink" xfId="11571" builtinId="8" hidden="1"/>
    <cellStyle name="Hyperlink" xfId="11573" builtinId="8" hidden="1"/>
    <cellStyle name="Hyperlink" xfId="11575" builtinId="8" hidden="1"/>
    <cellStyle name="Hyperlink" xfId="11577" builtinId="8" hidden="1"/>
    <cellStyle name="Hyperlink" xfId="11579" builtinId="8" hidden="1"/>
    <cellStyle name="Hyperlink" xfId="11581" builtinId="8" hidden="1"/>
    <cellStyle name="Hyperlink" xfId="11583" builtinId="8" hidden="1"/>
    <cellStyle name="Hyperlink" xfId="11585" builtinId="8" hidden="1"/>
    <cellStyle name="Hyperlink" xfId="11587" builtinId="8" hidden="1"/>
    <cellStyle name="Hyperlink" xfId="11589" builtinId="8" hidden="1"/>
    <cellStyle name="Hyperlink" xfId="11591" builtinId="8" hidden="1"/>
    <cellStyle name="Hyperlink" xfId="11593" builtinId="8" hidden="1"/>
    <cellStyle name="Hyperlink" xfId="11595" builtinId="8" hidden="1"/>
    <cellStyle name="Hyperlink" xfId="11597" builtinId="8" hidden="1"/>
    <cellStyle name="Hyperlink" xfId="11599" builtinId="8" hidden="1"/>
    <cellStyle name="Hyperlink" xfId="11601" builtinId="8" hidden="1"/>
    <cellStyle name="Hyperlink" xfId="11603" builtinId="8" hidden="1"/>
    <cellStyle name="Hyperlink" xfId="11605" builtinId="8" hidden="1"/>
    <cellStyle name="Hyperlink" xfId="11607" builtinId="8" hidden="1"/>
    <cellStyle name="Hyperlink" xfId="11609" builtinId="8" hidden="1"/>
    <cellStyle name="Hyperlink" xfId="11611" builtinId="8" hidden="1"/>
    <cellStyle name="Hyperlink" xfId="11613" builtinId="8" hidden="1"/>
    <cellStyle name="Hyperlink" xfId="11615" builtinId="8" hidden="1"/>
    <cellStyle name="Hyperlink" xfId="11617" builtinId="8" hidden="1"/>
    <cellStyle name="Hyperlink" xfId="11619" builtinId="8" hidden="1"/>
    <cellStyle name="Hyperlink" xfId="11621" builtinId="8" hidden="1"/>
    <cellStyle name="Hyperlink" xfId="11623" builtinId="8" hidden="1"/>
    <cellStyle name="Hyperlink" xfId="11625" builtinId="8" hidden="1"/>
    <cellStyle name="Hyperlink" xfId="11627" builtinId="8" hidden="1"/>
    <cellStyle name="Hyperlink" xfId="11629" builtinId="8" hidden="1"/>
    <cellStyle name="Hyperlink" xfId="11631" builtinId="8" hidden="1"/>
    <cellStyle name="Hyperlink" xfId="11633" builtinId="8" hidden="1"/>
    <cellStyle name="Hyperlink" xfId="11635" builtinId="8" hidden="1"/>
    <cellStyle name="Hyperlink" xfId="11637" builtinId="8" hidden="1"/>
    <cellStyle name="Hyperlink" xfId="11639" builtinId="8" hidden="1"/>
    <cellStyle name="Hyperlink" xfId="11641" builtinId="8" hidden="1"/>
    <cellStyle name="Hyperlink" xfId="11643" builtinId="8" hidden="1"/>
    <cellStyle name="Hyperlink" xfId="11645" builtinId="8" hidden="1"/>
    <cellStyle name="Hyperlink" xfId="11647" builtinId="8" hidden="1"/>
    <cellStyle name="Hyperlink" xfId="11649" builtinId="8" hidden="1"/>
    <cellStyle name="Hyperlink" xfId="11651" builtinId="8" hidden="1"/>
    <cellStyle name="Hyperlink" xfId="11653" builtinId="8" hidden="1"/>
    <cellStyle name="Hyperlink" xfId="11655" builtinId="8" hidden="1"/>
    <cellStyle name="Hyperlink" xfId="11657" builtinId="8" hidden="1"/>
    <cellStyle name="Hyperlink" xfId="11659" builtinId="8" hidden="1"/>
    <cellStyle name="Hyperlink" xfId="11661" builtinId="8" hidden="1"/>
    <cellStyle name="Hyperlink" xfId="11663" builtinId="8" hidden="1"/>
    <cellStyle name="Hyperlink" xfId="11665" builtinId="8" hidden="1"/>
    <cellStyle name="Hyperlink" xfId="11667" builtinId="8" hidden="1"/>
    <cellStyle name="Hyperlink" xfId="11669" builtinId="8" hidden="1"/>
    <cellStyle name="Hyperlink" xfId="11671" builtinId="8" hidden="1"/>
    <cellStyle name="Hyperlink" xfId="11673" builtinId="8" hidden="1"/>
    <cellStyle name="Hyperlink" xfId="11675" builtinId="8" hidden="1"/>
    <cellStyle name="Hyperlink" xfId="11677" builtinId="8" hidden="1"/>
    <cellStyle name="Hyperlink" xfId="11679" builtinId="8" hidden="1"/>
    <cellStyle name="Hyperlink" xfId="11681" builtinId="8" hidden="1"/>
    <cellStyle name="Hyperlink" xfId="11683" builtinId="8" hidden="1"/>
    <cellStyle name="Hyperlink" xfId="11685" builtinId="8" hidden="1"/>
    <cellStyle name="Hyperlink" xfId="11687" builtinId="8" hidden="1"/>
    <cellStyle name="Hyperlink" xfId="11689" builtinId="8" hidden="1"/>
    <cellStyle name="Hyperlink" xfId="11691" builtinId="8" hidden="1"/>
    <cellStyle name="Hyperlink" xfId="11693" builtinId="8" hidden="1"/>
    <cellStyle name="Hyperlink" xfId="11695" builtinId="8" hidden="1"/>
    <cellStyle name="Hyperlink" xfId="11697" builtinId="8" hidden="1"/>
    <cellStyle name="Hyperlink" xfId="11699" builtinId="8" hidden="1"/>
    <cellStyle name="Hyperlink" xfId="11701" builtinId="8" hidden="1"/>
    <cellStyle name="Hyperlink" xfId="11703" builtinId="8" hidden="1"/>
    <cellStyle name="Hyperlink" xfId="11705" builtinId="8" hidden="1"/>
    <cellStyle name="Hyperlink" xfId="11707" builtinId="8" hidden="1"/>
    <cellStyle name="Hyperlink" xfId="11709" builtinId="8" hidden="1"/>
    <cellStyle name="Hyperlink" xfId="11711" builtinId="8" hidden="1"/>
    <cellStyle name="Hyperlink" xfId="11713" builtinId="8" hidden="1"/>
    <cellStyle name="Hyperlink" xfId="11715" builtinId="8" hidden="1"/>
    <cellStyle name="Hyperlink" xfId="11717" builtinId="8" hidden="1"/>
    <cellStyle name="Hyperlink" xfId="11719" builtinId="8" hidden="1"/>
    <cellStyle name="Hyperlink" xfId="16854" builtinId="8" hidden="1"/>
    <cellStyle name="Hyperlink" xfId="16856" builtinId="8" hidden="1"/>
    <cellStyle name="Hyperlink" xfId="16858" builtinId="8" hidden="1"/>
    <cellStyle name="Hyperlink" xfId="16860" builtinId="8" hidden="1"/>
    <cellStyle name="Hyperlink" xfId="16862" builtinId="8" hidden="1"/>
    <cellStyle name="Hyperlink" xfId="16864" builtinId="8" hidden="1"/>
    <cellStyle name="Hyperlink" xfId="16866" builtinId="8" hidden="1"/>
    <cellStyle name="Hyperlink" xfId="16868" builtinId="8" hidden="1"/>
    <cellStyle name="Hyperlink" xfId="16870" builtinId="8" hidden="1"/>
    <cellStyle name="Hyperlink" xfId="16872" builtinId="8" hidden="1"/>
    <cellStyle name="Hyperlink" xfId="16874" builtinId="8" hidden="1"/>
    <cellStyle name="Hyperlink" xfId="16876" builtinId="8" hidden="1"/>
    <cellStyle name="Hyperlink" xfId="16878" builtinId="8" hidden="1"/>
    <cellStyle name="Hyperlink" xfId="16880" builtinId="8" hidden="1"/>
    <cellStyle name="Hyperlink" xfId="16882" builtinId="8" hidden="1"/>
    <cellStyle name="Hyperlink" xfId="16884" builtinId="8" hidden="1"/>
    <cellStyle name="Hyperlink" xfId="16886" builtinId="8" hidden="1"/>
    <cellStyle name="Hyperlink" xfId="16888" builtinId="8" hidden="1"/>
    <cellStyle name="Hyperlink" xfId="16890" builtinId="8" hidden="1"/>
    <cellStyle name="Hyperlink" xfId="16892" builtinId="8" hidden="1"/>
    <cellStyle name="Hyperlink" xfId="16894" builtinId="8" hidden="1"/>
    <cellStyle name="Hyperlink" xfId="16896" builtinId="8" hidden="1"/>
    <cellStyle name="Hyperlink" xfId="16898" builtinId="8" hidden="1"/>
    <cellStyle name="Hyperlink" xfId="16900" builtinId="8" hidden="1"/>
    <cellStyle name="Hyperlink" xfId="16906" builtinId="8" hidden="1"/>
    <cellStyle name="Hyperlink" xfId="16908" builtinId="8" hidden="1"/>
    <cellStyle name="Hyperlink" xfId="16910" builtinId="8" hidden="1"/>
    <cellStyle name="Hyperlink" xfId="16912" builtinId="8" hidden="1"/>
    <cellStyle name="Hyperlink" xfId="16914" builtinId="8" hidden="1"/>
    <cellStyle name="Hyperlink" xfId="16916" builtinId="8" hidden="1"/>
    <cellStyle name="Hyperlink" xfId="16918" builtinId="8" hidden="1"/>
    <cellStyle name="Hyperlink" xfId="16920" builtinId="8" hidden="1"/>
    <cellStyle name="Hyperlink" xfId="16922" builtinId="8" hidden="1"/>
    <cellStyle name="Hyperlink" xfId="16924" builtinId="8" hidden="1"/>
    <cellStyle name="Hyperlink" xfId="16926" builtinId="8" hidden="1"/>
    <cellStyle name="Hyperlink" xfId="16928" builtinId="8" hidden="1"/>
    <cellStyle name="Hyperlink" xfId="16930" builtinId="8" hidden="1"/>
    <cellStyle name="Hyperlink" xfId="16940" builtinId="8" hidden="1"/>
    <cellStyle name="Hyperlink 2" xfId="3652"/>
    <cellStyle name="Hyperlink 2 2" xfId="12777"/>
    <cellStyle name="Hyperlink 3" xfId="12778"/>
    <cellStyle name="inc/dec" xfId="3653"/>
    <cellStyle name="inc/dec 2" xfId="3654"/>
    <cellStyle name="Input 2" xfId="3655"/>
    <cellStyle name="Input 3" xfId="3656"/>
    <cellStyle name="Input 4" xfId="3657"/>
    <cellStyle name="Input 5" xfId="3658"/>
    <cellStyle name="Input 6" xfId="3659"/>
    <cellStyle name="Invisible" xfId="3660"/>
    <cellStyle name="Labels - Style3" xfId="3661"/>
    <cellStyle name="Labor" xfId="3662"/>
    <cellStyle name="Lines" xfId="3663"/>
    <cellStyle name="Linked Amount" xfId="3664"/>
    <cellStyle name="Linked Cell 2" xfId="3665"/>
    <cellStyle name="Linked Cell 3" xfId="3666"/>
    <cellStyle name="Linked Cell 4" xfId="3667"/>
    <cellStyle name="Linked Cell 5" xfId="3668"/>
    <cellStyle name="Linked Cell 6" xfId="3669"/>
    <cellStyle name="Neutral 2" xfId="3670"/>
    <cellStyle name="Neutral 3" xfId="3671"/>
    <cellStyle name="Neutral 4" xfId="3672"/>
    <cellStyle name="Neutral 5" xfId="3673"/>
    <cellStyle name="Neutral 6" xfId="3674"/>
    <cellStyle name="NewColumnHeaderNormal" xfId="3675"/>
    <cellStyle name="NewSectionHeaderNormal" xfId="3676"/>
    <cellStyle name="NewTitleNormal" xfId="3677"/>
    <cellStyle name="Normal" xfId="0" builtinId="0" customBuiltin="1"/>
    <cellStyle name="Normal - Style1" xfId="38"/>
    <cellStyle name="Normal - Style2" xfId="39"/>
    <cellStyle name="Normal - Style3" xfId="40"/>
    <cellStyle name="Normal - Style4" xfId="41"/>
    <cellStyle name="Normal - Style5" xfId="42"/>
    <cellStyle name="Normal - Style6" xfId="43"/>
    <cellStyle name="Normal - Style7" xfId="44"/>
    <cellStyle name="Normal - Style8" xfId="45"/>
    <cellStyle name="Normal 10" xfId="3678"/>
    <cellStyle name="Normal 10 10" xfId="3679"/>
    <cellStyle name="Normal 10 10 2" xfId="3680"/>
    <cellStyle name="Normal 10 10 2 2" xfId="3681"/>
    <cellStyle name="Normal 10 10 2 2 2" xfId="12779"/>
    <cellStyle name="Normal 10 10 2 2 2 2" xfId="12780"/>
    <cellStyle name="Normal 10 10 2 2 2 3" xfId="12781"/>
    <cellStyle name="Normal 10 10 2 3" xfId="12782"/>
    <cellStyle name="Normal 10 10 3" xfId="3682"/>
    <cellStyle name="Normal 10 10 3 2" xfId="12783"/>
    <cellStyle name="Normal 10 10 3 2 2 2 2" xfId="16937"/>
    <cellStyle name="Normal 10 10 4" xfId="3683"/>
    <cellStyle name="Normal 10 10 4 2" xfId="12784"/>
    <cellStyle name="Normal 10 10 4 2 2" xfId="12785"/>
    <cellStyle name="Normal 10 10 5" xfId="12786"/>
    <cellStyle name="Normal 10 10 6" xfId="12787"/>
    <cellStyle name="Normal 10 11" xfId="3684"/>
    <cellStyle name="Normal 10 11 2" xfId="3685"/>
    <cellStyle name="Normal 10 11 2 2" xfId="3686"/>
    <cellStyle name="Normal 10 11 2 2 2" xfId="12788"/>
    <cellStyle name="Normal 10 11 2 3" xfId="12789"/>
    <cellStyle name="Normal 10 11 2 4" xfId="12790"/>
    <cellStyle name="Normal 10 11 2 5" xfId="12791"/>
    <cellStyle name="Normal 10 11 3" xfId="3687"/>
    <cellStyle name="Normal 10 11 3 2" xfId="12792"/>
    <cellStyle name="Normal 10 11 4" xfId="12793"/>
    <cellStyle name="Normal 10 11 4 2" xfId="12794"/>
    <cellStyle name="Normal 10 11 5" xfId="12795"/>
    <cellStyle name="Normal 10 11 6" xfId="12796"/>
    <cellStyle name="Normal 10 12" xfId="3688"/>
    <cellStyle name="Normal 10 12 2" xfId="3689"/>
    <cellStyle name="Normal 10 12 2 2" xfId="12797"/>
    <cellStyle name="Normal 10 12 3" xfId="12798"/>
    <cellStyle name="Normal 10 12 4" xfId="12799"/>
    <cellStyle name="Normal 10 12 5" xfId="12800"/>
    <cellStyle name="Normal 10 13" xfId="3690"/>
    <cellStyle name="Normal 10 13 2" xfId="3691"/>
    <cellStyle name="Normal 10 13 2 2" xfId="12801"/>
    <cellStyle name="Normal 10 13 3" xfId="12802"/>
    <cellStyle name="Normal 10 13 4" xfId="12803"/>
    <cellStyle name="Normal 10 13 5" xfId="12804"/>
    <cellStyle name="Normal 10 14" xfId="3692"/>
    <cellStyle name="Normal 10 14 10" xfId="3693"/>
    <cellStyle name="Normal 10 14 10 2" xfId="3694"/>
    <cellStyle name="Normal 10 14 10 2 2" xfId="12805"/>
    <cellStyle name="Normal 10 14 10 3" xfId="12806"/>
    <cellStyle name="Normal 10 14 10 4" xfId="12807"/>
    <cellStyle name="Normal 10 14 10 5" xfId="12808"/>
    <cellStyle name="Normal 10 14 11" xfId="3695"/>
    <cellStyle name="Normal 10 14 11 2" xfId="3696"/>
    <cellStyle name="Normal 10 14 11 2 2" xfId="12809"/>
    <cellStyle name="Normal 10 14 11 3" xfId="12810"/>
    <cellStyle name="Normal 10 14 11 4" xfId="12811"/>
    <cellStyle name="Normal 10 14 11 5" xfId="12812"/>
    <cellStyle name="Normal 10 14 12" xfId="3697"/>
    <cellStyle name="Normal 10 14 12 2" xfId="3698"/>
    <cellStyle name="Normal 10 14 12 2 2" xfId="12813"/>
    <cellStyle name="Normal 10 14 12 3" xfId="12814"/>
    <cellStyle name="Normal 10 14 12 4" xfId="12815"/>
    <cellStyle name="Normal 10 14 12 5" xfId="12816"/>
    <cellStyle name="Normal 10 14 13" xfId="3699"/>
    <cellStyle name="Normal 10 14 13 2" xfId="12817"/>
    <cellStyle name="Normal 10 14 14" xfId="12818"/>
    <cellStyle name="Normal 10 14 2" xfId="3700"/>
    <cellStyle name="Normal 10 14 2 2" xfId="3701"/>
    <cellStyle name="Normal 10 14 2 2 2" xfId="12819"/>
    <cellStyle name="Normal 10 14 2 2 3" xfId="12820"/>
    <cellStyle name="Normal 10 14 2 3" xfId="12821"/>
    <cellStyle name="Normal 10 14 2 4" xfId="12822"/>
    <cellStyle name="Normal 10 14 2 5" xfId="12823"/>
    <cellStyle name="Normal 10 14 3" xfId="3702"/>
    <cellStyle name="Normal 10 14 3 2" xfId="3703"/>
    <cellStyle name="Normal 10 14 3 2 2" xfId="12824"/>
    <cellStyle name="Normal 10 14 3 3" xfId="12825"/>
    <cellStyle name="Normal 10 14 3 4" xfId="12826"/>
    <cellStyle name="Normal 10 14 3 5" xfId="12827"/>
    <cellStyle name="Normal 10 14 4" xfId="3704"/>
    <cellStyle name="Normal 10 14 4 2" xfId="3705"/>
    <cellStyle name="Normal 10 14 4 2 2" xfId="12828"/>
    <cellStyle name="Normal 10 14 4 3" xfId="12829"/>
    <cellStyle name="Normal 10 14 4 4" xfId="12830"/>
    <cellStyle name="Normal 10 14 4 5" xfId="12831"/>
    <cellStyle name="Normal 10 14 5" xfId="3706"/>
    <cellStyle name="Normal 10 14 5 2" xfId="3707"/>
    <cellStyle name="Normal 10 14 5 2 2" xfId="12832"/>
    <cellStyle name="Normal 10 14 5 3" xfId="12833"/>
    <cellStyle name="Normal 10 14 5 4" xfId="12834"/>
    <cellStyle name="Normal 10 14 5 5" xfId="12835"/>
    <cellStyle name="Normal 10 14 6" xfId="3708"/>
    <cellStyle name="Normal 10 14 6 2" xfId="3709"/>
    <cellStyle name="Normal 10 14 6 2 2" xfId="12836"/>
    <cellStyle name="Normal 10 14 6 3" xfId="12837"/>
    <cellStyle name="Normal 10 14 6 4" xfId="12838"/>
    <cellStyle name="Normal 10 14 6 5" xfId="12839"/>
    <cellStyle name="Normal 10 14 7" xfId="3710"/>
    <cellStyle name="Normal 10 14 7 2" xfId="3711"/>
    <cellStyle name="Normal 10 14 7 2 2" xfId="12840"/>
    <cellStyle name="Normal 10 14 7 3" xfId="12841"/>
    <cellStyle name="Normal 10 14 7 4" xfId="12842"/>
    <cellStyle name="Normal 10 14 7 5" xfId="12843"/>
    <cellStyle name="Normal 10 14 8" xfId="3712"/>
    <cellStyle name="Normal 10 14 8 2" xfId="3713"/>
    <cellStyle name="Normal 10 14 8 2 2" xfId="12844"/>
    <cellStyle name="Normal 10 14 8 3" xfId="12845"/>
    <cellStyle name="Normal 10 14 8 4" xfId="12846"/>
    <cellStyle name="Normal 10 14 8 5" xfId="12847"/>
    <cellStyle name="Normal 10 14 9" xfId="3714"/>
    <cellStyle name="Normal 10 14 9 2" xfId="3715"/>
    <cellStyle name="Normal 10 14 9 2 2" xfId="12848"/>
    <cellStyle name="Normal 10 14 9 3" xfId="12849"/>
    <cellStyle name="Normal 10 14 9 4" xfId="12850"/>
    <cellStyle name="Normal 10 14 9 5" xfId="12851"/>
    <cellStyle name="Normal 10 15" xfId="3716"/>
    <cellStyle name="Normal 10 15 2" xfId="3717"/>
    <cellStyle name="Normal 10 15 2 2" xfId="12852"/>
    <cellStyle name="Normal 10 15 3" xfId="12853"/>
    <cellStyle name="Normal 10 15 4" xfId="12854"/>
    <cellStyle name="Normal 10 15 5" xfId="12855"/>
    <cellStyle name="Normal 10 16" xfId="3718"/>
    <cellStyle name="Normal 10 16 2" xfId="3719"/>
    <cellStyle name="Normal 10 16 2 2" xfId="12856"/>
    <cellStyle name="Normal 10 16 3" xfId="12857"/>
    <cellStyle name="Normal 10 16 4" xfId="12858"/>
    <cellStyle name="Normal 10 16 5" xfId="12859"/>
    <cellStyle name="Normal 10 17" xfId="3720"/>
    <cellStyle name="Normal 10 17 2" xfId="3721"/>
    <cellStyle name="Normal 10 17 2 2" xfId="12860"/>
    <cellStyle name="Normal 10 17 3" xfId="12861"/>
    <cellStyle name="Normal 10 17 4" xfId="12862"/>
    <cellStyle name="Normal 10 17 5" xfId="12863"/>
    <cellStyle name="Normal 10 18" xfId="3722"/>
    <cellStyle name="Normal 10 18 2" xfId="3723"/>
    <cellStyle name="Normal 10 18 2 2" xfId="12864"/>
    <cellStyle name="Normal 10 18 3" xfId="12865"/>
    <cellStyle name="Normal 10 18 4" xfId="12866"/>
    <cellStyle name="Normal 10 18 5" xfId="12867"/>
    <cellStyle name="Normal 10 19" xfId="3724"/>
    <cellStyle name="Normal 10 19 2" xfId="3725"/>
    <cellStyle name="Normal 10 19 2 2" xfId="12868"/>
    <cellStyle name="Normal 10 19 3" xfId="12869"/>
    <cellStyle name="Normal 10 19 4" xfId="12870"/>
    <cellStyle name="Normal 10 19 5" xfId="12871"/>
    <cellStyle name="Normal 10 2" xfId="3726"/>
    <cellStyle name="Normal 10 2 2" xfId="3727"/>
    <cellStyle name="Normal 10 2 2 2" xfId="3728"/>
    <cellStyle name="Normal 10 2 2 3" xfId="12872"/>
    <cellStyle name="Normal 10 2 3" xfId="3729"/>
    <cellStyle name="Normal 10 2 4" xfId="12873"/>
    <cellStyle name="Normal 10 20" xfId="3730"/>
    <cellStyle name="Normal 10 20 2" xfId="3731"/>
    <cellStyle name="Normal 10 20 2 2" xfId="12874"/>
    <cellStyle name="Normal 10 20 3" xfId="12875"/>
    <cellStyle name="Normal 10 20 4" xfId="12876"/>
    <cellStyle name="Normal 10 20 5" xfId="12877"/>
    <cellStyle name="Normal 10 21" xfId="3732"/>
    <cellStyle name="Normal 10 21 2" xfId="3733"/>
    <cellStyle name="Normal 10 21 2 2" xfId="3734"/>
    <cellStyle name="Normal 10 21 2 2 2" xfId="12878"/>
    <cellStyle name="Normal 10 21 2 3" xfId="12879"/>
    <cellStyle name="Normal 10 21 3" xfId="3735"/>
    <cellStyle name="Normal 10 21 4" xfId="3736"/>
    <cellStyle name="Normal 10 21 5" xfId="12880"/>
    <cellStyle name="Normal 10 22" xfId="3737"/>
    <cellStyle name="Normal 10 22 2" xfId="3738"/>
    <cellStyle name="Normal 10 22 3" xfId="12881"/>
    <cellStyle name="Normal 10 23" xfId="3739"/>
    <cellStyle name="Normal 10 23 2" xfId="3740"/>
    <cellStyle name="Normal 10 24" xfId="3741"/>
    <cellStyle name="Normal 10 24 2" xfId="12882"/>
    <cellStyle name="Normal 10 25" xfId="3742"/>
    <cellStyle name="Normal 10 25 2" xfId="12883"/>
    <cellStyle name="Normal 10 26" xfId="3743"/>
    <cellStyle name="Normal 10 26 2" xfId="12884"/>
    <cellStyle name="Normal 10 26 2 2" xfId="12885"/>
    <cellStyle name="Normal 10 26 3" xfId="12886"/>
    <cellStyle name="Normal 10 27" xfId="3744"/>
    <cellStyle name="Normal 10 27 2" xfId="12887"/>
    <cellStyle name="Normal 10 28" xfId="3745"/>
    <cellStyle name="Normal 10 28 2" xfId="12888"/>
    <cellStyle name="Normal 10 29" xfId="3746"/>
    <cellStyle name="Normal 10 29 2" xfId="12889"/>
    <cellStyle name="Normal 10 3" xfId="3747"/>
    <cellStyle name="Normal 10 3 2" xfId="3748"/>
    <cellStyle name="Normal 10 3 2 2" xfId="3749"/>
    <cellStyle name="Normal 10 3 2 2 2" xfId="12890"/>
    <cellStyle name="Normal 10 3 2 3" xfId="12891"/>
    <cellStyle name="Normal 10 3 3" xfId="3750"/>
    <cellStyle name="Normal 10 3 4" xfId="12892"/>
    <cellStyle name="Normal 10 30" xfId="3751"/>
    <cellStyle name="Normal 10 30 2" xfId="12893"/>
    <cellStyle name="Normal 10 31" xfId="3752"/>
    <cellStyle name="Normal 10 31 2" xfId="12894"/>
    <cellStyle name="Normal 10 32" xfId="3753"/>
    <cellStyle name="Normal 10 32 2" xfId="12895"/>
    <cellStyle name="Normal 10 33" xfId="3754"/>
    <cellStyle name="Normal 10 33 2" xfId="12896"/>
    <cellStyle name="Normal 10 34" xfId="3755"/>
    <cellStyle name="Normal 10 34 2" xfId="12897"/>
    <cellStyle name="Normal 10 35" xfId="3756"/>
    <cellStyle name="Normal 10 35 2" xfId="12898"/>
    <cellStyle name="Normal 10 36" xfId="3757"/>
    <cellStyle name="Normal 10 36 2" xfId="12899"/>
    <cellStyle name="Normal 10 37" xfId="3758"/>
    <cellStyle name="Normal 10 37 2" xfId="12900"/>
    <cellStyle name="Normal 10 38" xfId="3759"/>
    <cellStyle name="Normal 10 38 2" xfId="12901"/>
    <cellStyle name="Normal 10 39" xfId="3760"/>
    <cellStyle name="Normal 10 39 2" xfId="12902"/>
    <cellStyle name="Normal 10 4" xfId="3761"/>
    <cellStyle name="Normal 10 4 2" xfId="3762"/>
    <cellStyle name="Normal 10 4 2 2" xfId="3763"/>
    <cellStyle name="Normal 10 4 2 2 2" xfId="12903"/>
    <cellStyle name="Normal 10 4 2 3" xfId="12904"/>
    <cellStyle name="Normal 10 4 3" xfId="3764"/>
    <cellStyle name="Normal 10 4 4" xfId="12905"/>
    <cellStyle name="Normal 10 40" xfId="3765"/>
    <cellStyle name="Normal 10 40 2" xfId="12906"/>
    <cellStyle name="Normal 10 41" xfId="3766"/>
    <cellStyle name="Normal 10 41 2" xfId="12907"/>
    <cellStyle name="Normal 10 42" xfId="3767"/>
    <cellStyle name="Normal 10 42 2" xfId="12908"/>
    <cellStyle name="Normal 10 43" xfId="3768"/>
    <cellStyle name="Normal 10 43 2" xfId="12909"/>
    <cellStyle name="Normal 10 44" xfId="3769"/>
    <cellStyle name="Normal 10 44 2" xfId="12910"/>
    <cellStyle name="Normal 10 45" xfId="3770"/>
    <cellStyle name="Normal 10 45 2" xfId="12911"/>
    <cellStyle name="Normal 10 46" xfId="3771"/>
    <cellStyle name="Normal 10 46 2" xfId="12912"/>
    <cellStyle name="Normal 10 47" xfId="3772"/>
    <cellStyle name="Normal 10 47 2" xfId="12913"/>
    <cellStyle name="Normal 10 48" xfId="3773"/>
    <cellStyle name="Normal 10 48 2" xfId="12914"/>
    <cellStyle name="Normal 10 49" xfId="3774"/>
    <cellStyle name="Normal 10 49 2" xfId="12915"/>
    <cellStyle name="Normal 10 5" xfId="3775"/>
    <cellStyle name="Normal 10 5 2" xfId="3776"/>
    <cellStyle name="Normal 10 5 2 2" xfId="3777"/>
    <cellStyle name="Normal 10 5 2 2 2" xfId="12916"/>
    <cellStyle name="Normal 10 5 2 3" xfId="12917"/>
    <cellStyle name="Normal 10 5 3" xfId="3778"/>
    <cellStyle name="Normal 10 5 4" xfId="12918"/>
    <cellStyle name="Normal 10 50" xfId="3779"/>
    <cellStyle name="Normal 10 50 2" xfId="12919"/>
    <cellStyle name="Normal 10 51" xfId="3780"/>
    <cellStyle name="Normal 10 51 2" xfId="12920"/>
    <cellStyle name="Normal 10 52" xfId="3781"/>
    <cellStyle name="Normal 10 52 2" xfId="12921"/>
    <cellStyle name="Normal 10 53" xfId="3782"/>
    <cellStyle name="Normal 10 53 2" xfId="12922"/>
    <cellStyle name="Normal 10 54" xfId="3783"/>
    <cellStyle name="Normal 10 54 2" xfId="12923"/>
    <cellStyle name="Normal 10 55" xfId="3784"/>
    <cellStyle name="Normal 10 55 2" xfId="12924"/>
    <cellStyle name="Normal 10 56" xfId="3785"/>
    <cellStyle name="Normal 10 56 2" xfId="12925"/>
    <cellStyle name="Normal 10 57" xfId="3786"/>
    <cellStyle name="Normal 10 57 2" xfId="12926"/>
    <cellStyle name="Normal 10 58" xfId="3787"/>
    <cellStyle name="Normal 10 58 2" xfId="12927"/>
    <cellStyle name="Normal 10 59" xfId="3788"/>
    <cellStyle name="Normal 10 59 2" xfId="12928"/>
    <cellStyle name="Normal 10 6" xfId="3789"/>
    <cellStyle name="Normal 10 6 2" xfId="3790"/>
    <cellStyle name="Normal 10 6 2 2" xfId="3791"/>
    <cellStyle name="Normal 10 6 2 2 2" xfId="12929"/>
    <cellStyle name="Normal 10 6 2 3" xfId="12930"/>
    <cellStyle name="Normal 10 6 3" xfId="3792"/>
    <cellStyle name="Normal 10 6 4" xfId="12931"/>
    <cellStyle name="Normal 10 60" xfId="3793"/>
    <cellStyle name="Normal 10 60 2" xfId="12932"/>
    <cellStyle name="Normal 10 61" xfId="3794"/>
    <cellStyle name="Normal 10 61 2" xfId="12933"/>
    <cellStyle name="Normal 10 62" xfId="3795"/>
    <cellStyle name="Normal 10 62 2" xfId="12934"/>
    <cellStyle name="Normal 10 63" xfId="3796"/>
    <cellStyle name="Normal 10 63 2" xfId="12935"/>
    <cellStyle name="Normal 10 64" xfId="3797"/>
    <cellStyle name="Normal 10 64 2" xfId="12936"/>
    <cellStyle name="Normal 10 65" xfId="3798"/>
    <cellStyle name="Normal 10 65 2" xfId="12937"/>
    <cellStyle name="Normal 10 66" xfId="3799"/>
    <cellStyle name="Normal 10 66 2" xfId="12938"/>
    <cellStyle name="Normal 10 67" xfId="3800"/>
    <cellStyle name="Normal 10 67 2" xfId="12939"/>
    <cellStyle name="Normal 10 68" xfId="3801"/>
    <cellStyle name="Normal 10 68 2" xfId="12940"/>
    <cellStyle name="Normal 10 69" xfId="3802"/>
    <cellStyle name="Normal 10 69 2" xfId="12941"/>
    <cellStyle name="Normal 10 7" xfId="3803"/>
    <cellStyle name="Normal 10 7 2" xfId="3804"/>
    <cellStyle name="Normal 10 7 2 2" xfId="3805"/>
    <cellStyle name="Normal 10 7 2 2 2" xfId="12942"/>
    <cellStyle name="Normal 10 7 2 3" xfId="12943"/>
    <cellStyle name="Normal 10 7 3" xfId="3806"/>
    <cellStyle name="Normal 10 7 4" xfId="12944"/>
    <cellStyle name="Normal 10 70" xfId="3807"/>
    <cellStyle name="Normal 10 71" xfId="3808"/>
    <cellStyle name="Normal 10 72" xfId="3809"/>
    <cellStyle name="Normal 10 72 2" xfId="12945"/>
    <cellStyle name="Normal 10 73" xfId="3810"/>
    <cellStyle name="Normal 10 73 2" xfId="12946"/>
    <cellStyle name="Normal 10 74" xfId="3811"/>
    <cellStyle name="Normal 10 74 2" xfId="12947"/>
    <cellStyle name="Normal 10 75" xfId="3812"/>
    <cellStyle name="Normal 10 75 2" xfId="12948"/>
    <cellStyle name="Normal 10 76" xfId="3813"/>
    <cellStyle name="Normal 10 76 2" xfId="12949"/>
    <cellStyle name="Normal 10 77" xfId="12950"/>
    <cellStyle name="Normal 10 77 2" xfId="12951"/>
    <cellStyle name="Normal 10 78" xfId="12952"/>
    <cellStyle name="Normal 10 78 2" xfId="12953"/>
    <cellStyle name="Normal 10 79" xfId="12954"/>
    <cellStyle name="Normal 10 8" xfId="3814"/>
    <cellStyle name="Normal 10 8 2" xfId="3815"/>
    <cellStyle name="Normal 10 8 2 2" xfId="3816"/>
    <cellStyle name="Normal 10 8 2 2 2" xfId="12955"/>
    <cellStyle name="Normal 10 8 2 3" xfId="12956"/>
    <cellStyle name="Normal 10 8 3" xfId="3817"/>
    <cellStyle name="Normal 10 8 4" xfId="12957"/>
    <cellStyle name="Normal 10 80" xfId="12958"/>
    <cellStyle name="Normal 10 9" xfId="3818"/>
    <cellStyle name="Normal 10 9 2" xfId="3819"/>
    <cellStyle name="Normal 10 9 2 2" xfId="3820"/>
    <cellStyle name="Normal 10 9 2 2 2" xfId="12959"/>
    <cellStyle name="Normal 10 9 2 3" xfId="12960"/>
    <cellStyle name="Normal 10 9 3" xfId="3821"/>
    <cellStyle name="Normal 10 9 4" xfId="12961"/>
    <cellStyle name="Normal 10_Avera Rebuttal Analyses" xfId="11321"/>
    <cellStyle name="Normal 100" xfId="3822"/>
    <cellStyle name="Normal 101" xfId="3823"/>
    <cellStyle name="Normal 102" xfId="3824"/>
    <cellStyle name="Normal 103" xfId="3825"/>
    <cellStyle name="Normal 104" xfId="3826"/>
    <cellStyle name="Normal 105" xfId="3827"/>
    <cellStyle name="Normal 106" xfId="3828"/>
    <cellStyle name="Normal 107" xfId="3829"/>
    <cellStyle name="Normal 108" xfId="3830"/>
    <cellStyle name="Normal 109" xfId="3831"/>
    <cellStyle name="Normal 11" xfId="3832"/>
    <cellStyle name="Normal 11 10" xfId="3833"/>
    <cellStyle name="Normal 11 11" xfId="3834"/>
    <cellStyle name="Normal 11 12" xfId="3835"/>
    <cellStyle name="Normal 11 13" xfId="3836"/>
    <cellStyle name="Normal 11 14" xfId="3837"/>
    <cellStyle name="Normal 11 2" xfId="3838"/>
    <cellStyle name="Normal 11 2 10" xfId="12962"/>
    <cellStyle name="Normal 11 2 2" xfId="3839"/>
    <cellStyle name="Normal 11 2 2 2" xfId="3840"/>
    <cellStyle name="Normal 11 2 2 2 2" xfId="3841"/>
    <cellStyle name="Normal 11 2 2 3" xfId="3842"/>
    <cellStyle name="Normal 11 2 2 4" xfId="3843"/>
    <cellStyle name="Normal 11 2 2 5" xfId="3844"/>
    <cellStyle name="Normal 11 2 2 6" xfId="3845"/>
    <cellStyle name="Normal 11 2 2 7" xfId="3846"/>
    <cellStyle name="Normal 11 2 2 8" xfId="3847"/>
    <cellStyle name="Normal 11 2 2 9" xfId="3848"/>
    <cellStyle name="Normal 11 2 3" xfId="3849"/>
    <cellStyle name="Normal 11 2 3 2" xfId="12963"/>
    <cellStyle name="Normal 11 2 4" xfId="3850"/>
    <cellStyle name="Normal 11 2 4 2" xfId="12964"/>
    <cellStyle name="Normal 11 2 5" xfId="3851"/>
    <cellStyle name="Normal 11 2 6" xfId="3852"/>
    <cellStyle name="Normal 11 2 7" xfId="3853"/>
    <cellStyle name="Normal 11 2 8" xfId="3854"/>
    <cellStyle name="Normal 11 2 9" xfId="3855"/>
    <cellStyle name="Normal 11 3" xfId="3856"/>
    <cellStyle name="Normal 11 3 2" xfId="3857"/>
    <cellStyle name="Normal 11 4" xfId="3858"/>
    <cellStyle name="Normal 11 4 2" xfId="12965"/>
    <cellStyle name="Normal 11 5" xfId="3859"/>
    <cellStyle name="Normal 11 5 2" xfId="3860"/>
    <cellStyle name="Normal 11 6" xfId="3861"/>
    <cellStyle name="Normal 11 6 2" xfId="12966"/>
    <cellStyle name="Normal 11 6 3" xfId="12967"/>
    <cellStyle name="Normal 11 7" xfId="3862"/>
    <cellStyle name="Normal 11 7 2" xfId="12968"/>
    <cellStyle name="Normal 11 8" xfId="3863"/>
    <cellStyle name="Normal 11 9" xfId="3864"/>
    <cellStyle name="Normal 11_Avera Rebuttal Analyses" xfId="11322"/>
    <cellStyle name="Normal 110" xfId="3865"/>
    <cellStyle name="Normal 111" xfId="3866"/>
    <cellStyle name="Normal 112" xfId="3867"/>
    <cellStyle name="Normal 113" xfId="3868"/>
    <cellStyle name="Normal 114" xfId="3869"/>
    <cellStyle name="Normal 115" xfId="3870"/>
    <cellStyle name="Normal 116" xfId="3871"/>
    <cellStyle name="Normal 117" xfId="3872"/>
    <cellStyle name="Normal 118" xfId="3873"/>
    <cellStyle name="Normal 119" xfId="3874"/>
    <cellStyle name="Normal 12" xfId="3875"/>
    <cellStyle name="Normal 12 10" xfId="3876"/>
    <cellStyle name="Normal 12 10 2" xfId="12969"/>
    <cellStyle name="Normal 12 11" xfId="3877"/>
    <cellStyle name="Normal 12 11 2" xfId="12970"/>
    <cellStyle name="Normal 12 12" xfId="3878"/>
    <cellStyle name="Normal 12 12 2" xfId="12971"/>
    <cellStyle name="Normal 12 13" xfId="3879"/>
    <cellStyle name="Normal 12 13 2" xfId="12972"/>
    <cellStyle name="Normal 12 14" xfId="3880"/>
    <cellStyle name="Normal 12 14 2" xfId="12973"/>
    <cellStyle name="Normal 12 15" xfId="3881"/>
    <cellStyle name="Normal 12 15 2" xfId="12974"/>
    <cellStyle name="Normal 12 16" xfId="3882"/>
    <cellStyle name="Normal 12 16 2" xfId="12975"/>
    <cellStyle name="Normal 12 17" xfId="3883"/>
    <cellStyle name="Normal 12 17 2" xfId="12976"/>
    <cellStyle name="Normal 12 18" xfId="3884"/>
    <cellStyle name="Normal 12 18 2" xfId="12977"/>
    <cellStyle name="Normal 12 19" xfId="3885"/>
    <cellStyle name="Normal 12 19 2" xfId="12978"/>
    <cellStyle name="Normal 12 2" xfId="3886"/>
    <cellStyle name="Normal 12 2 2" xfId="3887"/>
    <cellStyle name="Normal 12 2 2 2" xfId="12979"/>
    <cellStyle name="Normal 12 2 3" xfId="12980"/>
    <cellStyle name="Normal 12 2 4" xfId="12981"/>
    <cellStyle name="Normal 12 20" xfId="3888"/>
    <cellStyle name="Normal 12 20 2" xfId="12982"/>
    <cellStyle name="Normal 12 21" xfId="3889"/>
    <cellStyle name="Normal 12 21 2" xfId="12983"/>
    <cellStyle name="Normal 12 22" xfId="3890"/>
    <cellStyle name="Normal 12 22 2" xfId="12984"/>
    <cellStyle name="Normal 12 23" xfId="3891"/>
    <cellStyle name="Normal 12 23 2" xfId="12985"/>
    <cellStyle name="Normal 12 24" xfId="3892"/>
    <cellStyle name="Normal 12 24 2" xfId="12986"/>
    <cellStyle name="Normal 12 25" xfId="3893"/>
    <cellStyle name="Normal 12 25 2" xfId="12987"/>
    <cellStyle name="Normal 12 26" xfId="3894"/>
    <cellStyle name="Normal 12 26 2" xfId="12988"/>
    <cellStyle name="Normal 12 27" xfId="3895"/>
    <cellStyle name="Normal 12 27 2" xfId="12989"/>
    <cellStyle name="Normal 12 28" xfId="3896"/>
    <cellStyle name="Normal 12 28 2" xfId="12990"/>
    <cellStyle name="Normal 12 29" xfId="3897"/>
    <cellStyle name="Normal 12 29 2" xfId="12991"/>
    <cellStyle name="Normal 12 3" xfId="3898"/>
    <cellStyle name="Normal 12 3 2" xfId="3899"/>
    <cellStyle name="Normal 12 30" xfId="3900"/>
    <cellStyle name="Normal 12 30 2" xfId="12992"/>
    <cellStyle name="Normal 12 31" xfId="3901"/>
    <cellStyle name="Normal 12 31 2" xfId="12993"/>
    <cellStyle name="Normal 12 32" xfId="3902"/>
    <cellStyle name="Normal 12 32 2" xfId="12994"/>
    <cellStyle name="Normal 12 33" xfId="3903"/>
    <cellStyle name="Normal 12 33 2" xfId="12995"/>
    <cellStyle name="Normal 12 34" xfId="3904"/>
    <cellStyle name="Normal 12 34 2" xfId="12996"/>
    <cellStyle name="Normal 12 35" xfId="3905"/>
    <cellStyle name="Normal 12 35 2" xfId="12997"/>
    <cellStyle name="Normal 12 36" xfId="3906"/>
    <cellStyle name="Normal 12 36 2" xfId="12998"/>
    <cellStyle name="Normal 12 37" xfId="3907"/>
    <cellStyle name="Normal 12 37 2" xfId="12999"/>
    <cellStyle name="Normal 12 38" xfId="3908"/>
    <cellStyle name="Normal 12 38 2" xfId="13000"/>
    <cellStyle name="Normal 12 39" xfId="3909"/>
    <cellStyle name="Normal 12 39 2" xfId="13001"/>
    <cellStyle name="Normal 12 4" xfId="3910"/>
    <cellStyle name="Normal 12 4 2" xfId="3911"/>
    <cellStyle name="Normal 12 40" xfId="3912"/>
    <cellStyle name="Normal 12 40 2" xfId="13002"/>
    <cellStyle name="Normal 12 41" xfId="3913"/>
    <cellStyle name="Normal 12 41 2" xfId="13003"/>
    <cellStyle name="Normal 12 42" xfId="3914"/>
    <cellStyle name="Normal 12 42 2" xfId="13004"/>
    <cellStyle name="Normal 12 43" xfId="3915"/>
    <cellStyle name="Normal 12 43 2" xfId="13005"/>
    <cellStyle name="Normal 12 44" xfId="3916"/>
    <cellStyle name="Normal 12 44 2" xfId="13006"/>
    <cellStyle name="Normal 12 45" xfId="3917"/>
    <cellStyle name="Normal 12 45 2" xfId="13007"/>
    <cellStyle name="Normal 12 46" xfId="3918"/>
    <cellStyle name="Normal 12 46 2" xfId="13008"/>
    <cellStyle name="Normal 12 47" xfId="3919"/>
    <cellStyle name="Normal 12 47 2" xfId="13009"/>
    <cellStyle name="Normal 12 48" xfId="3920"/>
    <cellStyle name="Normal 12 48 2" xfId="13010"/>
    <cellStyle name="Normal 12 49" xfId="3921"/>
    <cellStyle name="Normal 12 49 2" xfId="13011"/>
    <cellStyle name="Normal 12 5" xfId="3922"/>
    <cellStyle name="Normal 12 5 2" xfId="13012"/>
    <cellStyle name="Normal 12 6" xfId="3923"/>
    <cellStyle name="Normal 12 6 2" xfId="13013"/>
    <cellStyle name="Normal 12 7" xfId="3924"/>
    <cellStyle name="Normal 12 7 2" xfId="13014"/>
    <cellStyle name="Normal 12 8" xfId="3925"/>
    <cellStyle name="Normal 12 8 2" xfId="13015"/>
    <cellStyle name="Normal 12 9" xfId="3926"/>
    <cellStyle name="Normal 12 9 2" xfId="13016"/>
    <cellStyle name="Normal 12_Avera Rebuttal Analyses" xfId="11323"/>
    <cellStyle name="Normal 120" xfId="3927"/>
    <cellStyle name="Normal 121" xfId="3928"/>
    <cellStyle name="Normal 122" xfId="3929"/>
    <cellStyle name="Normal 123" xfId="3930"/>
    <cellStyle name="Normal 124" xfId="3931"/>
    <cellStyle name="Normal 124 2" xfId="13017"/>
    <cellStyle name="Normal 125" xfId="3932"/>
    <cellStyle name="Normal 125 2" xfId="3933"/>
    <cellStyle name="Normal 125 2 2" xfId="13018"/>
    <cellStyle name="Normal 125 3" xfId="13019"/>
    <cellStyle name="Normal 126" xfId="3934"/>
    <cellStyle name="Normal 126 2" xfId="3935"/>
    <cellStyle name="Normal 126 2 2" xfId="13020"/>
    <cellStyle name="Normal 126 3" xfId="13021"/>
    <cellStyle name="Normal 127" xfId="3936"/>
    <cellStyle name="Normal 127 2" xfId="3937"/>
    <cellStyle name="Normal 127 2 2" xfId="13022"/>
    <cellStyle name="Normal 127 3" xfId="13023"/>
    <cellStyle name="Normal 128" xfId="3938"/>
    <cellStyle name="Normal 129" xfId="3939"/>
    <cellStyle name="Normal 129 2" xfId="3940"/>
    <cellStyle name="Normal 129 2 2" xfId="13024"/>
    <cellStyle name="Normal 129 3" xfId="13025"/>
    <cellStyle name="Normal 13" xfId="3941"/>
    <cellStyle name="Normal 13 10" xfId="3942"/>
    <cellStyle name="Normal 13 10 2" xfId="13026"/>
    <cellStyle name="Normal 13 11" xfId="3943"/>
    <cellStyle name="Normal 13 11 2" xfId="13027"/>
    <cellStyle name="Normal 13 12" xfId="3944"/>
    <cellStyle name="Normal 13 12 2" xfId="13028"/>
    <cellStyle name="Normal 13 13" xfId="3945"/>
    <cellStyle name="Normal 13 13 2" xfId="13029"/>
    <cellStyle name="Normal 13 14" xfId="3946"/>
    <cellStyle name="Normal 13 14 2" xfId="13030"/>
    <cellStyle name="Normal 13 15" xfId="3947"/>
    <cellStyle name="Normal 13 15 2" xfId="13031"/>
    <cellStyle name="Normal 13 16" xfId="3948"/>
    <cellStyle name="Normal 13 16 2" xfId="13032"/>
    <cellStyle name="Normal 13 17" xfId="3949"/>
    <cellStyle name="Normal 13 17 2" xfId="13033"/>
    <cellStyle name="Normal 13 18" xfId="3950"/>
    <cellStyle name="Normal 13 18 2" xfId="13034"/>
    <cellStyle name="Normal 13 19" xfId="3951"/>
    <cellStyle name="Normal 13 19 2" xfId="13035"/>
    <cellStyle name="Normal 13 2" xfId="3952"/>
    <cellStyle name="Normal 13 2 2" xfId="3953"/>
    <cellStyle name="Normal 13 2 2 2" xfId="13036"/>
    <cellStyle name="Normal 13 2 3" xfId="3954"/>
    <cellStyle name="Normal 13 2 3 2" xfId="3955"/>
    <cellStyle name="Normal 13 2 3 2 2" xfId="13037"/>
    <cellStyle name="Normal 13 2 3 3" xfId="13038"/>
    <cellStyle name="Normal 13 2 4" xfId="3956"/>
    <cellStyle name="Normal 13 2 4 2" xfId="13039"/>
    <cellStyle name="Normal 13 2 5" xfId="3957"/>
    <cellStyle name="Normal 13 2 5 2" xfId="13040"/>
    <cellStyle name="Normal 13 2 6" xfId="13041"/>
    <cellStyle name="Normal 13 20" xfId="3958"/>
    <cellStyle name="Normal 13 21" xfId="3959"/>
    <cellStyle name="Normal 13 22" xfId="3960"/>
    <cellStyle name="Normal 13 22 2" xfId="13042"/>
    <cellStyle name="Normal 13 23" xfId="3961"/>
    <cellStyle name="Normal 13 23 2" xfId="13043"/>
    <cellStyle name="Normal 13 24" xfId="13044"/>
    <cellStyle name="Normal 13 3" xfId="3962"/>
    <cellStyle name="Normal 13 3 2" xfId="3963"/>
    <cellStyle name="Normal 13 3 3" xfId="13045"/>
    <cellStyle name="Normal 13 4" xfId="3964"/>
    <cellStyle name="Normal 13 4 2" xfId="13046"/>
    <cellStyle name="Normal 13 4 2 2" xfId="13047"/>
    <cellStyle name="Normal 13 4 3" xfId="13048"/>
    <cellStyle name="Normal 13 4 4" xfId="13049"/>
    <cellStyle name="Normal 13 5" xfId="3965"/>
    <cellStyle name="Normal 13 5 2" xfId="13050"/>
    <cellStyle name="Normal 13 5 3" xfId="13051"/>
    <cellStyle name="Normal 13 6" xfId="3966"/>
    <cellStyle name="Normal 13 6 2" xfId="13052"/>
    <cellStyle name="Normal 13 7" xfId="3967"/>
    <cellStyle name="Normal 13 7 2" xfId="13053"/>
    <cellStyle name="Normal 13 8" xfId="3968"/>
    <cellStyle name="Normal 13 8 2" xfId="13054"/>
    <cellStyle name="Normal 13 9" xfId="3969"/>
    <cellStyle name="Normal 13 9 2" xfId="13055"/>
    <cellStyle name="Normal 13_Avera Rebuttal Analyses" xfId="11324"/>
    <cellStyle name="Normal 130" xfId="3970"/>
    <cellStyle name="Normal 130 2" xfId="3971"/>
    <cellStyle name="Normal 130 2 2" xfId="13056"/>
    <cellStyle name="Normal 130 3" xfId="13057"/>
    <cellStyle name="Normal 131" xfId="3972"/>
    <cellStyle name="Normal 131 2" xfId="3973"/>
    <cellStyle name="Normal 131 3" xfId="13058"/>
    <cellStyle name="Normal 132" xfId="3974"/>
    <cellStyle name="Normal 132 2" xfId="3975"/>
    <cellStyle name="Normal 132 2 2" xfId="13059"/>
    <cellStyle name="Normal 132 3" xfId="13060"/>
    <cellStyle name="Normal 133" xfId="3976"/>
    <cellStyle name="Normal 133 2" xfId="3977"/>
    <cellStyle name="Normal 133 2 2" xfId="13061"/>
    <cellStyle name="Normal 133 3" xfId="13062"/>
    <cellStyle name="Normal 134" xfId="3978"/>
    <cellStyle name="Normal 134 2" xfId="3979"/>
    <cellStyle name="Normal 134 2 2" xfId="3980"/>
    <cellStyle name="Normal 134 3" xfId="13063"/>
    <cellStyle name="Normal 135" xfId="3981"/>
    <cellStyle name="Normal 135 2" xfId="3982"/>
    <cellStyle name="Normal 135 2 2" xfId="13064"/>
    <cellStyle name="Normal 135 3" xfId="13065"/>
    <cellStyle name="Normal 136" xfId="3983"/>
    <cellStyle name="Normal 137" xfId="3984"/>
    <cellStyle name="Normal 137 2" xfId="3985"/>
    <cellStyle name="Normal 138" xfId="3986"/>
    <cellStyle name="Normal 139" xfId="3987"/>
    <cellStyle name="Normal 14" xfId="3988"/>
    <cellStyle name="Normal 14 10" xfId="3989"/>
    <cellStyle name="Normal 14 10 2" xfId="3990"/>
    <cellStyle name="Normal 14 10 2 2" xfId="13066"/>
    <cellStyle name="Normal 14 10 3" xfId="13067"/>
    <cellStyle name="Normal 14 11" xfId="3991"/>
    <cellStyle name="Normal 14 12" xfId="3992"/>
    <cellStyle name="Normal 14 12 10" xfId="13068"/>
    <cellStyle name="Normal 14 12 2" xfId="3993"/>
    <cellStyle name="Normal 14 12 2 2" xfId="13069"/>
    <cellStyle name="Normal 14 12 3" xfId="3994"/>
    <cellStyle name="Normal 14 12 3 2" xfId="13070"/>
    <cellStyle name="Normal 14 12 4" xfId="13071"/>
    <cellStyle name="Normal 14 12 4 2" xfId="13072"/>
    <cellStyle name="Normal 14 12 5" xfId="11721"/>
    <cellStyle name="Normal 14 13" xfId="3995"/>
    <cellStyle name="Normal 14 13 2" xfId="13073"/>
    <cellStyle name="Normal 14 14" xfId="13074"/>
    <cellStyle name="Normal 14 14 2" xfId="13075"/>
    <cellStyle name="Normal 14 15" xfId="13076"/>
    <cellStyle name="Normal 14 16" xfId="13077"/>
    <cellStyle name="Normal 14 2" xfId="3996"/>
    <cellStyle name="Normal 14 2 2" xfId="3997"/>
    <cellStyle name="Normal 14 2 3" xfId="3998"/>
    <cellStyle name="Normal 14 2 4" xfId="13078"/>
    <cellStyle name="Normal 14 3" xfId="3999"/>
    <cellStyle name="Normal 14 3 2" xfId="4000"/>
    <cellStyle name="Normal 14 3 3" xfId="13079"/>
    <cellStyle name="Normal 14 4" xfId="4001"/>
    <cellStyle name="Normal 14 4 2" xfId="4002"/>
    <cellStyle name="Normal 14 4 2 2" xfId="13080"/>
    <cellStyle name="Normal 14 4 3" xfId="4003"/>
    <cellStyle name="Normal 14 4 4" xfId="13081"/>
    <cellStyle name="Normal 14 5" xfId="4004"/>
    <cellStyle name="Normal 14 5 2" xfId="4005"/>
    <cellStyle name="Normal 14 5 3" xfId="13082"/>
    <cellStyle name="Normal 14 6" xfId="4006"/>
    <cellStyle name="Normal 14 6 2" xfId="4007"/>
    <cellStyle name="Normal 14 6 3" xfId="13083"/>
    <cellStyle name="Normal 14 7" xfId="4008"/>
    <cellStyle name="Normal 14 7 2" xfId="4009"/>
    <cellStyle name="Normal 14 7 3" xfId="13084"/>
    <cellStyle name="Normal 14 8" xfId="4010"/>
    <cellStyle name="Normal 14 8 2" xfId="4011"/>
    <cellStyle name="Normal 14 8 3" xfId="13085"/>
    <cellStyle name="Normal 14 9" xfId="4012"/>
    <cellStyle name="Normal 14 9 2" xfId="4013"/>
    <cellStyle name="Normal 14 9 3" xfId="13086"/>
    <cellStyle name="Normal 140" xfId="4014"/>
    <cellStyle name="Normal 140 2" xfId="4015"/>
    <cellStyle name="Normal 140 2 2" xfId="13087"/>
    <cellStyle name="Normal 140 3" xfId="13088"/>
    <cellStyle name="Normal 141" xfId="4016"/>
    <cellStyle name="Normal 141 2" xfId="13089"/>
    <cellStyle name="Normal 142" xfId="4017"/>
    <cellStyle name="Normal 143" xfId="4018"/>
    <cellStyle name="Normal 143 2" xfId="13090"/>
    <cellStyle name="Normal 144" xfId="4019"/>
    <cellStyle name="Normal 144 2" xfId="13091"/>
    <cellStyle name="Normal 145" xfId="4020"/>
    <cellStyle name="Normal 145 2" xfId="13092"/>
    <cellStyle name="Normal 146" xfId="4021"/>
    <cellStyle name="Normal 146 2" xfId="13093"/>
    <cellStyle name="Normal 147" xfId="4022"/>
    <cellStyle name="Normal 147 2" xfId="13094"/>
    <cellStyle name="Normal 148" xfId="4023"/>
    <cellStyle name="Normal 149" xfId="4024"/>
    <cellStyle name="Normal 15" xfId="4025"/>
    <cellStyle name="Normal 15 2" xfId="4026"/>
    <cellStyle name="Normal 15 2 2" xfId="4027"/>
    <cellStyle name="Normal 15 2 3" xfId="13095"/>
    <cellStyle name="Normal 15 3" xfId="4028"/>
    <cellStyle name="Normal 15 3 2" xfId="4029"/>
    <cellStyle name="Normal 15 3 3" xfId="13096"/>
    <cellStyle name="Normal 15 4" xfId="4030"/>
    <cellStyle name="Normal 15 4 2" xfId="13097"/>
    <cellStyle name="Normal 15 5" xfId="4031"/>
    <cellStyle name="Normal 15 5 2" xfId="13098"/>
    <cellStyle name="Normal 15 6" xfId="4032"/>
    <cellStyle name="Normal 15 6 2" xfId="13099"/>
    <cellStyle name="Normal 15 7" xfId="4033"/>
    <cellStyle name="Normal 15 7 2" xfId="13100"/>
    <cellStyle name="Normal 15 8" xfId="13101"/>
    <cellStyle name="Normal 150" xfId="4034"/>
    <cellStyle name="Normal 151" xfId="4035"/>
    <cellStyle name="Normal 152" xfId="13102"/>
    <cellStyle name="Normal 152 2" xfId="13103"/>
    <cellStyle name="Normal 152 2 2" xfId="13104"/>
    <cellStyle name="Normal 152 3" xfId="13105"/>
    <cellStyle name="Normal 153" xfId="13106"/>
    <cellStyle name="Normal 153 2" xfId="13107"/>
    <cellStyle name="Normal 154" xfId="4036"/>
    <cellStyle name="Normal 155" xfId="13108"/>
    <cellStyle name="Normal 155 2" xfId="13109"/>
    <cellStyle name="Normal 156" xfId="13110"/>
    <cellStyle name="Normal 157" xfId="13111"/>
    <cellStyle name="Normal 158" xfId="13112"/>
    <cellStyle name="Normal 159" xfId="13113"/>
    <cellStyle name="Normal 16" xfId="4037"/>
    <cellStyle name="Normal 16 2" xfId="4038"/>
    <cellStyle name="Normal 16 2 2" xfId="4039"/>
    <cellStyle name="Normal 16 2 2 2" xfId="13114"/>
    <cellStyle name="Normal 16 2 3" xfId="4040"/>
    <cellStyle name="Normal 16 2 3 2" xfId="13115"/>
    <cellStyle name="Normal 16 2 4" xfId="13116"/>
    <cellStyle name="Normal 16 3" xfId="4041"/>
    <cellStyle name="Normal 16 3 2" xfId="4042"/>
    <cellStyle name="Normal 16 3 2 2" xfId="13117"/>
    <cellStyle name="Normal 16 3 3" xfId="13118"/>
    <cellStyle name="Normal 16 4" xfId="4043"/>
    <cellStyle name="Normal 16 5" xfId="4044"/>
    <cellStyle name="Normal 16 5 2" xfId="13119"/>
    <cellStyle name="Normal 16 6" xfId="4045"/>
    <cellStyle name="Normal 16 7" xfId="4046"/>
    <cellStyle name="Normal 16 7 2" xfId="13120"/>
    <cellStyle name="Normal 16 8" xfId="13121"/>
    <cellStyle name="Normal 160" xfId="13122"/>
    <cellStyle name="Normal 161" xfId="13123"/>
    <cellStyle name="Normal 162" xfId="13124"/>
    <cellStyle name="Normal 163" xfId="13125"/>
    <cellStyle name="Normal 164" xfId="13126"/>
    <cellStyle name="Normal 165" xfId="13127"/>
    <cellStyle name="Normal 166" xfId="13128"/>
    <cellStyle name="Normal 167" xfId="13129"/>
    <cellStyle name="Normal 168" xfId="13130"/>
    <cellStyle name="Normal 169" xfId="13131"/>
    <cellStyle name="Normal 17" xfId="4047"/>
    <cellStyle name="Normal 17 2" xfId="4048"/>
    <cellStyle name="Normal 17 2 2" xfId="4049"/>
    <cellStyle name="Normal 17 2 2 2" xfId="13132"/>
    <cellStyle name="Normal 17 2 3" xfId="4050"/>
    <cellStyle name="Normal 17 2 3 2" xfId="13133"/>
    <cellStyle name="Normal 17 2 4" xfId="13134"/>
    <cellStyle name="Normal 17 3" xfId="4051"/>
    <cellStyle name="Normal 17 3 2" xfId="4052"/>
    <cellStyle name="Normal 17 3 2 2" xfId="13135"/>
    <cellStyle name="Normal 17 3 3" xfId="13136"/>
    <cellStyle name="Normal 17 4" xfId="4053"/>
    <cellStyle name="Normal 17 4 2" xfId="13137"/>
    <cellStyle name="Normal 17 5" xfId="4054"/>
    <cellStyle name="Normal 17 5 2" xfId="13138"/>
    <cellStyle name="Normal 17 6" xfId="4055"/>
    <cellStyle name="Normal 17 6 2" xfId="13139"/>
    <cellStyle name="Normal 17 7" xfId="4056"/>
    <cellStyle name="Normal 17 7 2" xfId="13140"/>
    <cellStyle name="Normal 17 8" xfId="13141"/>
    <cellStyle name="Normal 170" xfId="13142"/>
    <cellStyle name="Normal 171" xfId="13143"/>
    <cellStyle name="Normal 172" xfId="13144"/>
    <cellStyle name="Normal 173" xfId="13145"/>
    <cellStyle name="Normal 174" xfId="13146"/>
    <cellStyle name="Normal 175" xfId="13147"/>
    <cellStyle name="Normal 176" xfId="13148"/>
    <cellStyle name="Normal 177" xfId="13149"/>
    <cellStyle name="Normal 178" xfId="13150"/>
    <cellStyle name="Normal 179" xfId="13151"/>
    <cellStyle name="Normal 18" xfId="4057"/>
    <cellStyle name="Normal 18 2" xfId="4058"/>
    <cellStyle name="Normal 18 2 2" xfId="4059"/>
    <cellStyle name="Normal 18 2 2 2" xfId="13152"/>
    <cellStyle name="Normal 18 2 3" xfId="13153"/>
    <cellStyle name="Normal 18 3" xfId="4060"/>
    <cellStyle name="Normal 18 3 2" xfId="4061"/>
    <cellStyle name="Normal 18 3 2 2" xfId="13154"/>
    <cellStyle name="Normal 18 3 3" xfId="13155"/>
    <cellStyle name="Normal 18 4" xfId="4062"/>
    <cellStyle name="Normal 18 5" xfId="4063"/>
    <cellStyle name="Normal 18 5 2" xfId="13156"/>
    <cellStyle name="Normal 18 6" xfId="4064"/>
    <cellStyle name="Normal 18 6 2" xfId="13157"/>
    <cellStyle name="Normal 18 7" xfId="4065"/>
    <cellStyle name="Normal 18 7 2" xfId="13158"/>
    <cellStyle name="Normal 18 8" xfId="13159"/>
    <cellStyle name="Normal 180" xfId="13160"/>
    <cellStyle name="Normal 181" xfId="13161"/>
    <cellStyle name="Normal 182" xfId="13162"/>
    <cellStyle name="Normal 183" xfId="13163"/>
    <cellStyle name="Normal 184" xfId="13164"/>
    <cellStyle name="Normal 185" xfId="13165"/>
    <cellStyle name="Normal 186" xfId="13166"/>
    <cellStyle name="Normal 187" xfId="13167"/>
    <cellStyle name="Normal 188" xfId="13168"/>
    <cellStyle name="Normal 189" xfId="13169"/>
    <cellStyle name="Normal 19" xfId="4066"/>
    <cellStyle name="Normal 19 2" xfId="4067"/>
    <cellStyle name="Normal 19 3" xfId="4068"/>
    <cellStyle name="Normal 19 3 2" xfId="13170"/>
    <cellStyle name="Normal 19 4" xfId="4069"/>
    <cellStyle name="Normal 19 4 2" xfId="13171"/>
    <cellStyle name="Normal 19 5" xfId="4070"/>
    <cellStyle name="Normal 19 5 2" xfId="13172"/>
    <cellStyle name="Normal 19 6" xfId="4071"/>
    <cellStyle name="Normal 19 6 2" xfId="13173"/>
    <cellStyle name="Normal 19 7" xfId="4072"/>
    <cellStyle name="Normal 19 7 2" xfId="13174"/>
    <cellStyle name="Normal 19 8" xfId="13175"/>
    <cellStyle name="Normal 190" xfId="13176"/>
    <cellStyle name="Normal 191" xfId="13177"/>
    <cellStyle name="Normal 192" xfId="13178"/>
    <cellStyle name="Normal 193" xfId="13179"/>
    <cellStyle name="Normal 194" xfId="13180"/>
    <cellStyle name="Normal 194 2" xfId="13181"/>
    <cellStyle name="Normal 195" xfId="13182"/>
    <cellStyle name="Normal 195 2" xfId="13183"/>
    <cellStyle name="Normal 196" xfId="13184"/>
    <cellStyle name="Normal 197" xfId="13185"/>
    <cellStyle name="Normal 198" xfId="13186"/>
    <cellStyle name="Normal 199" xfId="13187"/>
    <cellStyle name="Normal 2" xfId="46"/>
    <cellStyle name="Normal 2 10" xfId="4073"/>
    <cellStyle name="Normal 2 10 2" xfId="4074"/>
    <cellStyle name="Normal 2 10 3" xfId="4075"/>
    <cellStyle name="Normal 2 10 3 2" xfId="4076"/>
    <cellStyle name="Normal 2 10 4" xfId="4077"/>
    <cellStyle name="Normal 2 10 4 2" xfId="4078"/>
    <cellStyle name="Normal 2 10 4 2 2" xfId="13188"/>
    <cellStyle name="Normal 2 10 4 3" xfId="13189"/>
    <cellStyle name="Normal 2 10 5" xfId="4079"/>
    <cellStyle name="Normal 2 10 5 2" xfId="13190"/>
    <cellStyle name="Normal 2 10 6" xfId="4080"/>
    <cellStyle name="Normal 2 10 6 2" xfId="13191"/>
    <cellStyle name="Normal 2 10 7" xfId="13192"/>
    <cellStyle name="Normal 2 10 7 2" xfId="13193"/>
    <cellStyle name="Normal 2 100" xfId="4081"/>
    <cellStyle name="Normal 2 100 2" xfId="4082"/>
    <cellStyle name="Normal 2 100 2 2" xfId="13194"/>
    <cellStyle name="Normal 2 100 3" xfId="13195"/>
    <cellStyle name="Normal 2 101" xfId="4083"/>
    <cellStyle name="Normal 2 101 2" xfId="4084"/>
    <cellStyle name="Normal 2 101 2 2" xfId="13196"/>
    <cellStyle name="Normal 2 101 3" xfId="13197"/>
    <cellStyle name="Normal 2 102" xfId="4085"/>
    <cellStyle name="Normal 2 102 2" xfId="4086"/>
    <cellStyle name="Normal 2 102 2 2" xfId="13198"/>
    <cellStyle name="Normal 2 102 3" xfId="13199"/>
    <cellStyle name="Normal 2 103" xfId="4087"/>
    <cellStyle name="Normal 2 103 2" xfId="4088"/>
    <cellStyle name="Normal 2 103 2 2" xfId="13200"/>
    <cellStyle name="Normal 2 103 3" xfId="13201"/>
    <cellStyle name="Normal 2 104" xfId="4089"/>
    <cellStyle name="Normal 2 105" xfId="4090"/>
    <cellStyle name="Normal 2 105 2" xfId="4091"/>
    <cellStyle name="Normal 2 105 2 2" xfId="13202"/>
    <cellStyle name="Normal 2 105 3" xfId="13203"/>
    <cellStyle name="Normal 2 106" xfId="4092"/>
    <cellStyle name="Normal 2 106 2" xfId="4093"/>
    <cellStyle name="Normal 2 106 2 2" xfId="13204"/>
    <cellStyle name="Normal 2 106 3" xfId="13205"/>
    <cellStyle name="Normal 2 107" xfId="4094"/>
    <cellStyle name="Normal 2 107 2" xfId="4095"/>
    <cellStyle name="Normal 2 107 2 2" xfId="13206"/>
    <cellStyle name="Normal 2 107 3" xfId="13207"/>
    <cellStyle name="Normal 2 108" xfId="4096"/>
    <cellStyle name="Normal 2 108 2" xfId="4097"/>
    <cellStyle name="Normal 2 108 2 2" xfId="13208"/>
    <cellStyle name="Normal 2 108 3" xfId="13209"/>
    <cellStyle name="Normal 2 109" xfId="4098"/>
    <cellStyle name="Normal 2 109 2" xfId="4099"/>
    <cellStyle name="Normal 2 109 2 2" xfId="13210"/>
    <cellStyle name="Normal 2 109 3" xfId="13211"/>
    <cellStyle name="Normal 2 11" xfId="4100"/>
    <cellStyle name="Normal 2 11 2" xfId="4101"/>
    <cellStyle name="Normal 2 11 3" xfId="4102"/>
    <cellStyle name="Normal 2 11 4" xfId="4103"/>
    <cellStyle name="Normal 2 11 4 2" xfId="13212"/>
    <cellStyle name="Normal 2 11 5" xfId="4104"/>
    <cellStyle name="Normal 2 11 5 2" xfId="13213"/>
    <cellStyle name="Normal 2 11 6" xfId="13214"/>
    <cellStyle name="Normal 2 110" xfId="4105"/>
    <cellStyle name="Normal 2 110 2" xfId="4106"/>
    <cellStyle name="Normal 2 110 2 2" xfId="13215"/>
    <cellStyle name="Normal 2 110 3" xfId="13216"/>
    <cellStyle name="Normal 2 111" xfId="4107"/>
    <cellStyle name="Normal 2 111 2" xfId="4108"/>
    <cellStyle name="Normal 2 111 2 2" xfId="13217"/>
    <cellStyle name="Normal 2 111 3" xfId="13218"/>
    <cellStyle name="Normal 2 112" xfId="4109"/>
    <cellStyle name="Normal 2 112 2" xfId="4110"/>
    <cellStyle name="Normal 2 112 2 2" xfId="13219"/>
    <cellStyle name="Normal 2 112 3" xfId="13220"/>
    <cellStyle name="Normal 2 113" xfId="4111"/>
    <cellStyle name="Normal 2 113 2" xfId="4112"/>
    <cellStyle name="Normal 2 113 2 2" xfId="13221"/>
    <cellStyle name="Normal 2 113 3" xfId="13222"/>
    <cellStyle name="Normal 2 114" xfId="4113"/>
    <cellStyle name="Normal 2 114 2" xfId="4114"/>
    <cellStyle name="Normal 2 114 2 2" xfId="13223"/>
    <cellStyle name="Normal 2 114 3" xfId="13224"/>
    <cellStyle name="Normal 2 115" xfId="4115"/>
    <cellStyle name="Normal 2 115 2" xfId="4116"/>
    <cellStyle name="Normal 2 115 2 2" xfId="13225"/>
    <cellStyle name="Normal 2 115 3" xfId="13226"/>
    <cellStyle name="Normal 2 116" xfId="4117"/>
    <cellStyle name="Normal 2 116 2" xfId="4118"/>
    <cellStyle name="Normal 2 116 2 2" xfId="13227"/>
    <cellStyle name="Normal 2 116 3" xfId="13228"/>
    <cellStyle name="Normal 2 117" xfId="4119"/>
    <cellStyle name="Normal 2 117 2" xfId="4120"/>
    <cellStyle name="Normal 2 117 2 2" xfId="13229"/>
    <cellStyle name="Normal 2 117 3" xfId="13230"/>
    <cellStyle name="Normal 2 118" xfId="4121"/>
    <cellStyle name="Normal 2 118 2" xfId="4122"/>
    <cellStyle name="Normal 2 118 2 2" xfId="13231"/>
    <cellStyle name="Normal 2 118 3" xfId="13232"/>
    <cellStyle name="Normal 2 119" xfId="4123"/>
    <cellStyle name="Normal 2 119 2" xfId="4124"/>
    <cellStyle name="Normal 2 119 2 2" xfId="13233"/>
    <cellStyle name="Normal 2 119 3" xfId="13234"/>
    <cellStyle name="Normal 2 12" xfId="4125"/>
    <cellStyle name="Normal 2 12 2" xfId="4126"/>
    <cellStyle name="Normal 2 12 2 2" xfId="13235"/>
    <cellStyle name="Normal 2 12 3" xfId="4127"/>
    <cellStyle name="Normal 2 12 3 2" xfId="13236"/>
    <cellStyle name="Normal 2 12 4" xfId="13237"/>
    <cellStyle name="Normal 2 120" xfId="4128"/>
    <cellStyle name="Normal 2 120 2" xfId="4129"/>
    <cellStyle name="Normal 2 120 2 2" xfId="13238"/>
    <cellStyle name="Normal 2 120 3" xfId="13239"/>
    <cellStyle name="Normal 2 121" xfId="4130"/>
    <cellStyle name="Normal 2 121 2" xfId="4131"/>
    <cellStyle name="Normal 2 121 2 2" xfId="13240"/>
    <cellStyle name="Normal 2 121 3" xfId="13241"/>
    <cellStyle name="Normal 2 122" xfId="4132"/>
    <cellStyle name="Normal 2 122 2" xfId="4133"/>
    <cellStyle name="Normal 2 122 2 2" xfId="13242"/>
    <cellStyle name="Normal 2 122 3" xfId="13243"/>
    <cellStyle name="Normal 2 123" xfId="4134"/>
    <cellStyle name="Normal 2 123 2" xfId="4135"/>
    <cellStyle name="Normal 2 123 2 2" xfId="13244"/>
    <cellStyle name="Normal 2 123 3" xfId="13245"/>
    <cellStyle name="Normal 2 124" xfId="4136"/>
    <cellStyle name="Normal 2 124 2" xfId="4137"/>
    <cellStyle name="Normal 2 124 2 2" xfId="13246"/>
    <cellStyle name="Normal 2 124 3" xfId="13247"/>
    <cellStyle name="Normal 2 125" xfId="4138"/>
    <cellStyle name="Normal 2 125 2" xfId="4139"/>
    <cellStyle name="Normal 2 125 2 2" xfId="13248"/>
    <cellStyle name="Normal 2 125 3" xfId="13249"/>
    <cellStyle name="Normal 2 126" xfId="4140"/>
    <cellStyle name="Normal 2 126 2" xfId="4141"/>
    <cellStyle name="Normal 2 126 2 2" xfId="13250"/>
    <cellStyle name="Normal 2 126 3" xfId="13251"/>
    <cellStyle name="Normal 2 127" xfId="4142"/>
    <cellStyle name="Normal 2 127 2" xfId="4143"/>
    <cellStyle name="Normal 2 127 2 2" xfId="13252"/>
    <cellStyle name="Normal 2 127 3" xfId="13253"/>
    <cellStyle name="Normal 2 128" xfId="4144"/>
    <cellStyle name="Normal 2 128 2" xfId="4145"/>
    <cellStyle name="Normal 2 128 2 2" xfId="13254"/>
    <cellStyle name="Normal 2 128 3" xfId="13255"/>
    <cellStyle name="Normal 2 129" xfId="4146"/>
    <cellStyle name="Normal 2 129 2" xfId="4147"/>
    <cellStyle name="Normal 2 129 2 2" xfId="13256"/>
    <cellStyle name="Normal 2 129 3" xfId="13257"/>
    <cellStyle name="Normal 2 13" xfId="4148"/>
    <cellStyle name="Normal 2 13 2" xfId="4149"/>
    <cellStyle name="Normal 2 13 2 2" xfId="13258"/>
    <cellStyle name="Normal 2 13 3" xfId="4150"/>
    <cellStyle name="Normal 2 13 3 2" xfId="13259"/>
    <cellStyle name="Normal 2 13 4" xfId="13260"/>
    <cellStyle name="Normal 2 130" xfId="4151"/>
    <cellStyle name="Normal 2 130 2" xfId="4152"/>
    <cellStyle name="Normal 2 130 2 2" xfId="13261"/>
    <cellStyle name="Normal 2 130 3" xfId="13262"/>
    <cellStyle name="Normal 2 131" xfId="4153"/>
    <cellStyle name="Normal 2 131 2" xfId="4154"/>
    <cellStyle name="Normal 2 131 2 2" xfId="13263"/>
    <cellStyle name="Normal 2 131 3" xfId="13264"/>
    <cellStyle name="Normal 2 132" xfId="4155"/>
    <cellStyle name="Normal 2 132 2" xfId="4156"/>
    <cellStyle name="Normal 2 132 2 2" xfId="13265"/>
    <cellStyle name="Normal 2 132 3" xfId="13266"/>
    <cellStyle name="Normal 2 133" xfId="4157"/>
    <cellStyle name="Normal 2 133 2" xfId="4158"/>
    <cellStyle name="Normal 2 133 2 2" xfId="13267"/>
    <cellStyle name="Normal 2 133 3" xfId="13268"/>
    <cellStyle name="Normal 2 134" xfId="4159"/>
    <cellStyle name="Normal 2 134 2" xfId="4160"/>
    <cellStyle name="Normal 2 134 2 2" xfId="13269"/>
    <cellStyle name="Normal 2 134 3" xfId="13270"/>
    <cellStyle name="Normal 2 135" xfId="4161"/>
    <cellStyle name="Normal 2 135 2" xfId="4162"/>
    <cellStyle name="Normal 2 135 2 2" xfId="13271"/>
    <cellStyle name="Normal 2 135 3" xfId="13272"/>
    <cellStyle name="Normal 2 136" xfId="4163"/>
    <cellStyle name="Normal 2 136 2" xfId="4164"/>
    <cellStyle name="Normal 2 136 2 2" xfId="13273"/>
    <cellStyle name="Normal 2 136 3" xfId="13274"/>
    <cellStyle name="Normal 2 137" xfId="4165"/>
    <cellStyle name="Normal 2 137 2" xfId="4166"/>
    <cellStyle name="Normal 2 137 2 2" xfId="13275"/>
    <cellStyle name="Normal 2 137 3" xfId="13276"/>
    <cellStyle name="Normal 2 138" xfId="4167"/>
    <cellStyle name="Normal 2 138 2" xfId="4168"/>
    <cellStyle name="Normal 2 138 2 2" xfId="13277"/>
    <cellStyle name="Normal 2 138 3" xfId="13278"/>
    <cellStyle name="Normal 2 139" xfId="4169"/>
    <cellStyle name="Normal 2 139 2" xfId="4170"/>
    <cellStyle name="Normal 2 139 2 2" xfId="13279"/>
    <cellStyle name="Normal 2 139 3" xfId="13280"/>
    <cellStyle name="Normal 2 14" xfId="4171"/>
    <cellStyle name="Normal 2 14 2" xfId="4172"/>
    <cellStyle name="Normal 2 14 2 2" xfId="13281"/>
    <cellStyle name="Normal 2 14 3" xfId="4173"/>
    <cellStyle name="Normal 2 14 3 2" xfId="13282"/>
    <cellStyle name="Normal 2 14 4" xfId="13283"/>
    <cellStyle name="Normal 2 140" xfId="4174"/>
    <cellStyle name="Normal 2 140 2" xfId="4175"/>
    <cellStyle name="Normal 2 140 2 2" xfId="13284"/>
    <cellStyle name="Normal 2 140 3" xfId="13285"/>
    <cellStyle name="Normal 2 141" xfId="4176"/>
    <cellStyle name="Normal 2 142" xfId="4177"/>
    <cellStyle name="Normal 2 142 2" xfId="13286"/>
    <cellStyle name="Normal 2 143" xfId="4178"/>
    <cellStyle name="Normal 2 144" xfId="13287"/>
    <cellStyle name="Normal 2 15" xfId="4179"/>
    <cellStyle name="Normal 2 15 2" xfId="4180"/>
    <cellStyle name="Normal 2 15 2 2" xfId="13288"/>
    <cellStyle name="Normal 2 15 3" xfId="4181"/>
    <cellStyle name="Normal 2 15 3 2" xfId="13289"/>
    <cellStyle name="Normal 2 15 4" xfId="13290"/>
    <cellStyle name="Normal 2 16" xfId="4182"/>
    <cellStyle name="Normal 2 16 2" xfId="4183"/>
    <cellStyle name="Normal 2 16 2 2" xfId="13291"/>
    <cellStyle name="Normal 2 16 3" xfId="4184"/>
    <cellStyle name="Normal 2 16 3 2" xfId="13292"/>
    <cellStyle name="Normal 2 16 4" xfId="13293"/>
    <cellStyle name="Normal 2 17" xfId="4185"/>
    <cellStyle name="Normal 2 17 2" xfId="4186"/>
    <cellStyle name="Normal 2 17 2 2" xfId="13294"/>
    <cellStyle name="Normal 2 17 3" xfId="4187"/>
    <cellStyle name="Normal 2 17 3 2" xfId="13295"/>
    <cellStyle name="Normal 2 17 4" xfId="13296"/>
    <cellStyle name="Normal 2 18" xfId="4188"/>
    <cellStyle name="Normal 2 18 2" xfId="4189"/>
    <cellStyle name="Normal 2 18 2 2" xfId="13297"/>
    <cellStyle name="Normal 2 18 3" xfId="4190"/>
    <cellStyle name="Normal 2 18 3 2" xfId="13298"/>
    <cellStyle name="Normal 2 18 4" xfId="13299"/>
    <cellStyle name="Normal 2 19" xfId="4191"/>
    <cellStyle name="Normal 2 19 2" xfId="4192"/>
    <cellStyle name="Normal 2 19 2 2" xfId="13300"/>
    <cellStyle name="Normal 2 19 3" xfId="4193"/>
    <cellStyle name="Normal 2 19 3 2" xfId="13301"/>
    <cellStyle name="Normal 2 19 4" xfId="13302"/>
    <cellStyle name="Normal 2 2" xfId="47"/>
    <cellStyle name="Normal 2 2 10" xfId="4194"/>
    <cellStyle name="Normal 2 2 10 2" xfId="4195"/>
    <cellStyle name="Normal 2 2 10 2 2" xfId="13303"/>
    <cellStyle name="Normal 2 2 10 3" xfId="4196"/>
    <cellStyle name="Normal 2 2 10 3 2" xfId="13304"/>
    <cellStyle name="Normal 2 2 10 4" xfId="13305"/>
    <cellStyle name="Normal 2 2 100" xfId="4197"/>
    <cellStyle name="Normal 2 2 100 2" xfId="4198"/>
    <cellStyle name="Normal 2 2 100 2 2" xfId="13306"/>
    <cellStyle name="Normal 2 2 100 3" xfId="13307"/>
    <cellStyle name="Normal 2 2 101" xfId="4199"/>
    <cellStyle name="Normal 2 2 101 2" xfId="4200"/>
    <cellStyle name="Normal 2 2 101 2 2" xfId="13308"/>
    <cellStyle name="Normal 2 2 101 3" xfId="13309"/>
    <cellStyle name="Normal 2 2 102" xfId="4201"/>
    <cellStyle name="Normal 2 2 102 2" xfId="4202"/>
    <cellStyle name="Normal 2 2 102 2 2" xfId="13310"/>
    <cellStyle name="Normal 2 2 102 3" xfId="13311"/>
    <cellStyle name="Normal 2 2 103" xfId="4203"/>
    <cellStyle name="Normal 2 2 103 2" xfId="4204"/>
    <cellStyle name="Normal 2 2 103 2 2" xfId="13312"/>
    <cellStyle name="Normal 2 2 103 3" xfId="13313"/>
    <cellStyle name="Normal 2 2 104" xfId="4205"/>
    <cellStyle name="Normal 2 2 104 2" xfId="4206"/>
    <cellStyle name="Normal 2 2 104 2 2" xfId="13314"/>
    <cellStyle name="Normal 2 2 104 3" xfId="13315"/>
    <cellStyle name="Normal 2 2 105" xfId="4207"/>
    <cellStyle name="Normal 2 2 105 2" xfId="4208"/>
    <cellStyle name="Normal 2 2 105 2 2" xfId="13316"/>
    <cellStyle name="Normal 2 2 105 3" xfId="13317"/>
    <cellStyle name="Normal 2 2 106" xfId="4209"/>
    <cellStyle name="Normal 2 2 106 2" xfId="4210"/>
    <cellStyle name="Normal 2 2 106 2 2" xfId="13318"/>
    <cellStyle name="Normal 2 2 106 3" xfId="13319"/>
    <cellStyle name="Normal 2 2 107" xfId="4211"/>
    <cellStyle name="Normal 2 2 107 2" xfId="4212"/>
    <cellStyle name="Normal 2 2 107 2 2" xfId="13320"/>
    <cellStyle name="Normal 2 2 107 3" xfId="13321"/>
    <cellStyle name="Normal 2 2 108" xfId="4213"/>
    <cellStyle name="Normal 2 2 108 2" xfId="4214"/>
    <cellStyle name="Normal 2 2 108 2 2" xfId="13322"/>
    <cellStyle name="Normal 2 2 108 3" xfId="13323"/>
    <cellStyle name="Normal 2 2 109" xfId="4215"/>
    <cellStyle name="Normal 2 2 109 2" xfId="4216"/>
    <cellStyle name="Normal 2 2 109 2 2" xfId="13324"/>
    <cellStyle name="Normal 2 2 109 3" xfId="13325"/>
    <cellStyle name="Normal 2 2 11" xfId="4217"/>
    <cellStyle name="Normal 2 2 11 2" xfId="4218"/>
    <cellStyle name="Normal 2 2 11 2 2" xfId="13326"/>
    <cellStyle name="Normal 2 2 11 3" xfId="4219"/>
    <cellStyle name="Normal 2 2 11 3 2" xfId="13327"/>
    <cellStyle name="Normal 2 2 11 4" xfId="13328"/>
    <cellStyle name="Normal 2 2 110" xfId="4220"/>
    <cellStyle name="Normal 2 2 110 2" xfId="4221"/>
    <cellStyle name="Normal 2 2 110 2 2" xfId="13329"/>
    <cellStyle name="Normal 2 2 110 3" xfId="13330"/>
    <cellStyle name="Normal 2 2 111" xfId="4222"/>
    <cellStyle name="Normal 2 2 111 2" xfId="4223"/>
    <cellStyle name="Normal 2 2 111 2 2" xfId="13331"/>
    <cellStyle name="Normal 2 2 111 3" xfId="13332"/>
    <cellStyle name="Normal 2 2 112" xfId="4224"/>
    <cellStyle name="Normal 2 2 112 2" xfId="4225"/>
    <cellStyle name="Normal 2 2 112 2 2" xfId="13333"/>
    <cellStyle name="Normal 2 2 112 3" xfId="13334"/>
    <cellStyle name="Normal 2 2 113" xfId="4226"/>
    <cellStyle name="Normal 2 2 113 2" xfId="4227"/>
    <cellStyle name="Normal 2 2 113 2 2" xfId="13335"/>
    <cellStyle name="Normal 2 2 113 3" xfId="13336"/>
    <cellStyle name="Normal 2 2 114" xfId="4228"/>
    <cellStyle name="Normal 2 2 114 2" xfId="4229"/>
    <cellStyle name="Normal 2 2 114 2 2" xfId="13337"/>
    <cellStyle name="Normal 2 2 114 3" xfId="13338"/>
    <cellStyle name="Normal 2 2 115" xfId="4230"/>
    <cellStyle name="Normal 2 2 115 2" xfId="4231"/>
    <cellStyle name="Normal 2 2 115 2 2" xfId="13339"/>
    <cellStyle name="Normal 2 2 115 3" xfId="13340"/>
    <cellStyle name="Normal 2 2 116" xfId="4232"/>
    <cellStyle name="Normal 2 2 116 2" xfId="4233"/>
    <cellStyle name="Normal 2 2 116 2 2" xfId="13341"/>
    <cellStyle name="Normal 2 2 116 3" xfId="13342"/>
    <cellStyle name="Normal 2 2 117" xfId="4234"/>
    <cellStyle name="Normal 2 2 117 2" xfId="4235"/>
    <cellStyle name="Normal 2 2 117 2 2" xfId="13343"/>
    <cellStyle name="Normal 2 2 117 3" xfId="13344"/>
    <cellStyle name="Normal 2 2 118" xfId="4236"/>
    <cellStyle name="Normal 2 2 118 2" xfId="4237"/>
    <cellStyle name="Normal 2 2 118 2 2" xfId="13345"/>
    <cellStyle name="Normal 2 2 118 3" xfId="13346"/>
    <cellStyle name="Normal 2 2 119" xfId="4238"/>
    <cellStyle name="Normal 2 2 119 2" xfId="4239"/>
    <cellStyle name="Normal 2 2 119 2 2" xfId="13347"/>
    <cellStyle name="Normal 2 2 119 3" xfId="13348"/>
    <cellStyle name="Normal 2 2 12" xfId="4240"/>
    <cellStyle name="Normal 2 2 12 2" xfId="4241"/>
    <cellStyle name="Normal 2 2 12 2 2" xfId="13349"/>
    <cellStyle name="Normal 2 2 12 3" xfId="4242"/>
    <cellStyle name="Normal 2 2 12 3 2" xfId="13350"/>
    <cellStyle name="Normal 2 2 12 4" xfId="13351"/>
    <cellStyle name="Normal 2 2 120" xfId="4243"/>
    <cellStyle name="Normal 2 2 120 2" xfId="4244"/>
    <cellStyle name="Normal 2 2 120 2 2" xfId="13352"/>
    <cellStyle name="Normal 2 2 120 3" xfId="13353"/>
    <cellStyle name="Normal 2 2 121" xfId="4245"/>
    <cellStyle name="Normal 2 2 121 2" xfId="4246"/>
    <cellStyle name="Normal 2 2 121 2 2" xfId="13354"/>
    <cellStyle name="Normal 2 2 121 3" xfId="13355"/>
    <cellStyle name="Normal 2 2 122" xfId="4247"/>
    <cellStyle name="Normal 2 2 122 2" xfId="4248"/>
    <cellStyle name="Normal 2 2 122 2 2" xfId="13356"/>
    <cellStyle name="Normal 2 2 122 3" xfId="13357"/>
    <cellStyle name="Normal 2 2 123" xfId="4249"/>
    <cellStyle name="Normal 2 2 123 2" xfId="4250"/>
    <cellStyle name="Normal 2 2 123 2 2" xfId="13358"/>
    <cellStyle name="Normal 2 2 123 3" xfId="13359"/>
    <cellStyle name="Normal 2 2 124" xfId="4251"/>
    <cellStyle name="Normal 2 2 124 2" xfId="4252"/>
    <cellStyle name="Normal 2 2 124 2 2" xfId="13360"/>
    <cellStyle name="Normal 2 2 124 3" xfId="13361"/>
    <cellStyle name="Normal 2 2 125" xfId="4253"/>
    <cellStyle name="Normal 2 2 125 2" xfId="4254"/>
    <cellStyle name="Normal 2 2 125 2 2" xfId="13362"/>
    <cellStyle name="Normal 2 2 125 3" xfId="13363"/>
    <cellStyle name="Normal 2 2 126" xfId="4255"/>
    <cellStyle name="Normal 2 2 126 2" xfId="4256"/>
    <cellStyle name="Normal 2 2 126 2 2" xfId="13364"/>
    <cellStyle name="Normal 2 2 126 3" xfId="13365"/>
    <cellStyle name="Normal 2 2 127" xfId="4257"/>
    <cellStyle name="Normal 2 2 127 2" xfId="4258"/>
    <cellStyle name="Normal 2 2 127 2 2" xfId="13366"/>
    <cellStyle name="Normal 2 2 127 3" xfId="13367"/>
    <cellStyle name="Normal 2 2 128" xfId="4259"/>
    <cellStyle name="Normal 2 2 128 2" xfId="4260"/>
    <cellStyle name="Normal 2 2 128 2 2" xfId="13368"/>
    <cellStyle name="Normal 2 2 128 3" xfId="13369"/>
    <cellStyle name="Normal 2 2 129" xfId="4261"/>
    <cellStyle name="Normal 2 2 129 2" xfId="4262"/>
    <cellStyle name="Normal 2 2 129 2 2" xfId="13370"/>
    <cellStyle name="Normal 2 2 129 3" xfId="13371"/>
    <cellStyle name="Normal 2 2 13" xfId="4263"/>
    <cellStyle name="Normal 2 2 13 2" xfId="4264"/>
    <cellStyle name="Normal 2 2 13 2 2" xfId="13372"/>
    <cellStyle name="Normal 2 2 13 3" xfId="4265"/>
    <cellStyle name="Normal 2 2 13 3 2" xfId="13373"/>
    <cellStyle name="Normal 2 2 13 4" xfId="13374"/>
    <cellStyle name="Normal 2 2 130" xfId="4266"/>
    <cellStyle name="Normal 2 2 130 2" xfId="4267"/>
    <cellStyle name="Normal 2 2 130 2 2" xfId="13375"/>
    <cellStyle name="Normal 2 2 130 3" xfId="13376"/>
    <cellStyle name="Normal 2 2 131" xfId="4268"/>
    <cellStyle name="Normal 2 2 131 2" xfId="4269"/>
    <cellStyle name="Normal 2 2 131 2 2" xfId="13377"/>
    <cellStyle name="Normal 2 2 131 3" xfId="13378"/>
    <cellStyle name="Normal 2 2 132" xfId="4270"/>
    <cellStyle name="Normal 2 2 132 2" xfId="4271"/>
    <cellStyle name="Normal 2 2 132 2 2" xfId="13379"/>
    <cellStyle name="Normal 2 2 132 3" xfId="13380"/>
    <cellStyle name="Normal 2 2 133" xfId="4272"/>
    <cellStyle name="Normal 2 2 133 2" xfId="4273"/>
    <cellStyle name="Normal 2 2 133 2 2" xfId="13381"/>
    <cellStyle name="Normal 2 2 133 3" xfId="13382"/>
    <cellStyle name="Normal 2 2 134" xfId="4274"/>
    <cellStyle name="Normal 2 2 134 2" xfId="4275"/>
    <cellStyle name="Normal 2 2 134 2 2" xfId="13383"/>
    <cellStyle name="Normal 2 2 134 3" xfId="13384"/>
    <cellStyle name="Normal 2 2 135" xfId="4276"/>
    <cellStyle name="Normal 2 2 135 2" xfId="4277"/>
    <cellStyle name="Normal 2 2 135 2 2" xfId="13385"/>
    <cellStyle name="Normal 2 2 135 3" xfId="13386"/>
    <cellStyle name="Normal 2 2 136" xfId="4278"/>
    <cellStyle name="Normal 2 2 136 2" xfId="4279"/>
    <cellStyle name="Normal 2 2 136 2 2" xfId="13387"/>
    <cellStyle name="Normal 2 2 136 3" xfId="13388"/>
    <cellStyle name="Normal 2 2 137" xfId="4280"/>
    <cellStyle name="Normal 2 2 137 2" xfId="4281"/>
    <cellStyle name="Normal 2 2 137 2 2" xfId="13389"/>
    <cellStyle name="Normal 2 2 137 3" xfId="13390"/>
    <cellStyle name="Normal 2 2 138" xfId="4282"/>
    <cellStyle name="Normal 2 2 138 2" xfId="4283"/>
    <cellStyle name="Normal 2 2 138 2 2" xfId="13391"/>
    <cellStyle name="Normal 2 2 138 3" xfId="13392"/>
    <cellStyle name="Normal 2 2 139" xfId="4284"/>
    <cellStyle name="Normal 2 2 139 2" xfId="4285"/>
    <cellStyle name="Normal 2 2 139 2 2" xfId="13393"/>
    <cellStyle name="Normal 2 2 139 3" xfId="13394"/>
    <cellStyle name="Normal 2 2 14" xfId="4286"/>
    <cellStyle name="Normal 2 2 14 2" xfId="4287"/>
    <cellStyle name="Normal 2 2 14 2 2" xfId="13395"/>
    <cellStyle name="Normal 2 2 14 3" xfId="4288"/>
    <cellStyle name="Normal 2 2 14 3 2" xfId="13396"/>
    <cellStyle name="Normal 2 2 14 4" xfId="13397"/>
    <cellStyle name="Normal 2 2 140" xfId="4289"/>
    <cellStyle name="Normal 2 2 140 2" xfId="4290"/>
    <cellStyle name="Normal 2 2 140 2 2" xfId="13398"/>
    <cellStyle name="Normal 2 2 140 3" xfId="13399"/>
    <cellStyle name="Normal 2 2 141" xfId="4291"/>
    <cellStyle name="Normal 2 2 141 2" xfId="4292"/>
    <cellStyle name="Normal 2 2 141 2 2" xfId="13400"/>
    <cellStyle name="Normal 2 2 141 3" xfId="13401"/>
    <cellStyle name="Normal 2 2 142" xfId="4293"/>
    <cellStyle name="Normal 2 2 142 2" xfId="4294"/>
    <cellStyle name="Normal 2 2 142 2 2" xfId="13402"/>
    <cellStyle name="Normal 2 2 142 3" xfId="13403"/>
    <cellStyle name="Normal 2 2 143" xfId="4295"/>
    <cellStyle name="Normal 2 2 143 2" xfId="4296"/>
    <cellStyle name="Normal 2 2 143 2 2" xfId="13404"/>
    <cellStyle name="Normal 2 2 143 3" xfId="13405"/>
    <cellStyle name="Normal 2 2 144" xfId="4297"/>
    <cellStyle name="Normal 2 2 144 2" xfId="4298"/>
    <cellStyle name="Normal 2 2 144 2 2" xfId="13406"/>
    <cellStyle name="Normal 2 2 144 3" xfId="13407"/>
    <cellStyle name="Normal 2 2 145" xfId="4299"/>
    <cellStyle name="Normal 2 2 145 2" xfId="4300"/>
    <cellStyle name="Normal 2 2 145 2 2" xfId="13408"/>
    <cellStyle name="Normal 2 2 145 3" xfId="13409"/>
    <cellStyle name="Normal 2 2 146" xfId="4301"/>
    <cellStyle name="Normal 2 2 146 2" xfId="4302"/>
    <cellStyle name="Normal 2 2 146 2 2" xfId="13410"/>
    <cellStyle name="Normal 2 2 146 3" xfId="13411"/>
    <cellStyle name="Normal 2 2 147" xfId="4303"/>
    <cellStyle name="Normal 2 2 147 2" xfId="4304"/>
    <cellStyle name="Normal 2 2 147 2 2" xfId="13412"/>
    <cellStyle name="Normal 2 2 147 3" xfId="13413"/>
    <cellStyle name="Normal 2 2 148" xfId="4305"/>
    <cellStyle name="Normal 2 2 148 2" xfId="4306"/>
    <cellStyle name="Normal 2 2 148 2 2" xfId="13414"/>
    <cellStyle name="Normal 2 2 148 3" xfId="13415"/>
    <cellStyle name="Normal 2 2 149" xfId="4307"/>
    <cellStyle name="Normal 2 2 149 2" xfId="4308"/>
    <cellStyle name="Normal 2 2 149 2 2" xfId="13416"/>
    <cellStyle name="Normal 2 2 149 3" xfId="13417"/>
    <cellStyle name="Normal 2 2 15" xfId="4309"/>
    <cellStyle name="Normal 2 2 15 2" xfId="4310"/>
    <cellStyle name="Normal 2 2 15 2 2" xfId="13418"/>
    <cellStyle name="Normal 2 2 15 3" xfId="4311"/>
    <cellStyle name="Normal 2 2 15 3 2" xfId="13419"/>
    <cellStyle name="Normal 2 2 15 4" xfId="13420"/>
    <cellStyle name="Normal 2 2 150" xfId="4312"/>
    <cellStyle name="Normal 2 2 150 2" xfId="4313"/>
    <cellStyle name="Normal 2 2 150 2 2" xfId="13421"/>
    <cellStyle name="Normal 2 2 150 3" xfId="13422"/>
    <cellStyle name="Normal 2 2 151" xfId="4314"/>
    <cellStyle name="Normal 2 2 151 2" xfId="4315"/>
    <cellStyle name="Normal 2 2 151 2 2" xfId="13423"/>
    <cellStyle name="Normal 2 2 151 3" xfId="13424"/>
    <cellStyle name="Normal 2 2 152" xfId="4316"/>
    <cellStyle name="Normal 2 2 152 2" xfId="4317"/>
    <cellStyle name="Normal 2 2 152 2 2" xfId="13425"/>
    <cellStyle name="Normal 2 2 152 3" xfId="13426"/>
    <cellStyle name="Normal 2 2 153" xfId="4318"/>
    <cellStyle name="Normal 2 2 153 2" xfId="4319"/>
    <cellStyle name="Normal 2 2 153 2 2" xfId="13427"/>
    <cellStyle name="Normal 2 2 153 3" xfId="13428"/>
    <cellStyle name="Normal 2 2 154" xfId="4320"/>
    <cellStyle name="Normal 2 2 154 2" xfId="4321"/>
    <cellStyle name="Normal 2 2 154 2 2" xfId="13429"/>
    <cellStyle name="Normal 2 2 154 3" xfId="13430"/>
    <cellStyle name="Normal 2 2 155" xfId="4322"/>
    <cellStyle name="Normal 2 2 155 2" xfId="13431"/>
    <cellStyle name="Normal 2 2 16" xfId="4323"/>
    <cellStyle name="Normal 2 2 16 2" xfId="4324"/>
    <cellStyle name="Normal 2 2 16 2 2" xfId="13432"/>
    <cellStyle name="Normal 2 2 16 3" xfId="4325"/>
    <cellStyle name="Normal 2 2 16 3 2" xfId="13433"/>
    <cellStyle name="Normal 2 2 16 4" xfId="13434"/>
    <cellStyle name="Normal 2 2 17" xfId="4326"/>
    <cellStyle name="Normal 2 2 17 2" xfId="4327"/>
    <cellStyle name="Normal 2 2 17 2 2" xfId="13435"/>
    <cellStyle name="Normal 2 2 17 3" xfId="4328"/>
    <cellStyle name="Normal 2 2 17 3 2" xfId="13436"/>
    <cellStyle name="Normal 2 2 17 4" xfId="13437"/>
    <cellStyle name="Normal 2 2 18" xfId="4329"/>
    <cellStyle name="Normal 2 2 18 2" xfId="4330"/>
    <cellStyle name="Normal 2 2 18 2 2" xfId="13438"/>
    <cellStyle name="Normal 2 2 18 3" xfId="4331"/>
    <cellStyle name="Normal 2 2 18 3 2" xfId="13439"/>
    <cellStyle name="Normal 2 2 18 4" xfId="13440"/>
    <cellStyle name="Normal 2 2 19" xfId="4332"/>
    <cellStyle name="Normal 2 2 19 2" xfId="4333"/>
    <cellStyle name="Normal 2 2 19 2 2" xfId="13441"/>
    <cellStyle name="Normal 2 2 19 3" xfId="4334"/>
    <cellStyle name="Normal 2 2 19 3 2" xfId="13442"/>
    <cellStyle name="Normal 2 2 19 4" xfId="13443"/>
    <cellStyle name="Normal 2 2 2" xfId="185"/>
    <cellStyle name="Normal 2 2 2 10" xfId="4335"/>
    <cellStyle name="Normal 2 2 2 10 2" xfId="4336"/>
    <cellStyle name="Normal 2 2 2 10 3" xfId="13444"/>
    <cellStyle name="Normal 2 2 2 100" xfId="4337"/>
    <cellStyle name="Normal 2 2 2 100 2" xfId="13445"/>
    <cellStyle name="Normal 2 2 2 101" xfId="4338"/>
    <cellStyle name="Normal 2 2 2 101 2" xfId="13446"/>
    <cellStyle name="Normal 2 2 2 102" xfId="4339"/>
    <cellStyle name="Normal 2 2 2 102 2" xfId="13447"/>
    <cellStyle name="Normal 2 2 2 103" xfId="4340"/>
    <cellStyle name="Normal 2 2 2 103 2" xfId="13448"/>
    <cellStyle name="Normal 2 2 2 104" xfId="4341"/>
    <cellStyle name="Normal 2 2 2 104 2" xfId="13449"/>
    <cellStyle name="Normal 2 2 2 105" xfId="4342"/>
    <cellStyle name="Normal 2 2 2 105 2" xfId="13450"/>
    <cellStyle name="Normal 2 2 2 106" xfId="4343"/>
    <cellStyle name="Normal 2 2 2 106 2" xfId="13451"/>
    <cellStyle name="Normal 2 2 2 107" xfId="4344"/>
    <cellStyle name="Normal 2 2 2 107 2" xfId="13452"/>
    <cellStyle name="Normal 2 2 2 108" xfId="4345"/>
    <cellStyle name="Normal 2 2 2 108 2" xfId="13453"/>
    <cellStyle name="Normal 2 2 2 109" xfId="4346"/>
    <cellStyle name="Normal 2 2 2 109 2" xfId="13454"/>
    <cellStyle name="Normal 2 2 2 11" xfId="4347"/>
    <cellStyle name="Normal 2 2 2 11 2" xfId="13455"/>
    <cellStyle name="Normal 2 2 2 11 3" xfId="13456"/>
    <cellStyle name="Normal 2 2 2 11 4" xfId="13457"/>
    <cellStyle name="Normal 2 2 2 110" xfId="4348"/>
    <cellStyle name="Normal 2 2 2 110 2" xfId="13458"/>
    <cellStyle name="Normal 2 2 2 111" xfId="4349"/>
    <cellStyle name="Normal 2 2 2 111 2" xfId="13459"/>
    <cellStyle name="Normal 2 2 2 112" xfId="4350"/>
    <cellStyle name="Normal 2 2 2 112 2" xfId="13460"/>
    <cellStyle name="Normal 2 2 2 113" xfId="4351"/>
    <cellStyle name="Normal 2 2 2 113 2" xfId="13461"/>
    <cellStyle name="Normal 2 2 2 114" xfId="4352"/>
    <cellStyle name="Normal 2 2 2 114 2" xfId="13462"/>
    <cellStyle name="Normal 2 2 2 115" xfId="4353"/>
    <cellStyle name="Normal 2 2 2 115 2" xfId="13463"/>
    <cellStyle name="Normal 2 2 2 116" xfId="4354"/>
    <cellStyle name="Normal 2 2 2 116 2" xfId="13464"/>
    <cellStyle name="Normal 2 2 2 117" xfId="4355"/>
    <cellStyle name="Normal 2 2 2 117 2" xfId="13465"/>
    <cellStyle name="Normal 2 2 2 118" xfId="4356"/>
    <cellStyle name="Normal 2 2 2 118 2" xfId="13466"/>
    <cellStyle name="Normal 2 2 2 119" xfId="4357"/>
    <cellStyle name="Normal 2 2 2 119 2" xfId="13467"/>
    <cellStyle name="Normal 2 2 2 12" xfId="4358"/>
    <cellStyle name="Normal 2 2 2 12 2" xfId="13468"/>
    <cellStyle name="Normal 2 2 2 12 3" xfId="13469"/>
    <cellStyle name="Normal 2 2 2 120" xfId="4359"/>
    <cellStyle name="Normal 2 2 2 120 2" xfId="13470"/>
    <cellStyle name="Normal 2 2 2 121" xfId="4360"/>
    <cellStyle name="Normal 2 2 2 121 2" xfId="13471"/>
    <cellStyle name="Normal 2 2 2 122" xfId="4361"/>
    <cellStyle name="Normal 2 2 2 122 2" xfId="13472"/>
    <cellStyle name="Normal 2 2 2 123" xfId="4362"/>
    <cellStyle name="Normal 2 2 2 123 2" xfId="13473"/>
    <cellStyle name="Normal 2 2 2 124" xfId="4363"/>
    <cellStyle name="Normal 2 2 2 124 2" xfId="13474"/>
    <cellStyle name="Normal 2 2 2 125" xfId="4364"/>
    <cellStyle name="Normal 2 2 2 125 2" xfId="13475"/>
    <cellStyle name="Normal 2 2 2 126" xfId="4365"/>
    <cellStyle name="Normal 2 2 2 126 2" xfId="13476"/>
    <cellStyle name="Normal 2 2 2 127" xfId="4366"/>
    <cellStyle name="Normal 2 2 2 127 2" xfId="13477"/>
    <cellStyle name="Normal 2 2 2 128" xfId="4367"/>
    <cellStyle name="Normal 2 2 2 128 2" xfId="13478"/>
    <cellStyle name="Normal 2 2 2 129" xfId="4368"/>
    <cellStyle name="Normal 2 2 2 129 2" xfId="13479"/>
    <cellStyle name="Normal 2 2 2 13" xfId="4369"/>
    <cellStyle name="Normal 2 2 2 13 2" xfId="13480"/>
    <cellStyle name="Normal 2 2 2 13 3" xfId="13481"/>
    <cellStyle name="Normal 2 2 2 130" xfId="4370"/>
    <cellStyle name="Normal 2 2 2 130 2" xfId="13482"/>
    <cellStyle name="Normal 2 2 2 131" xfId="4371"/>
    <cellStyle name="Normal 2 2 2 131 2" xfId="13483"/>
    <cellStyle name="Normal 2 2 2 132" xfId="4372"/>
    <cellStyle name="Normal 2 2 2 132 2" xfId="13484"/>
    <cellStyle name="Normal 2 2 2 133" xfId="4373"/>
    <cellStyle name="Normal 2 2 2 133 2" xfId="13485"/>
    <cellStyle name="Normal 2 2 2 134" xfId="4374"/>
    <cellStyle name="Normal 2 2 2 134 2" xfId="13486"/>
    <cellStyle name="Normal 2 2 2 135" xfId="4375"/>
    <cellStyle name="Normal 2 2 2 135 2" xfId="13487"/>
    <cellStyle name="Normal 2 2 2 136" xfId="4376"/>
    <cellStyle name="Normal 2 2 2 136 2" xfId="13488"/>
    <cellStyle name="Normal 2 2 2 137" xfId="4377"/>
    <cellStyle name="Normal 2 2 2 137 2" xfId="13489"/>
    <cellStyle name="Normal 2 2 2 138" xfId="4378"/>
    <cellStyle name="Normal 2 2 2 138 2" xfId="13490"/>
    <cellStyle name="Normal 2 2 2 139" xfId="4379"/>
    <cellStyle name="Normal 2 2 2 139 2" xfId="13491"/>
    <cellStyle name="Normal 2 2 2 14" xfId="4380"/>
    <cellStyle name="Normal 2 2 2 14 2" xfId="13492"/>
    <cellStyle name="Normal 2 2 2 14 3" xfId="13493"/>
    <cellStyle name="Normal 2 2 2 140" xfId="4381"/>
    <cellStyle name="Normal 2 2 2 140 2" xfId="13494"/>
    <cellStyle name="Normal 2 2 2 141" xfId="4382"/>
    <cellStyle name="Normal 2 2 2 141 2" xfId="13495"/>
    <cellStyle name="Normal 2 2 2 142" xfId="4383"/>
    <cellStyle name="Normal 2 2 2 142 2" xfId="13496"/>
    <cellStyle name="Normal 2 2 2 143" xfId="4384"/>
    <cellStyle name="Normal 2 2 2 143 2" xfId="13497"/>
    <cellStyle name="Normal 2 2 2 144" xfId="4385"/>
    <cellStyle name="Normal 2 2 2 144 2" xfId="13498"/>
    <cellStyle name="Normal 2 2 2 145" xfId="192"/>
    <cellStyle name="Normal 2 2 2 146" xfId="4386"/>
    <cellStyle name="Normal 2 2 2 146 2" xfId="13499"/>
    <cellStyle name="Normal 2 2 2 147" xfId="4387"/>
    <cellStyle name="Normal 2 2 2 147 2" xfId="13500"/>
    <cellStyle name="Normal 2 2 2 148" xfId="4388"/>
    <cellStyle name="Normal 2 2 2 148 2" xfId="13501"/>
    <cellStyle name="Normal 2 2 2 149" xfId="4389"/>
    <cellStyle name="Normal 2 2 2 149 2" xfId="13502"/>
    <cellStyle name="Normal 2 2 2 15" xfId="4390"/>
    <cellStyle name="Normal 2 2 2 15 2" xfId="13503"/>
    <cellStyle name="Normal 2 2 2 15 3" xfId="13504"/>
    <cellStyle name="Normal 2 2 2 150" xfId="4391"/>
    <cellStyle name="Normal 2 2 2 150 2" xfId="13505"/>
    <cellStyle name="Normal 2 2 2 152 2" xfId="16942"/>
    <cellStyle name="Normal 2 2 2 16" xfId="4392"/>
    <cellStyle name="Normal 2 2 2 16 2" xfId="13506"/>
    <cellStyle name="Normal 2 2 2 16 3" xfId="13507"/>
    <cellStyle name="Normal 2 2 2 17" xfId="4393"/>
    <cellStyle name="Normal 2 2 2 17 2" xfId="13508"/>
    <cellStyle name="Normal 2 2 2 17 3" xfId="13509"/>
    <cellStyle name="Normal 2 2 2 18" xfId="4394"/>
    <cellStyle name="Normal 2 2 2 18 2" xfId="13510"/>
    <cellStyle name="Normal 2 2 2 18 3" xfId="13511"/>
    <cellStyle name="Normal 2 2 2 19" xfId="4395"/>
    <cellStyle name="Normal 2 2 2 19 2" xfId="13512"/>
    <cellStyle name="Normal 2 2 2 19 3" xfId="13513"/>
    <cellStyle name="Normal 2 2 2 2" xfId="4396"/>
    <cellStyle name="Normal 2 2 2 2 10" xfId="4397"/>
    <cellStyle name="Normal 2 2 2 2 10 2" xfId="4398"/>
    <cellStyle name="Normal 2 2 2 2 10 2 2" xfId="13514"/>
    <cellStyle name="Normal 2 2 2 2 10 3" xfId="4399"/>
    <cellStyle name="Normal 2 2 2 2 10 3 2" xfId="13515"/>
    <cellStyle name="Normal 2 2 2 2 10 4" xfId="13516"/>
    <cellStyle name="Normal 2 2 2 2 100" xfId="4400"/>
    <cellStyle name="Normal 2 2 2 2 100 2" xfId="4401"/>
    <cellStyle name="Normal 2 2 2 2 100 2 2" xfId="13517"/>
    <cellStyle name="Normal 2 2 2 2 100 3" xfId="13518"/>
    <cellStyle name="Normal 2 2 2 2 101" xfId="4402"/>
    <cellStyle name="Normal 2 2 2 2 101 2" xfId="4403"/>
    <cellStyle name="Normal 2 2 2 2 101 2 2" xfId="13519"/>
    <cellStyle name="Normal 2 2 2 2 101 3" xfId="13520"/>
    <cellStyle name="Normal 2 2 2 2 102" xfId="4404"/>
    <cellStyle name="Normal 2 2 2 2 102 2" xfId="4405"/>
    <cellStyle name="Normal 2 2 2 2 102 2 2" xfId="13521"/>
    <cellStyle name="Normal 2 2 2 2 102 3" xfId="13522"/>
    <cellStyle name="Normal 2 2 2 2 103" xfId="4406"/>
    <cellStyle name="Normal 2 2 2 2 103 2" xfId="4407"/>
    <cellStyle name="Normal 2 2 2 2 103 2 2" xfId="13523"/>
    <cellStyle name="Normal 2 2 2 2 103 3" xfId="13524"/>
    <cellStyle name="Normal 2 2 2 2 104" xfId="4408"/>
    <cellStyle name="Normal 2 2 2 2 104 2" xfId="4409"/>
    <cellStyle name="Normal 2 2 2 2 104 2 2" xfId="13525"/>
    <cellStyle name="Normal 2 2 2 2 104 3" xfId="13526"/>
    <cellStyle name="Normal 2 2 2 2 105" xfId="4410"/>
    <cellStyle name="Normal 2 2 2 2 105 2" xfId="4411"/>
    <cellStyle name="Normal 2 2 2 2 105 2 2" xfId="13527"/>
    <cellStyle name="Normal 2 2 2 2 105 3" xfId="13528"/>
    <cellStyle name="Normal 2 2 2 2 106" xfId="4412"/>
    <cellStyle name="Normal 2 2 2 2 106 2" xfId="4413"/>
    <cellStyle name="Normal 2 2 2 2 106 2 2" xfId="13529"/>
    <cellStyle name="Normal 2 2 2 2 106 3" xfId="13530"/>
    <cellStyle name="Normal 2 2 2 2 107" xfId="4414"/>
    <cellStyle name="Normal 2 2 2 2 107 2" xfId="4415"/>
    <cellStyle name="Normal 2 2 2 2 107 2 2" xfId="13531"/>
    <cellStyle name="Normal 2 2 2 2 107 3" xfId="13532"/>
    <cellStyle name="Normal 2 2 2 2 108" xfId="4416"/>
    <cellStyle name="Normal 2 2 2 2 108 2" xfId="4417"/>
    <cellStyle name="Normal 2 2 2 2 108 2 2" xfId="13533"/>
    <cellStyle name="Normal 2 2 2 2 108 3" xfId="13534"/>
    <cellStyle name="Normal 2 2 2 2 109" xfId="4418"/>
    <cellStyle name="Normal 2 2 2 2 109 2" xfId="4419"/>
    <cellStyle name="Normal 2 2 2 2 109 2 2" xfId="13535"/>
    <cellStyle name="Normal 2 2 2 2 109 3" xfId="13536"/>
    <cellStyle name="Normal 2 2 2 2 11" xfId="4420"/>
    <cellStyle name="Normal 2 2 2 2 11 2" xfId="4421"/>
    <cellStyle name="Normal 2 2 2 2 11 2 2" xfId="13537"/>
    <cellStyle name="Normal 2 2 2 2 11 3" xfId="4422"/>
    <cellStyle name="Normal 2 2 2 2 11 3 2" xfId="13538"/>
    <cellStyle name="Normal 2 2 2 2 11 4" xfId="13539"/>
    <cellStyle name="Normal 2 2 2 2 110" xfId="4423"/>
    <cellStyle name="Normal 2 2 2 2 110 2" xfId="4424"/>
    <cellStyle name="Normal 2 2 2 2 110 2 2" xfId="13540"/>
    <cellStyle name="Normal 2 2 2 2 110 3" xfId="13541"/>
    <cellStyle name="Normal 2 2 2 2 111" xfId="4425"/>
    <cellStyle name="Normal 2 2 2 2 111 2" xfId="4426"/>
    <cellStyle name="Normal 2 2 2 2 111 2 2" xfId="13542"/>
    <cellStyle name="Normal 2 2 2 2 111 3" xfId="13543"/>
    <cellStyle name="Normal 2 2 2 2 112" xfId="4427"/>
    <cellStyle name="Normal 2 2 2 2 112 2" xfId="4428"/>
    <cellStyle name="Normal 2 2 2 2 112 2 2" xfId="13544"/>
    <cellStyle name="Normal 2 2 2 2 112 3" xfId="13545"/>
    <cellStyle name="Normal 2 2 2 2 113" xfId="4429"/>
    <cellStyle name="Normal 2 2 2 2 113 2" xfId="4430"/>
    <cellStyle name="Normal 2 2 2 2 113 2 2" xfId="13546"/>
    <cellStyle name="Normal 2 2 2 2 113 3" xfId="13547"/>
    <cellStyle name="Normal 2 2 2 2 114" xfId="4431"/>
    <cellStyle name="Normal 2 2 2 2 114 2" xfId="4432"/>
    <cellStyle name="Normal 2 2 2 2 114 2 2" xfId="13548"/>
    <cellStyle name="Normal 2 2 2 2 114 3" xfId="13549"/>
    <cellStyle name="Normal 2 2 2 2 115" xfId="4433"/>
    <cellStyle name="Normal 2 2 2 2 115 2" xfId="4434"/>
    <cellStyle name="Normal 2 2 2 2 115 2 2" xfId="13550"/>
    <cellStyle name="Normal 2 2 2 2 115 3" xfId="13551"/>
    <cellStyle name="Normal 2 2 2 2 116" xfId="4435"/>
    <cellStyle name="Normal 2 2 2 2 116 2" xfId="4436"/>
    <cellStyle name="Normal 2 2 2 2 116 2 2" xfId="13552"/>
    <cellStyle name="Normal 2 2 2 2 116 3" xfId="13553"/>
    <cellStyle name="Normal 2 2 2 2 117" xfId="4437"/>
    <cellStyle name="Normal 2 2 2 2 117 2" xfId="4438"/>
    <cellStyle name="Normal 2 2 2 2 117 2 2" xfId="13554"/>
    <cellStyle name="Normal 2 2 2 2 117 3" xfId="13555"/>
    <cellStyle name="Normal 2 2 2 2 118" xfId="4439"/>
    <cellStyle name="Normal 2 2 2 2 118 2" xfId="4440"/>
    <cellStyle name="Normal 2 2 2 2 118 2 2" xfId="13556"/>
    <cellStyle name="Normal 2 2 2 2 118 3" xfId="13557"/>
    <cellStyle name="Normal 2 2 2 2 119" xfId="4441"/>
    <cellStyle name="Normal 2 2 2 2 119 2" xfId="4442"/>
    <cellStyle name="Normal 2 2 2 2 119 2 2" xfId="13558"/>
    <cellStyle name="Normal 2 2 2 2 119 3" xfId="13559"/>
    <cellStyle name="Normal 2 2 2 2 12" xfId="4443"/>
    <cellStyle name="Normal 2 2 2 2 12 2" xfId="4444"/>
    <cellStyle name="Normal 2 2 2 2 12 2 2" xfId="13560"/>
    <cellStyle name="Normal 2 2 2 2 12 3" xfId="4445"/>
    <cellStyle name="Normal 2 2 2 2 12 3 2" xfId="13561"/>
    <cellStyle name="Normal 2 2 2 2 12 4" xfId="13562"/>
    <cellStyle name="Normal 2 2 2 2 120" xfId="4446"/>
    <cellStyle name="Normal 2 2 2 2 120 2" xfId="4447"/>
    <cellStyle name="Normal 2 2 2 2 120 2 2" xfId="13563"/>
    <cellStyle name="Normal 2 2 2 2 120 3" xfId="13564"/>
    <cellStyle name="Normal 2 2 2 2 121" xfId="4448"/>
    <cellStyle name="Normal 2 2 2 2 121 2" xfId="4449"/>
    <cellStyle name="Normal 2 2 2 2 121 2 2" xfId="13565"/>
    <cellStyle name="Normal 2 2 2 2 121 3" xfId="13566"/>
    <cellStyle name="Normal 2 2 2 2 122" xfId="4450"/>
    <cellStyle name="Normal 2 2 2 2 122 2" xfId="4451"/>
    <cellStyle name="Normal 2 2 2 2 122 2 2" xfId="13567"/>
    <cellStyle name="Normal 2 2 2 2 122 3" xfId="13568"/>
    <cellStyle name="Normal 2 2 2 2 123" xfId="4452"/>
    <cellStyle name="Normal 2 2 2 2 123 2" xfId="4453"/>
    <cellStyle name="Normal 2 2 2 2 123 2 2" xfId="13569"/>
    <cellStyle name="Normal 2 2 2 2 123 3" xfId="13570"/>
    <cellStyle name="Normal 2 2 2 2 124" xfId="4454"/>
    <cellStyle name="Normal 2 2 2 2 124 2" xfId="4455"/>
    <cellStyle name="Normal 2 2 2 2 124 2 2" xfId="13571"/>
    <cellStyle name="Normal 2 2 2 2 124 3" xfId="13572"/>
    <cellStyle name="Normal 2 2 2 2 125" xfId="4456"/>
    <cellStyle name="Normal 2 2 2 2 125 2" xfId="4457"/>
    <cellStyle name="Normal 2 2 2 2 125 2 2" xfId="13573"/>
    <cellStyle name="Normal 2 2 2 2 125 3" xfId="13574"/>
    <cellStyle name="Normal 2 2 2 2 126" xfId="4458"/>
    <cellStyle name="Normal 2 2 2 2 126 2" xfId="4459"/>
    <cellStyle name="Normal 2 2 2 2 126 2 2" xfId="13575"/>
    <cellStyle name="Normal 2 2 2 2 126 3" xfId="13576"/>
    <cellStyle name="Normal 2 2 2 2 127" xfId="4460"/>
    <cellStyle name="Normal 2 2 2 2 127 2" xfId="4461"/>
    <cellStyle name="Normal 2 2 2 2 127 2 2" xfId="13577"/>
    <cellStyle name="Normal 2 2 2 2 127 3" xfId="13578"/>
    <cellStyle name="Normal 2 2 2 2 128" xfId="4462"/>
    <cellStyle name="Normal 2 2 2 2 128 2" xfId="4463"/>
    <cellStyle name="Normal 2 2 2 2 128 2 2" xfId="13579"/>
    <cellStyle name="Normal 2 2 2 2 128 3" xfId="13580"/>
    <cellStyle name="Normal 2 2 2 2 129" xfId="4464"/>
    <cellStyle name="Normal 2 2 2 2 129 2" xfId="4465"/>
    <cellStyle name="Normal 2 2 2 2 129 2 2" xfId="13581"/>
    <cellStyle name="Normal 2 2 2 2 129 3" xfId="13582"/>
    <cellStyle name="Normal 2 2 2 2 13" xfId="4466"/>
    <cellStyle name="Normal 2 2 2 2 13 2" xfId="4467"/>
    <cellStyle name="Normal 2 2 2 2 13 2 2" xfId="13583"/>
    <cellStyle name="Normal 2 2 2 2 13 3" xfId="4468"/>
    <cellStyle name="Normal 2 2 2 2 13 3 2" xfId="13584"/>
    <cellStyle name="Normal 2 2 2 2 13 4" xfId="13585"/>
    <cellStyle name="Normal 2 2 2 2 130" xfId="4469"/>
    <cellStyle name="Normal 2 2 2 2 130 2" xfId="4470"/>
    <cellStyle name="Normal 2 2 2 2 130 2 2" xfId="13586"/>
    <cellStyle name="Normal 2 2 2 2 130 3" xfId="13587"/>
    <cellStyle name="Normal 2 2 2 2 131" xfId="4471"/>
    <cellStyle name="Normal 2 2 2 2 131 2" xfId="4472"/>
    <cellStyle name="Normal 2 2 2 2 131 2 2" xfId="13588"/>
    <cellStyle name="Normal 2 2 2 2 131 3" xfId="13589"/>
    <cellStyle name="Normal 2 2 2 2 132" xfId="4473"/>
    <cellStyle name="Normal 2 2 2 2 132 2" xfId="4474"/>
    <cellStyle name="Normal 2 2 2 2 132 2 2" xfId="13590"/>
    <cellStyle name="Normal 2 2 2 2 132 3" xfId="13591"/>
    <cellStyle name="Normal 2 2 2 2 133" xfId="4475"/>
    <cellStyle name="Normal 2 2 2 2 133 2" xfId="4476"/>
    <cellStyle name="Normal 2 2 2 2 133 2 2" xfId="13592"/>
    <cellStyle name="Normal 2 2 2 2 133 3" xfId="13593"/>
    <cellStyle name="Normal 2 2 2 2 134" xfId="4477"/>
    <cellStyle name="Normal 2 2 2 2 134 2" xfId="4478"/>
    <cellStyle name="Normal 2 2 2 2 134 2 2" xfId="13594"/>
    <cellStyle name="Normal 2 2 2 2 134 3" xfId="13595"/>
    <cellStyle name="Normal 2 2 2 2 135" xfId="4479"/>
    <cellStyle name="Normal 2 2 2 2 135 2" xfId="4480"/>
    <cellStyle name="Normal 2 2 2 2 135 2 2" xfId="13596"/>
    <cellStyle name="Normal 2 2 2 2 135 3" xfId="13597"/>
    <cellStyle name="Normal 2 2 2 2 136" xfId="4481"/>
    <cellStyle name="Normal 2 2 2 2 136 2" xfId="4482"/>
    <cellStyle name="Normal 2 2 2 2 136 2 2" xfId="13598"/>
    <cellStyle name="Normal 2 2 2 2 136 3" xfId="13599"/>
    <cellStyle name="Normal 2 2 2 2 137" xfId="4483"/>
    <cellStyle name="Normal 2 2 2 2 137 2" xfId="4484"/>
    <cellStyle name="Normal 2 2 2 2 137 2 2" xfId="13600"/>
    <cellStyle name="Normal 2 2 2 2 137 3" xfId="13601"/>
    <cellStyle name="Normal 2 2 2 2 138" xfId="4485"/>
    <cellStyle name="Normal 2 2 2 2 138 2" xfId="4486"/>
    <cellStyle name="Normal 2 2 2 2 138 2 2" xfId="13602"/>
    <cellStyle name="Normal 2 2 2 2 138 3" xfId="13603"/>
    <cellStyle name="Normal 2 2 2 2 139" xfId="4487"/>
    <cellStyle name="Normal 2 2 2 2 139 2" xfId="4488"/>
    <cellStyle name="Normal 2 2 2 2 139 2 2" xfId="13604"/>
    <cellStyle name="Normal 2 2 2 2 139 3" xfId="13605"/>
    <cellStyle name="Normal 2 2 2 2 14" xfId="4489"/>
    <cellStyle name="Normal 2 2 2 2 14 2" xfId="4490"/>
    <cellStyle name="Normal 2 2 2 2 14 2 2" xfId="13606"/>
    <cellStyle name="Normal 2 2 2 2 14 3" xfId="4491"/>
    <cellStyle name="Normal 2 2 2 2 14 3 2" xfId="13607"/>
    <cellStyle name="Normal 2 2 2 2 14 4" xfId="13608"/>
    <cellStyle name="Normal 2 2 2 2 140" xfId="4492"/>
    <cellStyle name="Normal 2 2 2 2 140 2" xfId="4493"/>
    <cellStyle name="Normal 2 2 2 2 140 2 2" xfId="13609"/>
    <cellStyle name="Normal 2 2 2 2 140 3" xfId="13610"/>
    <cellStyle name="Normal 2 2 2 2 141" xfId="4494"/>
    <cellStyle name="Normal 2 2 2 2 141 2" xfId="4495"/>
    <cellStyle name="Normal 2 2 2 2 141 2 2" xfId="13611"/>
    <cellStyle name="Normal 2 2 2 2 141 3" xfId="13612"/>
    <cellStyle name="Normal 2 2 2 2 142" xfId="4496"/>
    <cellStyle name="Normal 2 2 2 2 142 2" xfId="4497"/>
    <cellStyle name="Normal 2 2 2 2 142 2 2" xfId="13613"/>
    <cellStyle name="Normal 2 2 2 2 142 3" xfId="13614"/>
    <cellStyle name="Normal 2 2 2 2 143" xfId="4498"/>
    <cellStyle name="Normal 2 2 2 2 143 2" xfId="4499"/>
    <cellStyle name="Normal 2 2 2 2 143 2 2" xfId="13615"/>
    <cellStyle name="Normal 2 2 2 2 143 3" xfId="13616"/>
    <cellStyle name="Normal 2 2 2 2 144" xfId="4500"/>
    <cellStyle name="Normal 2 2 2 2 144 2" xfId="13617"/>
    <cellStyle name="Normal 2 2 2 2 145" xfId="13618"/>
    <cellStyle name="Normal 2 2 2 2 15" xfId="4501"/>
    <cellStyle name="Normal 2 2 2 2 15 2" xfId="4502"/>
    <cellStyle name="Normal 2 2 2 2 15 2 2" xfId="13619"/>
    <cellStyle name="Normal 2 2 2 2 15 3" xfId="4503"/>
    <cellStyle name="Normal 2 2 2 2 15 3 2" xfId="13620"/>
    <cellStyle name="Normal 2 2 2 2 15 4" xfId="13621"/>
    <cellStyle name="Normal 2 2 2 2 16" xfId="4504"/>
    <cellStyle name="Normal 2 2 2 2 16 2" xfId="4505"/>
    <cellStyle name="Normal 2 2 2 2 16 2 2" xfId="13622"/>
    <cellStyle name="Normal 2 2 2 2 16 3" xfId="4506"/>
    <cellStyle name="Normal 2 2 2 2 16 3 2" xfId="13623"/>
    <cellStyle name="Normal 2 2 2 2 16 4" xfId="13624"/>
    <cellStyle name="Normal 2 2 2 2 17" xfId="4507"/>
    <cellStyle name="Normal 2 2 2 2 17 2" xfId="4508"/>
    <cellStyle name="Normal 2 2 2 2 17 2 2" xfId="13625"/>
    <cellStyle name="Normal 2 2 2 2 17 3" xfId="4509"/>
    <cellStyle name="Normal 2 2 2 2 17 3 2" xfId="13626"/>
    <cellStyle name="Normal 2 2 2 2 17 4" xfId="13627"/>
    <cellStyle name="Normal 2 2 2 2 18" xfId="4510"/>
    <cellStyle name="Normal 2 2 2 2 18 2" xfId="4511"/>
    <cellStyle name="Normal 2 2 2 2 18 2 2" xfId="13628"/>
    <cellStyle name="Normal 2 2 2 2 18 3" xfId="4512"/>
    <cellStyle name="Normal 2 2 2 2 18 3 2" xfId="13629"/>
    <cellStyle name="Normal 2 2 2 2 18 4" xfId="13630"/>
    <cellStyle name="Normal 2 2 2 2 19" xfId="4513"/>
    <cellStyle name="Normal 2 2 2 2 19 2" xfId="4514"/>
    <cellStyle name="Normal 2 2 2 2 19 2 2" xfId="13631"/>
    <cellStyle name="Normal 2 2 2 2 19 3" xfId="4515"/>
    <cellStyle name="Normal 2 2 2 2 19 3 2" xfId="13632"/>
    <cellStyle name="Normal 2 2 2 2 19 4" xfId="13633"/>
    <cellStyle name="Normal 2 2 2 2 2" xfId="4516"/>
    <cellStyle name="Normal 2 2 2 2 2 2" xfId="4517"/>
    <cellStyle name="Normal 2 2 2 2 2 2 2" xfId="4518"/>
    <cellStyle name="Normal 2 2 2 2 2 2 2 2" xfId="13634"/>
    <cellStyle name="Normal 2 2 2 2 2 2 3" xfId="13635"/>
    <cellStyle name="Normal 2 2 2 2 2 3" xfId="4519"/>
    <cellStyle name="Normal 2 2 2 2 2 3 2" xfId="4520"/>
    <cellStyle name="Normal 2 2 2 2 2 3 2 2" xfId="13636"/>
    <cellStyle name="Normal 2 2 2 2 2 3 3" xfId="13637"/>
    <cellStyle name="Normal 2 2 2 2 2 4" xfId="4521"/>
    <cellStyle name="Normal 2 2 2 2 2 4 2" xfId="13638"/>
    <cellStyle name="Normal 2 2 2 2 2 5" xfId="13639"/>
    <cellStyle name="Normal 2 2 2 2 20" xfId="4522"/>
    <cellStyle name="Normal 2 2 2 2 20 2" xfId="4523"/>
    <cellStyle name="Normal 2 2 2 2 20 2 2" xfId="13640"/>
    <cellStyle name="Normal 2 2 2 2 20 3" xfId="4524"/>
    <cellStyle name="Normal 2 2 2 2 20 3 2" xfId="13641"/>
    <cellStyle name="Normal 2 2 2 2 20 4" xfId="13642"/>
    <cellStyle name="Normal 2 2 2 2 21" xfId="4525"/>
    <cellStyle name="Normal 2 2 2 2 21 2" xfId="4526"/>
    <cellStyle name="Normal 2 2 2 2 21 2 2" xfId="13643"/>
    <cellStyle name="Normal 2 2 2 2 21 3" xfId="4527"/>
    <cellStyle name="Normal 2 2 2 2 21 3 2" xfId="13644"/>
    <cellStyle name="Normal 2 2 2 2 21 4" xfId="13645"/>
    <cellStyle name="Normal 2 2 2 2 22" xfId="4528"/>
    <cellStyle name="Normal 2 2 2 2 22 2" xfId="4529"/>
    <cellStyle name="Normal 2 2 2 2 22 2 2" xfId="13646"/>
    <cellStyle name="Normal 2 2 2 2 22 3" xfId="4530"/>
    <cellStyle name="Normal 2 2 2 2 22 3 2" xfId="13647"/>
    <cellStyle name="Normal 2 2 2 2 22 4" xfId="13648"/>
    <cellStyle name="Normal 2 2 2 2 23" xfId="4531"/>
    <cellStyle name="Normal 2 2 2 2 23 2" xfId="4532"/>
    <cellStyle name="Normal 2 2 2 2 23 2 2" xfId="13649"/>
    <cellStyle name="Normal 2 2 2 2 23 3" xfId="4533"/>
    <cellStyle name="Normal 2 2 2 2 23 3 2" xfId="13650"/>
    <cellStyle name="Normal 2 2 2 2 23 4" xfId="13651"/>
    <cellStyle name="Normal 2 2 2 2 24" xfId="4534"/>
    <cellStyle name="Normal 2 2 2 2 24 2" xfId="4535"/>
    <cellStyle name="Normal 2 2 2 2 24 2 2" xfId="13652"/>
    <cellStyle name="Normal 2 2 2 2 24 3" xfId="4536"/>
    <cellStyle name="Normal 2 2 2 2 24 3 2" xfId="13653"/>
    <cellStyle name="Normal 2 2 2 2 24 4" xfId="13654"/>
    <cellStyle name="Normal 2 2 2 2 25" xfId="4537"/>
    <cellStyle name="Normal 2 2 2 2 25 2" xfId="4538"/>
    <cellStyle name="Normal 2 2 2 2 25 2 2" xfId="13655"/>
    <cellStyle name="Normal 2 2 2 2 25 3" xfId="4539"/>
    <cellStyle name="Normal 2 2 2 2 25 3 2" xfId="13656"/>
    <cellStyle name="Normal 2 2 2 2 25 4" xfId="13657"/>
    <cellStyle name="Normal 2 2 2 2 26" xfId="4540"/>
    <cellStyle name="Normal 2 2 2 2 26 2" xfId="4541"/>
    <cellStyle name="Normal 2 2 2 2 26 2 2" xfId="13658"/>
    <cellStyle name="Normal 2 2 2 2 26 3" xfId="4542"/>
    <cellStyle name="Normal 2 2 2 2 26 3 2" xfId="13659"/>
    <cellStyle name="Normal 2 2 2 2 26 4" xfId="13660"/>
    <cellStyle name="Normal 2 2 2 2 27" xfId="4543"/>
    <cellStyle name="Normal 2 2 2 2 27 2" xfId="4544"/>
    <cellStyle name="Normal 2 2 2 2 27 2 2" xfId="13661"/>
    <cellStyle name="Normal 2 2 2 2 27 3" xfId="4545"/>
    <cellStyle name="Normal 2 2 2 2 27 3 2" xfId="13662"/>
    <cellStyle name="Normal 2 2 2 2 27 4" xfId="13663"/>
    <cellStyle name="Normal 2 2 2 2 28" xfId="4546"/>
    <cellStyle name="Normal 2 2 2 2 28 2" xfId="4547"/>
    <cellStyle name="Normal 2 2 2 2 28 2 2" xfId="13664"/>
    <cellStyle name="Normal 2 2 2 2 28 3" xfId="4548"/>
    <cellStyle name="Normal 2 2 2 2 28 3 2" xfId="13665"/>
    <cellStyle name="Normal 2 2 2 2 28 4" xfId="13666"/>
    <cellStyle name="Normal 2 2 2 2 29" xfId="4549"/>
    <cellStyle name="Normal 2 2 2 2 29 2" xfId="4550"/>
    <cellStyle name="Normal 2 2 2 2 29 2 2" xfId="13667"/>
    <cellStyle name="Normal 2 2 2 2 29 3" xfId="4551"/>
    <cellStyle name="Normal 2 2 2 2 29 3 2" xfId="13668"/>
    <cellStyle name="Normal 2 2 2 2 29 4" xfId="13669"/>
    <cellStyle name="Normal 2 2 2 2 3" xfId="4552"/>
    <cellStyle name="Normal 2 2 2 2 3 10" xfId="4553"/>
    <cellStyle name="Normal 2 2 2 2 3 10 2" xfId="13670"/>
    <cellStyle name="Normal 2 2 2 2 3 11" xfId="13671"/>
    <cellStyle name="Normal 2 2 2 2 3 2" xfId="4554"/>
    <cellStyle name="Normal 2 2 2 2 3 2 2" xfId="4555"/>
    <cellStyle name="Normal 2 2 2 2 3 2 3" xfId="13672"/>
    <cellStyle name="Normal 2 2 2 2 3 3" xfId="4556"/>
    <cellStyle name="Normal 2 2 2 2 3 4" xfId="4557"/>
    <cellStyle name="Normal 2 2 2 2 3 5" xfId="4558"/>
    <cellStyle name="Normal 2 2 2 2 3 6" xfId="4559"/>
    <cellStyle name="Normal 2 2 2 2 3 7" xfId="4560"/>
    <cellStyle name="Normal 2 2 2 2 3 8" xfId="4561"/>
    <cellStyle name="Normal 2 2 2 2 3 9" xfId="4562"/>
    <cellStyle name="Normal 2 2 2 2 30" xfId="4563"/>
    <cellStyle name="Normal 2 2 2 2 30 2" xfId="4564"/>
    <cellStyle name="Normal 2 2 2 2 30 2 2" xfId="13673"/>
    <cellStyle name="Normal 2 2 2 2 30 3" xfId="4565"/>
    <cellStyle name="Normal 2 2 2 2 30 3 2" xfId="13674"/>
    <cellStyle name="Normal 2 2 2 2 30 4" xfId="13675"/>
    <cellStyle name="Normal 2 2 2 2 31" xfId="4566"/>
    <cellStyle name="Normal 2 2 2 2 31 2" xfId="4567"/>
    <cellStyle name="Normal 2 2 2 2 31 2 2" xfId="13676"/>
    <cellStyle name="Normal 2 2 2 2 31 3" xfId="4568"/>
    <cellStyle name="Normal 2 2 2 2 31 3 2" xfId="13677"/>
    <cellStyle name="Normal 2 2 2 2 31 4" xfId="13678"/>
    <cellStyle name="Normal 2 2 2 2 32" xfId="4569"/>
    <cellStyle name="Normal 2 2 2 2 32 2" xfId="4570"/>
    <cellStyle name="Normal 2 2 2 2 32 2 2" xfId="13679"/>
    <cellStyle name="Normal 2 2 2 2 32 3" xfId="4571"/>
    <cellStyle name="Normal 2 2 2 2 32 3 2" xfId="13680"/>
    <cellStyle name="Normal 2 2 2 2 32 4" xfId="13681"/>
    <cellStyle name="Normal 2 2 2 2 33" xfId="4572"/>
    <cellStyle name="Normal 2 2 2 2 33 2" xfId="4573"/>
    <cellStyle name="Normal 2 2 2 2 33 2 2" xfId="13682"/>
    <cellStyle name="Normal 2 2 2 2 33 3" xfId="4574"/>
    <cellStyle name="Normal 2 2 2 2 33 3 2" xfId="13683"/>
    <cellStyle name="Normal 2 2 2 2 33 4" xfId="13684"/>
    <cellStyle name="Normal 2 2 2 2 34" xfId="4575"/>
    <cellStyle name="Normal 2 2 2 2 34 2" xfId="4576"/>
    <cellStyle name="Normal 2 2 2 2 34 2 2" xfId="13685"/>
    <cellStyle name="Normal 2 2 2 2 34 3" xfId="4577"/>
    <cellStyle name="Normal 2 2 2 2 34 3 2" xfId="13686"/>
    <cellStyle name="Normal 2 2 2 2 34 4" xfId="13687"/>
    <cellStyle name="Normal 2 2 2 2 35" xfId="4578"/>
    <cellStyle name="Normal 2 2 2 2 35 2" xfId="4579"/>
    <cellStyle name="Normal 2 2 2 2 35 2 2" xfId="13688"/>
    <cellStyle name="Normal 2 2 2 2 35 3" xfId="4580"/>
    <cellStyle name="Normal 2 2 2 2 35 3 2" xfId="13689"/>
    <cellStyle name="Normal 2 2 2 2 35 4" xfId="13690"/>
    <cellStyle name="Normal 2 2 2 2 36" xfId="4581"/>
    <cellStyle name="Normal 2 2 2 2 36 2" xfId="4582"/>
    <cellStyle name="Normal 2 2 2 2 36 2 2" xfId="13691"/>
    <cellStyle name="Normal 2 2 2 2 36 3" xfId="4583"/>
    <cellStyle name="Normal 2 2 2 2 36 3 2" xfId="13692"/>
    <cellStyle name="Normal 2 2 2 2 36 4" xfId="13693"/>
    <cellStyle name="Normal 2 2 2 2 37" xfId="4584"/>
    <cellStyle name="Normal 2 2 2 2 37 2" xfId="4585"/>
    <cellStyle name="Normal 2 2 2 2 37 2 2" xfId="13694"/>
    <cellStyle name="Normal 2 2 2 2 37 3" xfId="4586"/>
    <cellStyle name="Normal 2 2 2 2 37 3 2" xfId="13695"/>
    <cellStyle name="Normal 2 2 2 2 37 4" xfId="13696"/>
    <cellStyle name="Normal 2 2 2 2 38" xfId="4587"/>
    <cellStyle name="Normal 2 2 2 2 38 2" xfId="4588"/>
    <cellStyle name="Normal 2 2 2 2 38 2 2" xfId="13697"/>
    <cellStyle name="Normal 2 2 2 2 38 3" xfId="4589"/>
    <cellStyle name="Normal 2 2 2 2 38 3 2" xfId="13698"/>
    <cellStyle name="Normal 2 2 2 2 38 4" xfId="13699"/>
    <cellStyle name="Normal 2 2 2 2 39" xfId="4590"/>
    <cellStyle name="Normal 2 2 2 2 39 2" xfId="4591"/>
    <cellStyle name="Normal 2 2 2 2 39 2 2" xfId="13700"/>
    <cellStyle name="Normal 2 2 2 2 39 3" xfId="4592"/>
    <cellStyle name="Normal 2 2 2 2 39 3 2" xfId="13701"/>
    <cellStyle name="Normal 2 2 2 2 39 4" xfId="13702"/>
    <cellStyle name="Normal 2 2 2 2 4" xfId="4593"/>
    <cellStyle name="Normal 2 2 2 2 4 2" xfId="4594"/>
    <cellStyle name="Normal 2 2 2 2 4 2 2" xfId="13703"/>
    <cellStyle name="Normal 2 2 2 2 4 3" xfId="4595"/>
    <cellStyle name="Normal 2 2 2 2 4 3 2" xfId="13704"/>
    <cellStyle name="Normal 2 2 2 2 4 4" xfId="13705"/>
    <cellStyle name="Normal 2 2 2 2 40" xfId="4596"/>
    <cellStyle name="Normal 2 2 2 2 40 2" xfId="4597"/>
    <cellStyle name="Normal 2 2 2 2 40 2 2" xfId="13706"/>
    <cellStyle name="Normal 2 2 2 2 40 3" xfId="4598"/>
    <cellStyle name="Normal 2 2 2 2 40 3 2" xfId="13707"/>
    <cellStyle name="Normal 2 2 2 2 40 4" xfId="13708"/>
    <cellStyle name="Normal 2 2 2 2 41" xfId="4599"/>
    <cellStyle name="Normal 2 2 2 2 41 2" xfId="4600"/>
    <cellStyle name="Normal 2 2 2 2 41 2 2" xfId="13709"/>
    <cellStyle name="Normal 2 2 2 2 41 3" xfId="4601"/>
    <cellStyle name="Normal 2 2 2 2 41 3 2" xfId="13710"/>
    <cellStyle name="Normal 2 2 2 2 41 4" xfId="13711"/>
    <cellStyle name="Normal 2 2 2 2 42" xfId="4602"/>
    <cellStyle name="Normal 2 2 2 2 42 2" xfId="4603"/>
    <cellStyle name="Normal 2 2 2 2 42 2 2" xfId="13712"/>
    <cellStyle name="Normal 2 2 2 2 42 3" xfId="4604"/>
    <cellStyle name="Normal 2 2 2 2 42 3 2" xfId="13713"/>
    <cellStyle name="Normal 2 2 2 2 42 4" xfId="13714"/>
    <cellStyle name="Normal 2 2 2 2 43" xfId="4605"/>
    <cellStyle name="Normal 2 2 2 2 43 2" xfId="4606"/>
    <cellStyle name="Normal 2 2 2 2 43 2 2" xfId="13715"/>
    <cellStyle name="Normal 2 2 2 2 43 3" xfId="4607"/>
    <cellStyle name="Normal 2 2 2 2 43 3 2" xfId="13716"/>
    <cellStyle name="Normal 2 2 2 2 43 4" xfId="13717"/>
    <cellStyle name="Normal 2 2 2 2 44" xfId="4608"/>
    <cellStyle name="Normal 2 2 2 2 44 2" xfId="4609"/>
    <cellStyle name="Normal 2 2 2 2 44 2 2" xfId="13718"/>
    <cellStyle name="Normal 2 2 2 2 44 3" xfId="4610"/>
    <cellStyle name="Normal 2 2 2 2 44 3 2" xfId="13719"/>
    <cellStyle name="Normal 2 2 2 2 44 4" xfId="13720"/>
    <cellStyle name="Normal 2 2 2 2 45" xfId="4611"/>
    <cellStyle name="Normal 2 2 2 2 45 2" xfId="4612"/>
    <cellStyle name="Normal 2 2 2 2 45 2 2" xfId="13721"/>
    <cellStyle name="Normal 2 2 2 2 45 3" xfId="4613"/>
    <cellStyle name="Normal 2 2 2 2 45 3 2" xfId="13722"/>
    <cellStyle name="Normal 2 2 2 2 45 4" xfId="13723"/>
    <cellStyle name="Normal 2 2 2 2 46" xfId="4614"/>
    <cellStyle name="Normal 2 2 2 2 46 2" xfId="4615"/>
    <cellStyle name="Normal 2 2 2 2 46 2 2" xfId="13724"/>
    <cellStyle name="Normal 2 2 2 2 46 3" xfId="4616"/>
    <cellStyle name="Normal 2 2 2 2 46 3 2" xfId="13725"/>
    <cellStyle name="Normal 2 2 2 2 46 4" xfId="13726"/>
    <cellStyle name="Normal 2 2 2 2 47" xfId="4617"/>
    <cellStyle name="Normal 2 2 2 2 47 2" xfId="4618"/>
    <cellStyle name="Normal 2 2 2 2 47 2 2" xfId="13727"/>
    <cellStyle name="Normal 2 2 2 2 47 3" xfId="4619"/>
    <cellStyle name="Normal 2 2 2 2 47 3 2" xfId="13728"/>
    <cellStyle name="Normal 2 2 2 2 47 4" xfId="13729"/>
    <cellStyle name="Normal 2 2 2 2 48" xfId="4620"/>
    <cellStyle name="Normal 2 2 2 2 48 2" xfId="4621"/>
    <cellStyle name="Normal 2 2 2 2 48 2 2" xfId="13730"/>
    <cellStyle name="Normal 2 2 2 2 48 3" xfId="4622"/>
    <cellStyle name="Normal 2 2 2 2 48 3 2" xfId="13731"/>
    <cellStyle name="Normal 2 2 2 2 48 4" xfId="13732"/>
    <cellStyle name="Normal 2 2 2 2 49" xfId="4623"/>
    <cellStyle name="Normal 2 2 2 2 49 2" xfId="4624"/>
    <cellStyle name="Normal 2 2 2 2 49 2 2" xfId="13733"/>
    <cellStyle name="Normal 2 2 2 2 49 3" xfId="4625"/>
    <cellStyle name="Normal 2 2 2 2 49 3 2" xfId="13734"/>
    <cellStyle name="Normal 2 2 2 2 49 4" xfId="13735"/>
    <cellStyle name="Normal 2 2 2 2 5" xfId="4626"/>
    <cellStyle name="Normal 2 2 2 2 5 2" xfId="4627"/>
    <cellStyle name="Normal 2 2 2 2 5 2 2" xfId="13736"/>
    <cellStyle name="Normal 2 2 2 2 5 3" xfId="4628"/>
    <cellStyle name="Normal 2 2 2 2 5 3 2" xfId="13737"/>
    <cellStyle name="Normal 2 2 2 2 5 4" xfId="13738"/>
    <cellStyle name="Normal 2 2 2 2 50" xfId="4629"/>
    <cellStyle name="Normal 2 2 2 2 50 2" xfId="4630"/>
    <cellStyle name="Normal 2 2 2 2 50 2 2" xfId="13739"/>
    <cellStyle name="Normal 2 2 2 2 50 3" xfId="4631"/>
    <cellStyle name="Normal 2 2 2 2 50 3 2" xfId="13740"/>
    <cellStyle name="Normal 2 2 2 2 50 4" xfId="13741"/>
    <cellStyle name="Normal 2 2 2 2 51" xfId="4632"/>
    <cellStyle name="Normal 2 2 2 2 51 2" xfId="4633"/>
    <cellStyle name="Normal 2 2 2 2 51 2 2" xfId="13742"/>
    <cellStyle name="Normal 2 2 2 2 51 3" xfId="4634"/>
    <cellStyle name="Normal 2 2 2 2 51 3 2" xfId="13743"/>
    <cellStyle name="Normal 2 2 2 2 51 4" xfId="13744"/>
    <cellStyle name="Normal 2 2 2 2 52" xfId="4635"/>
    <cellStyle name="Normal 2 2 2 2 52 2" xfId="4636"/>
    <cellStyle name="Normal 2 2 2 2 52 2 2" xfId="13745"/>
    <cellStyle name="Normal 2 2 2 2 52 3" xfId="4637"/>
    <cellStyle name="Normal 2 2 2 2 52 3 2" xfId="13746"/>
    <cellStyle name="Normal 2 2 2 2 52 4" xfId="13747"/>
    <cellStyle name="Normal 2 2 2 2 53" xfId="4638"/>
    <cellStyle name="Normal 2 2 2 2 53 2" xfId="4639"/>
    <cellStyle name="Normal 2 2 2 2 53 2 2" xfId="13748"/>
    <cellStyle name="Normal 2 2 2 2 53 3" xfId="4640"/>
    <cellStyle name="Normal 2 2 2 2 53 3 2" xfId="13749"/>
    <cellStyle name="Normal 2 2 2 2 53 4" xfId="13750"/>
    <cellStyle name="Normal 2 2 2 2 54" xfId="4641"/>
    <cellStyle name="Normal 2 2 2 2 54 2" xfId="4642"/>
    <cellStyle name="Normal 2 2 2 2 54 2 2" xfId="13751"/>
    <cellStyle name="Normal 2 2 2 2 54 3" xfId="4643"/>
    <cellStyle name="Normal 2 2 2 2 54 3 2" xfId="13752"/>
    <cellStyle name="Normal 2 2 2 2 54 4" xfId="13753"/>
    <cellStyle name="Normal 2 2 2 2 55" xfId="4644"/>
    <cellStyle name="Normal 2 2 2 2 55 2" xfId="4645"/>
    <cellStyle name="Normal 2 2 2 2 55 2 2" xfId="13754"/>
    <cellStyle name="Normal 2 2 2 2 55 3" xfId="4646"/>
    <cellStyle name="Normal 2 2 2 2 55 3 2" xfId="13755"/>
    <cellStyle name="Normal 2 2 2 2 55 4" xfId="13756"/>
    <cellStyle name="Normal 2 2 2 2 56" xfId="4647"/>
    <cellStyle name="Normal 2 2 2 2 56 2" xfId="4648"/>
    <cellStyle name="Normal 2 2 2 2 56 2 2" xfId="13757"/>
    <cellStyle name="Normal 2 2 2 2 56 3" xfId="4649"/>
    <cellStyle name="Normal 2 2 2 2 56 3 2" xfId="13758"/>
    <cellStyle name="Normal 2 2 2 2 56 4" xfId="13759"/>
    <cellStyle name="Normal 2 2 2 2 57" xfId="4650"/>
    <cellStyle name="Normal 2 2 2 2 57 2" xfId="4651"/>
    <cellStyle name="Normal 2 2 2 2 57 2 2" xfId="13760"/>
    <cellStyle name="Normal 2 2 2 2 57 3" xfId="4652"/>
    <cellStyle name="Normal 2 2 2 2 57 3 2" xfId="13761"/>
    <cellStyle name="Normal 2 2 2 2 57 4" xfId="13762"/>
    <cellStyle name="Normal 2 2 2 2 58" xfId="4653"/>
    <cellStyle name="Normal 2 2 2 2 58 2" xfId="4654"/>
    <cellStyle name="Normal 2 2 2 2 58 2 2" xfId="13763"/>
    <cellStyle name="Normal 2 2 2 2 58 3" xfId="4655"/>
    <cellStyle name="Normal 2 2 2 2 58 3 2" xfId="13764"/>
    <cellStyle name="Normal 2 2 2 2 58 4" xfId="13765"/>
    <cellStyle name="Normal 2 2 2 2 59" xfId="4656"/>
    <cellStyle name="Normal 2 2 2 2 59 2" xfId="4657"/>
    <cellStyle name="Normal 2 2 2 2 59 2 2" xfId="13766"/>
    <cellStyle name="Normal 2 2 2 2 59 3" xfId="4658"/>
    <cellStyle name="Normal 2 2 2 2 59 3 2" xfId="13767"/>
    <cellStyle name="Normal 2 2 2 2 59 4" xfId="13768"/>
    <cellStyle name="Normal 2 2 2 2 6" xfId="4659"/>
    <cellStyle name="Normal 2 2 2 2 6 2" xfId="4660"/>
    <cellStyle name="Normal 2 2 2 2 6 2 2" xfId="13769"/>
    <cellStyle name="Normal 2 2 2 2 6 3" xfId="4661"/>
    <cellStyle name="Normal 2 2 2 2 6 3 2" xfId="13770"/>
    <cellStyle name="Normal 2 2 2 2 6 4" xfId="13771"/>
    <cellStyle name="Normal 2 2 2 2 60" xfId="4662"/>
    <cellStyle name="Normal 2 2 2 2 60 2" xfId="4663"/>
    <cellStyle name="Normal 2 2 2 2 60 2 2" xfId="13772"/>
    <cellStyle name="Normal 2 2 2 2 60 3" xfId="4664"/>
    <cellStyle name="Normal 2 2 2 2 60 3 2" xfId="13773"/>
    <cellStyle name="Normal 2 2 2 2 60 4" xfId="13774"/>
    <cellStyle name="Normal 2 2 2 2 61" xfId="4665"/>
    <cellStyle name="Normal 2 2 2 2 61 2" xfId="4666"/>
    <cellStyle name="Normal 2 2 2 2 61 2 2" xfId="13775"/>
    <cellStyle name="Normal 2 2 2 2 61 3" xfId="4667"/>
    <cellStyle name="Normal 2 2 2 2 61 3 2" xfId="13776"/>
    <cellStyle name="Normal 2 2 2 2 61 4" xfId="13777"/>
    <cellStyle name="Normal 2 2 2 2 62" xfId="4668"/>
    <cellStyle name="Normal 2 2 2 2 62 2" xfId="4669"/>
    <cellStyle name="Normal 2 2 2 2 62 2 2" xfId="13778"/>
    <cellStyle name="Normal 2 2 2 2 62 3" xfId="13779"/>
    <cellStyle name="Normal 2 2 2 2 63" xfId="4670"/>
    <cellStyle name="Normal 2 2 2 2 63 2" xfId="4671"/>
    <cellStyle name="Normal 2 2 2 2 63 2 2" xfId="13780"/>
    <cellStyle name="Normal 2 2 2 2 63 3" xfId="13781"/>
    <cellStyle name="Normal 2 2 2 2 64" xfId="4672"/>
    <cellStyle name="Normal 2 2 2 2 64 2" xfId="4673"/>
    <cellStyle name="Normal 2 2 2 2 64 2 2" xfId="13782"/>
    <cellStyle name="Normal 2 2 2 2 64 3" xfId="13783"/>
    <cellStyle name="Normal 2 2 2 2 65" xfId="4674"/>
    <cellStyle name="Normal 2 2 2 2 65 2" xfId="4675"/>
    <cellStyle name="Normal 2 2 2 2 65 2 2" xfId="13784"/>
    <cellStyle name="Normal 2 2 2 2 65 3" xfId="13785"/>
    <cellStyle name="Normal 2 2 2 2 66" xfId="4676"/>
    <cellStyle name="Normal 2 2 2 2 66 2" xfId="4677"/>
    <cellStyle name="Normal 2 2 2 2 66 2 2" xfId="13786"/>
    <cellStyle name="Normal 2 2 2 2 66 3" xfId="13787"/>
    <cellStyle name="Normal 2 2 2 2 67" xfId="4678"/>
    <cellStyle name="Normal 2 2 2 2 67 2" xfId="4679"/>
    <cellStyle name="Normal 2 2 2 2 67 2 2" xfId="13788"/>
    <cellStyle name="Normal 2 2 2 2 67 3" xfId="13789"/>
    <cellStyle name="Normal 2 2 2 2 68" xfId="4680"/>
    <cellStyle name="Normal 2 2 2 2 68 2" xfId="4681"/>
    <cellStyle name="Normal 2 2 2 2 68 2 2" xfId="13790"/>
    <cellStyle name="Normal 2 2 2 2 68 3" xfId="13791"/>
    <cellStyle name="Normal 2 2 2 2 69" xfId="4682"/>
    <cellStyle name="Normal 2 2 2 2 69 2" xfId="4683"/>
    <cellStyle name="Normal 2 2 2 2 69 2 2" xfId="13792"/>
    <cellStyle name="Normal 2 2 2 2 69 3" xfId="13793"/>
    <cellStyle name="Normal 2 2 2 2 7" xfId="4684"/>
    <cellStyle name="Normal 2 2 2 2 7 2" xfId="4685"/>
    <cellStyle name="Normal 2 2 2 2 7 2 2" xfId="13794"/>
    <cellStyle name="Normal 2 2 2 2 7 3" xfId="4686"/>
    <cellStyle name="Normal 2 2 2 2 7 3 2" xfId="13795"/>
    <cellStyle name="Normal 2 2 2 2 7 4" xfId="13796"/>
    <cellStyle name="Normal 2 2 2 2 70" xfId="4687"/>
    <cellStyle name="Normal 2 2 2 2 70 2" xfId="4688"/>
    <cellStyle name="Normal 2 2 2 2 70 2 2" xfId="13797"/>
    <cellStyle name="Normal 2 2 2 2 70 3" xfId="13798"/>
    <cellStyle name="Normal 2 2 2 2 71" xfId="4689"/>
    <cellStyle name="Normal 2 2 2 2 71 2" xfId="4690"/>
    <cellStyle name="Normal 2 2 2 2 71 2 2" xfId="13799"/>
    <cellStyle name="Normal 2 2 2 2 71 3" xfId="13800"/>
    <cellStyle name="Normal 2 2 2 2 72" xfId="4691"/>
    <cellStyle name="Normal 2 2 2 2 72 2" xfId="4692"/>
    <cellStyle name="Normal 2 2 2 2 72 2 2" xfId="13801"/>
    <cellStyle name="Normal 2 2 2 2 72 3" xfId="13802"/>
    <cellStyle name="Normal 2 2 2 2 73" xfId="4693"/>
    <cellStyle name="Normal 2 2 2 2 73 2" xfId="4694"/>
    <cellStyle name="Normal 2 2 2 2 73 2 2" xfId="13803"/>
    <cellStyle name="Normal 2 2 2 2 73 3" xfId="13804"/>
    <cellStyle name="Normal 2 2 2 2 74" xfId="4695"/>
    <cellStyle name="Normal 2 2 2 2 74 2" xfId="4696"/>
    <cellStyle name="Normal 2 2 2 2 74 2 2" xfId="13805"/>
    <cellStyle name="Normal 2 2 2 2 74 3" xfId="13806"/>
    <cellStyle name="Normal 2 2 2 2 75" xfId="4697"/>
    <cellStyle name="Normal 2 2 2 2 75 2" xfId="4698"/>
    <cellStyle name="Normal 2 2 2 2 75 2 2" xfId="13807"/>
    <cellStyle name="Normal 2 2 2 2 75 3" xfId="13808"/>
    <cellStyle name="Normal 2 2 2 2 76" xfId="4699"/>
    <cellStyle name="Normal 2 2 2 2 76 2" xfId="4700"/>
    <cellStyle name="Normal 2 2 2 2 76 2 2" xfId="13809"/>
    <cellStyle name="Normal 2 2 2 2 76 3" xfId="13810"/>
    <cellStyle name="Normal 2 2 2 2 77" xfId="4701"/>
    <cellStyle name="Normal 2 2 2 2 77 2" xfId="4702"/>
    <cellStyle name="Normal 2 2 2 2 77 2 2" xfId="13811"/>
    <cellStyle name="Normal 2 2 2 2 77 3" xfId="13812"/>
    <cellStyle name="Normal 2 2 2 2 78" xfId="4703"/>
    <cellStyle name="Normal 2 2 2 2 78 2" xfId="4704"/>
    <cellStyle name="Normal 2 2 2 2 78 2 2" xfId="13813"/>
    <cellStyle name="Normal 2 2 2 2 78 3" xfId="13814"/>
    <cellStyle name="Normal 2 2 2 2 79" xfId="4705"/>
    <cellStyle name="Normal 2 2 2 2 79 2" xfId="4706"/>
    <cellStyle name="Normal 2 2 2 2 79 2 2" xfId="13815"/>
    <cellStyle name="Normal 2 2 2 2 79 3" xfId="13816"/>
    <cellStyle name="Normal 2 2 2 2 8" xfId="4707"/>
    <cellStyle name="Normal 2 2 2 2 8 2" xfId="4708"/>
    <cellStyle name="Normal 2 2 2 2 8 2 2" xfId="13817"/>
    <cellStyle name="Normal 2 2 2 2 8 3" xfId="4709"/>
    <cellStyle name="Normal 2 2 2 2 8 3 2" xfId="13818"/>
    <cellStyle name="Normal 2 2 2 2 8 4" xfId="13819"/>
    <cellStyle name="Normal 2 2 2 2 80" xfId="4710"/>
    <cellStyle name="Normal 2 2 2 2 80 2" xfId="4711"/>
    <cellStyle name="Normal 2 2 2 2 80 2 2" xfId="13820"/>
    <cellStyle name="Normal 2 2 2 2 80 3" xfId="13821"/>
    <cellStyle name="Normal 2 2 2 2 81" xfId="4712"/>
    <cellStyle name="Normal 2 2 2 2 81 2" xfId="4713"/>
    <cellStyle name="Normal 2 2 2 2 81 2 2" xfId="13822"/>
    <cellStyle name="Normal 2 2 2 2 81 3" xfId="13823"/>
    <cellStyle name="Normal 2 2 2 2 82" xfId="4714"/>
    <cellStyle name="Normal 2 2 2 2 82 2" xfId="4715"/>
    <cellStyle name="Normal 2 2 2 2 82 2 2" xfId="13824"/>
    <cellStyle name="Normal 2 2 2 2 82 3" xfId="13825"/>
    <cellStyle name="Normal 2 2 2 2 83" xfId="4716"/>
    <cellStyle name="Normal 2 2 2 2 83 2" xfId="4717"/>
    <cellStyle name="Normal 2 2 2 2 83 2 2" xfId="13826"/>
    <cellStyle name="Normal 2 2 2 2 83 3" xfId="13827"/>
    <cellStyle name="Normal 2 2 2 2 84" xfId="4718"/>
    <cellStyle name="Normal 2 2 2 2 84 2" xfId="4719"/>
    <cellStyle name="Normal 2 2 2 2 84 2 2" xfId="13828"/>
    <cellStyle name="Normal 2 2 2 2 84 3" xfId="13829"/>
    <cellStyle name="Normal 2 2 2 2 85" xfId="4720"/>
    <cellStyle name="Normal 2 2 2 2 85 2" xfId="4721"/>
    <cellStyle name="Normal 2 2 2 2 85 2 2" xfId="13830"/>
    <cellStyle name="Normal 2 2 2 2 85 3" xfId="13831"/>
    <cellStyle name="Normal 2 2 2 2 86" xfId="4722"/>
    <cellStyle name="Normal 2 2 2 2 86 2" xfId="4723"/>
    <cellStyle name="Normal 2 2 2 2 86 2 2" xfId="13832"/>
    <cellStyle name="Normal 2 2 2 2 86 3" xfId="13833"/>
    <cellStyle name="Normal 2 2 2 2 87" xfId="4724"/>
    <cellStyle name="Normal 2 2 2 2 87 2" xfId="4725"/>
    <cellStyle name="Normal 2 2 2 2 87 2 2" xfId="13834"/>
    <cellStyle name="Normal 2 2 2 2 87 3" xfId="13835"/>
    <cellStyle name="Normal 2 2 2 2 88" xfId="4726"/>
    <cellStyle name="Normal 2 2 2 2 88 2" xfId="4727"/>
    <cellStyle name="Normal 2 2 2 2 88 2 2" xfId="13836"/>
    <cellStyle name="Normal 2 2 2 2 88 3" xfId="13837"/>
    <cellStyle name="Normal 2 2 2 2 89" xfId="4728"/>
    <cellStyle name="Normal 2 2 2 2 89 2" xfId="4729"/>
    <cellStyle name="Normal 2 2 2 2 89 2 2" xfId="13838"/>
    <cellStyle name="Normal 2 2 2 2 89 3" xfId="13839"/>
    <cellStyle name="Normal 2 2 2 2 9" xfId="4730"/>
    <cellStyle name="Normal 2 2 2 2 9 2" xfId="4731"/>
    <cellStyle name="Normal 2 2 2 2 9 2 2" xfId="13840"/>
    <cellStyle name="Normal 2 2 2 2 9 3" xfId="4732"/>
    <cellStyle name="Normal 2 2 2 2 9 3 2" xfId="13841"/>
    <cellStyle name="Normal 2 2 2 2 9 4" xfId="13842"/>
    <cellStyle name="Normal 2 2 2 2 90" xfId="4733"/>
    <cellStyle name="Normal 2 2 2 2 90 2" xfId="4734"/>
    <cellStyle name="Normal 2 2 2 2 90 2 2" xfId="13843"/>
    <cellStyle name="Normal 2 2 2 2 90 3" xfId="13844"/>
    <cellStyle name="Normal 2 2 2 2 91" xfId="4735"/>
    <cellStyle name="Normal 2 2 2 2 91 2" xfId="4736"/>
    <cellStyle name="Normal 2 2 2 2 91 2 2" xfId="13845"/>
    <cellStyle name="Normal 2 2 2 2 91 3" xfId="13846"/>
    <cellStyle name="Normal 2 2 2 2 92" xfId="4737"/>
    <cellStyle name="Normal 2 2 2 2 92 2" xfId="4738"/>
    <cellStyle name="Normal 2 2 2 2 92 2 2" xfId="13847"/>
    <cellStyle name="Normal 2 2 2 2 92 3" xfId="13848"/>
    <cellStyle name="Normal 2 2 2 2 93" xfId="4739"/>
    <cellStyle name="Normal 2 2 2 2 93 2" xfId="4740"/>
    <cellStyle name="Normal 2 2 2 2 93 2 2" xfId="13849"/>
    <cellStyle name="Normal 2 2 2 2 93 3" xfId="13850"/>
    <cellStyle name="Normal 2 2 2 2 94" xfId="4741"/>
    <cellStyle name="Normal 2 2 2 2 94 2" xfId="4742"/>
    <cellStyle name="Normal 2 2 2 2 94 2 2" xfId="13851"/>
    <cellStyle name="Normal 2 2 2 2 94 3" xfId="13852"/>
    <cellStyle name="Normal 2 2 2 2 95" xfId="4743"/>
    <cellStyle name="Normal 2 2 2 2 95 2" xfId="4744"/>
    <cellStyle name="Normal 2 2 2 2 95 2 2" xfId="13853"/>
    <cellStyle name="Normal 2 2 2 2 95 3" xfId="13854"/>
    <cellStyle name="Normal 2 2 2 2 96" xfId="4745"/>
    <cellStyle name="Normal 2 2 2 2 96 2" xfId="4746"/>
    <cellStyle name="Normal 2 2 2 2 96 2 2" xfId="13855"/>
    <cellStyle name="Normal 2 2 2 2 96 3" xfId="13856"/>
    <cellStyle name="Normal 2 2 2 2 97" xfId="4747"/>
    <cellStyle name="Normal 2 2 2 2 97 2" xfId="4748"/>
    <cellStyle name="Normal 2 2 2 2 97 2 2" xfId="13857"/>
    <cellStyle name="Normal 2 2 2 2 97 3" xfId="13858"/>
    <cellStyle name="Normal 2 2 2 2 98" xfId="4749"/>
    <cellStyle name="Normal 2 2 2 2 98 2" xfId="4750"/>
    <cellStyle name="Normal 2 2 2 2 98 2 2" xfId="13859"/>
    <cellStyle name="Normal 2 2 2 2 98 3" xfId="13860"/>
    <cellStyle name="Normal 2 2 2 2 99" xfId="4751"/>
    <cellStyle name="Normal 2 2 2 2 99 2" xfId="4752"/>
    <cellStyle name="Normal 2 2 2 2 99 2 2" xfId="13861"/>
    <cellStyle name="Normal 2 2 2 2 99 3" xfId="13862"/>
    <cellStyle name="Normal 2 2 2 20" xfId="4753"/>
    <cellStyle name="Normal 2 2 2 20 2" xfId="13863"/>
    <cellStyle name="Normal 2 2 2 20 3" xfId="13864"/>
    <cellStyle name="Normal 2 2 2 21" xfId="4754"/>
    <cellStyle name="Normal 2 2 2 21 2" xfId="13865"/>
    <cellStyle name="Normal 2 2 2 21 3" xfId="13866"/>
    <cellStyle name="Normal 2 2 2 22" xfId="4755"/>
    <cellStyle name="Normal 2 2 2 22 2" xfId="13867"/>
    <cellStyle name="Normal 2 2 2 22 3" xfId="13868"/>
    <cellStyle name="Normal 2 2 2 23" xfId="4756"/>
    <cellStyle name="Normal 2 2 2 23 2" xfId="13869"/>
    <cellStyle name="Normal 2 2 2 23 3" xfId="13870"/>
    <cellStyle name="Normal 2 2 2 24" xfId="4757"/>
    <cellStyle name="Normal 2 2 2 24 2" xfId="13871"/>
    <cellStyle name="Normal 2 2 2 24 3" xfId="13872"/>
    <cellStyle name="Normal 2 2 2 25" xfId="4758"/>
    <cellStyle name="Normal 2 2 2 25 2" xfId="13873"/>
    <cellStyle name="Normal 2 2 2 25 3" xfId="13874"/>
    <cellStyle name="Normal 2 2 2 26" xfId="4759"/>
    <cellStyle name="Normal 2 2 2 26 2" xfId="13875"/>
    <cellStyle name="Normal 2 2 2 26 3" xfId="13876"/>
    <cellStyle name="Normal 2 2 2 27" xfId="4760"/>
    <cellStyle name="Normal 2 2 2 27 2" xfId="13877"/>
    <cellStyle name="Normal 2 2 2 27 3" xfId="13878"/>
    <cellStyle name="Normal 2 2 2 28" xfId="4761"/>
    <cellStyle name="Normal 2 2 2 28 2" xfId="13879"/>
    <cellStyle name="Normal 2 2 2 28 3" xfId="13880"/>
    <cellStyle name="Normal 2 2 2 29" xfId="4762"/>
    <cellStyle name="Normal 2 2 2 29 2" xfId="13881"/>
    <cellStyle name="Normal 2 2 2 29 3" xfId="13882"/>
    <cellStyle name="Normal 2 2 2 3" xfId="4763"/>
    <cellStyle name="Normal 2 2 2 3 2" xfId="4764"/>
    <cellStyle name="Normal 2 2 2 3 2 2" xfId="4765"/>
    <cellStyle name="Normal 2 2 2 3 2 2 2" xfId="13883"/>
    <cellStyle name="Normal 2 2 2 3 2 3" xfId="13884"/>
    <cellStyle name="Normal 2 2 2 3 3" xfId="4766"/>
    <cellStyle name="Normal 2 2 2 3 3 2" xfId="4767"/>
    <cellStyle name="Normal 2 2 2 3 3 2 2" xfId="13885"/>
    <cellStyle name="Normal 2 2 2 3 3 3" xfId="13886"/>
    <cellStyle name="Normal 2 2 2 3 4" xfId="4768"/>
    <cellStyle name="Normal 2 2 2 3 4 2" xfId="13887"/>
    <cellStyle name="Normal 2 2 2 3 5" xfId="13888"/>
    <cellStyle name="Normal 2 2 2 30" xfId="4769"/>
    <cellStyle name="Normal 2 2 2 30 2" xfId="13889"/>
    <cellStyle name="Normal 2 2 2 30 3" xfId="13890"/>
    <cellStyle name="Normal 2 2 2 31" xfId="4770"/>
    <cellStyle name="Normal 2 2 2 31 2" xfId="13891"/>
    <cellStyle name="Normal 2 2 2 31 3" xfId="13892"/>
    <cellStyle name="Normal 2 2 2 32" xfId="4771"/>
    <cellStyle name="Normal 2 2 2 32 2" xfId="13893"/>
    <cellStyle name="Normal 2 2 2 32 3" xfId="13894"/>
    <cellStyle name="Normal 2 2 2 33" xfId="4772"/>
    <cellStyle name="Normal 2 2 2 33 2" xfId="13895"/>
    <cellStyle name="Normal 2 2 2 33 3" xfId="13896"/>
    <cellStyle name="Normal 2 2 2 34" xfId="4773"/>
    <cellStyle name="Normal 2 2 2 34 2" xfId="13897"/>
    <cellStyle name="Normal 2 2 2 34 3" xfId="13898"/>
    <cellStyle name="Normal 2 2 2 35" xfId="4774"/>
    <cellStyle name="Normal 2 2 2 35 2" xfId="13899"/>
    <cellStyle name="Normal 2 2 2 35 3" xfId="13900"/>
    <cellStyle name="Normal 2 2 2 36" xfId="4775"/>
    <cellStyle name="Normal 2 2 2 36 2" xfId="13901"/>
    <cellStyle name="Normal 2 2 2 36 3" xfId="13902"/>
    <cellStyle name="Normal 2 2 2 37" xfId="4776"/>
    <cellStyle name="Normal 2 2 2 37 2" xfId="13903"/>
    <cellStyle name="Normal 2 2 2 37 3" xfId="13904"/>
    <cellStyle name="Normal 2 2 2 38" xfId="4777"/>
    <cellStyle name="Normal 2 2 2 38 2" xfId="13905"/>
    <cellStyle name="Normal 2 2 2 38 3" xfId="13906"/>
    <cellStyle name="Normal 2 2 2 39" xfId="4778"/>
    <cellStyle name="Normal 2 2 2 39 2" xfId="13907"/>
    <cellStyle name="Normal 2 2 2 39 3" xfId="13908"/>
    <cellStyle name="Normal 2 2 2 4" xfId="4779"/>
    <cellStyle name="Normal 2 2 2 4 2" xfId="4780"/>
    <cellStyle name="Normal 2 2 2 4 2 2" xfId="4781"/>
    <cellStyle name="Normal 2 2 2 4 2 2 2" xfId="13909"/>
    <cellStyle name="Normal 2 2 2 4 2 3" xfId="13910"/>
    <cellStyle name="Normal 2 2 2 4 3" xfId="4782"/>
    <cellStyle name="Normal 2 2 2 4 3 2" xfId="4783"/>
    <cellStyle name="Normal 2 2 2 4 3 2 2" xfId="13911"/>
    <cellStyle name="Normal 2 2 2 4 3 3" xfId="13912"/>
    <cellStyle name="Normal 2 2 2 4 4" xfId="4784"/>
    <cellStyle name="Normal 2 2 2 4 4 2" xfId="13913"/>
    <cellStyle name="Normal 2 2 2 4 5" xfId="13914"/>
    <cellStyle name="Normal 2 2 2 40" xfId="4785"/>
    <cellStyle name="Normal 2 2 2 40 2" xfId="13915"/>
    <cellStyle name="Normal 2 2 2 40 3" xfId="13916"/>
    <cellStyle name="Normal 2 2 2 41" xfId="4786"/>
    <cellStyle name="Normal 2 2 2 41 2" xfId="13917"/>
    <cellStyle name="Normal 2 2 2 41 3" xfId="13918"/>
    <cellStyle name="Normal 2 2 2 42" xfId="4787"/>
    <cellStyle name="Normal 2 2 2 42 2" xfId="13919"/>
    <cellStyle name="Normal 2 2 2 42 3" xfId="13920"/>
    <cellStyle name="Normal 2 2 2 43" xfId="4788"/>
    <cellStyle name="Normal 2 2 2 43 2" xfId="13921"/>
    <cellStyle name="Normal 2 2 2 43 3" xfId="13922"/>
    <cellStyle name="Normal 2 2 2 44" xfId="4789"/>
    <cellStyle name="Normal 2 2 2 44 2" xfId="13923"/>
    <cellStyle name="Normal 2 2 2 44 3" xfId="13924"/>
    <cellStyle name="Normal 2 2 2 45" xfId="4790"/>
    <cellStyle name="Normal 2 2 2 45 2" xfId="13925"/>
    <cellStyle name="Normal 2 2 2 45 3" xfId="13926"/>
    <cellStyle name="Normal 2 2 2 46" xfId="4791"/>
    <cellStyle name="Normal 2 2 2 46 2" xfId="13927"/>
    <cellStyle name="Normal 2 2 2 46 3" xfId="13928"/>
    <cellStyle name="Normal 2 2 2 47" xfId="4792"/>
    <cellStyle name="Normal 2 2 2 47 2" xfId="13929"/>
    <cellStyle name="Normal 2 2 2 47 3" xfId="13930"/>
    <cellStyle name="Normal 2 2 2 48" xfId="4793"/>
    <cellStyle name="Normal 2 2 2 48 2" xfId="13931"/>
    <cellStyle name="Normal 2 2 2 48 3" xfId="13932"/>
    <cellStyle name="Normal 2 2 2 49" xfId="4794"/>
    <cellStyle name="Normal 2 2 2 49 2" xfId="13933"/>
    <cellStyle name="Normal 2 2 2 49 3" xfId="13934"/>
    <cellStyle name="Normal 2 2 2 5" xfId="4795"/>
    <cellStyle name="Normal 2 2 2 5 10" xfId="4796"/>
    <cellStyle name="Normal 2 2 2 5 10 2" xfId="4797"/>
    <cellStyle name="Normal 2 2 2 5 10 2 2" xfId="13935"/>
    <cellStyle name="Normal 2 2 2 5 10 3" xfId="13936"/>
    <cellStyle name="Normal 2 2 2 5 11" xfId="4798"/>
    <cellStyle name="Normal 2 2 2 5 11 2" xfId="4799"/>
    <cellStyle name="Normal 2 2 2 5 11 2 2" xfId="13937"/>
    <cellStyle name="Normal 2 2 2 5 11 3" xfId="13938"/>
    <cellStyle name="Normal 2 2 2 5 12" xfId="4800"/>
    <cellStyle name="Normal 2 2 2 5 12 2" xfId="4801"/>
    <cellStyle name="Normal 2 2 2 5 12 2 2" xfId="13939"/>
    <cellStyle name="Normal 2 2 2 5 12 3" xfId="13940"/>
    <cellStyle name="Normal 2 2 2 5 13" xfId="4802"/>
    <cellStyle name="Normal 2 2 2 5 13 2" xfId="4803"/>
    <cellStyle name="Normal 2 2 2 5 13 2 2" xfId="13941"/>
    <cellStyle name="Normal 2 2 2 5 13 3" xfId="13942"/>
    <cellStyle name="Normal 2 2 2 5 14" xfId="4804"/>
    <cellStyle name="Normal 2 2 2 5 14 2" xfId="4805"/>
    <cellStyle name="Normal 2 2 2 5 14 2 2" xfId="13943"/>
    <cellStyle name="Normal 2 2 2 5 14 3" xfId="13944"/>
    <cellStyle name="Normal 2 2 2 5 15" xfId="4806"/>
    <cellStyle name="Normal 2 2 2 5 15 2" xfId="4807"/>
    <cellStyle name="Normal 2 2 2 5 15 2 2" xfId="13945"/>
    <cellStyle name="Normal 2 2 2 5 15 3" xfId="13946"/>
    <cellStyle name="Normal 2 2 2 5 16" xfId="4808"/>
    <cellStyle name="Normal 2 2 2 5 16 2" xfId="4809"/>
    <cellStyle name="Normal 2 2 2 5 16 2 2" xfId="13947"/>
    <cellStyle name="Normal 2 2 2 5 16 3" xfId="13948"/>
    <cellStyle name="Normal 2 2 2 5 17" xfId="4810"/>
    <cellStyle name="Normal 2 2 2 5 17 2" xfId="4811"/>
    <cellStyle name="Normal 2 2 2 5 17 2 2" xfId="13949"/>
    <cellStyle name="Normal 2 2 2 5 17 3" xfId="13950"/>
    <cellStyle name="Normal 2 2 2 5 18" xfId="4812"/>
    <cellStyle name="Normal 2 2 2 5 18 2" xfId="4813"/>
    <cellStyle name="Normal 2 2 2 5 18 2 2" xfId="13951"/>
    <cellStyle name="Normal 2 2 2 5 18 3" xfId="13952"/>
    <cellStyle name="Normal 2 2 2 5 19" xfId="4814"/>
    <cellStyle name="Normal 2 2 2 5 19 2" xfId="4815"/>
    <cellStyle name="Normal 2 2 2 5 19 2 2" xfId="13953"/>
    <cellStyle name="Normal 2 2 2 5 19 3" xfId="13954"/>
    <cellStyle name="Normal 2 2 2 5 2" xfId="4816"/>
    <cellStyle name="Normal 2 2 2 5 2 10" xfId="13955"/>
    <cellStyle name="Normal 2 2 2 5 2 2" xfId="4817"/>
    <cellStyle name="Normal 2 2 2 5 2 2 2" xfId="4818"/>
    <cellStyle name="Normal 2 2 2 5 2 2 2 2" xfId="13956"/>
    <cellStyle name="Normal 2 2 2 5 2 2 2 3" xfId="13957"/>
    <cellStyle name="Normal 2 2 2 5 2 2 3" xfId="4819"/>
    <cellStyle name="Normal 2 2 2 5 2 2 3 2" xfId="13958"/>
    <cellStyle name="Normal 2 2 2 5 2 2 4" xfId="13959"/>
    <cellStyle name="Normal 2 2 2 5 2 2 5" xfId="13960"/>
    <cellStyle name="Normal 2 2 2 5 2 3" xfId="4820"/>
    <cellStyle name="Normal 2 2 2 5 2 3 2" xfId="4821"/>
    <cellStyle name="Normal 2 2 2 5 2 3 2 2" xfId="13961"/>
    <cellStyle name="Normal 2 2 2 5 2 3 3" xfId="13962"/>
    <cellStyle name="Normal 2 2 2 5 2 3 4" xfId="13963"/>
    <cellStyle name="Normal 2 2 2 5 2 3 5" xfId="13964"/>
    <cellStyle name="Normal 2 2 2 5 2 4" xfId="4822"/>
    <cellStyle name="Normal 2 2 2 5 2 4 2" xfId="4823"/>
    <cellStyle name="Normal 2 2 2 5 2 4 2 2" xfId="13965"/>
    <cellStyle name="Normal 2 2 2 5 2 4 3" xfId="13966"/>
    <cellStyle name="Normal 2 2 2 5 2 4 4" xfId="13967"/>
    <cellStyle name="Normal 2 2 2 5 2 4 5" xfId="13968"/>
    <cellStyle name="Normal 2 2 2 5 2 5" xfId="4824"/>
    <cellStyle name="Normal 2 2 2 5 2 5 2" xfId="4825"/>
    <cellStyle name="Normal 2 2 2 5 2 5 2 2" xfId="13969"/>
    <cellStyle name="Normal 2 2 2 5 2 5 3" xfId="13970"/>
    <cellStyle name="Normal 2 2 2 5 2 5 4" xfId="13971"/>
    <cellStyle name="Normal 2 2 2 5 2 5 5" xfId="13972"/>
    <cellStyle name="Normal 2 2 2 5 2 6" xfId="4826"/>
    <cellStyle name="Normal 2 2 2 5 2 6 2" xfId="13973"/>
    <cellStyle name="Normal 2 2 2 5 2 7" xfId="4827"/>
    <cellStyle name="Normal 2 2 2 5 2 7 2" xfId="13974"/>
    <cellStyle name="Normal 2 2 2 5 2 8" xfId="4828"/>
    <cellStyle name="Normal 2 2 2 5 2 8 2" xfId="13975"/>
    <cellStyle name="Normal 2 2 2 5 2 9" xfId="13976"/>
    <cellStyle name="Normal 2 2 2 5 20" xfId="4829"/>
    <cellStyle name="Normal 2 2 2 5 20 2" xfId="4830"/>
    <cellStyle name="Normal 2 2 2 5 20 2 2" xfId="13977"/>
    <cellStyle name="Normal 2 2 2 5 20 3" xfId="13978"/>
    <cellStyle name="Normal 2 2 2 5 21" xfId="4831"/>
    <cellStyle name="Normal 2 2 2 5 21 2" xfId="4832"/>
    <cellStyle name="Normal 2 2 2 5 21 2 2" xfId="13979"/>
    <cellStyle name="Normal 2 2 2 5 21 3" xfId="13980"/>
    <cellStyle name="Normal 2 2 2 5 22" xfId="4833"/>
    <cellStyle name="Normal 2 2 2 5 22 2" xfId="4834"/>
    <cellStyle name="Normal 2 2 2 5 22 2 2" xfId="13981"/>
    <cellStyle name="Normal 2 2 2 5 22 3" xfId="13982"/>
    <cellStyle name="Normal 2 2 2 5 23" xfId="4835"/>
    <cellStyle name="Normal 2 2 2 5 23 2" xfId="4836"/>
    <cellStyle name="Normal 2 2 2 5 23 2 2" xfId="13983"/>
    <cellStyle name="Normal 2 2 2 5 23 3" xfId="13984"/>
    <cellStyle name="Normal 2 2 2 5 24" xfId="4837"/>
    <cellStyle name="Normal 2 2 2 5 24 2" xfId="4838"/>
    <cellStyle name="Normal 2 2 2 5 24 2 2" xfId="13985"/>
    <cellStyle name="Normal 2 2 2 5 24 3" xfId="13986"/>
    <cellStyle name="Normal 2 2 2 5 25" xfId="4839"/>
    <cellStyle name="Normal 2 2 2 5 25 2" xfId="4840"/>
    <cellStyle name="Normal 2 2 2 5 25 2 2" xfId="13987"/>
    <cellStyle name="Normal 2 2 2 5 25 3" xfId="13988"/>
    <cellStyle name="Normal 2 2 2 5 26" xfId="4841"/>
    <cellStyle name="Normal 2 2 2 5 26 2" xfId="4842"/>
    <cellStyle name="Normal 2 2 2 5 26 2 2" xfId="13989"/>
    <cellStyle name="Normal 2 2 2 5 26 3" xfId="13990"/>
    <cellStyle name="Normal 2 2 2 5 27" xfId="4843"/>
    <cellStyle name="Normal 2 2 2 5 27 2" xfId="4844"/>
    <cellStyle name="Normal 2 2 2 5 27 2 2" xfId="13991"/>
    <cellStyle name="Normal 2 2 2 5 27 3" xfId="13992"/>
    <cellStyle name="Normal 2 2 2 5 28" xfId="4845"/>
    <cellStyle name="Normal 2 2 2 5 28 2" xfId="4846"/>
    <cellStyle name="Normal 2 2 2 5 28 2 2" xfId="13993"/>
    <cellStyle name="Normal 2 2 2 5 28 3" xfId="13994"/>
    <cellStyle name="Normal 2 2 2 5 29" xfId="4847"/>
    <cellStyle name="Normal 2 2 2 5 29 2" xfId="4848"/>
    <cellStyle name="Normal 2 2 2 5 29 2 2" xfId="13995"/>
    <cellStyle name="Normal 2 2 2 5 29 3" xfId="13996"/>
    <cellStyle name="Normal 2 2 2 5 3" xfId="4849"/>
    <cellStyle name="Normal 2 2 2 5 3 2" xfId="4850"/>
    <cellStyle name="Normal 2 2 2 5 3 3" xfId="4851"/>
    <cellStyle name="Normal 2 2 2 5 3 3 2" xfId="13997"/>
    <cellStyle name="Normal 2 2 2 5 30" xfId="4852"/>
    <cellStyle name="Normal 2 2 2 5 30 2" xfId="4853"/>
    <cellStyle name="Normal 2 2 2 5 30 2 2" xfId="13998"/>
    <cellStyle name="Normal 2 2 2 5 30 3" xfId="13999"/>
    <cellStyle name="Normal 2 2 2 5 31" xfId="4854"/>
    <cellStyle name="Normal 2 2 2 5 31 2" xfId="4855"/>
    <cellStyle name="Normal 2 2 2 5 31 2 2" xfId="14000"/>
    <cellStyle name="Normal 2 2 2 5 31 3" xfId="14001"/>
    <cellStyle name="Normal 2 2 2 5 32" xfId="4856"/>
    <cellStyle name="Normal 2 2 2 5 32 2" xfId="4857"/>
    <cellStyle name="Normal 2 2 2 5 32 2 2" xfId="14002"/>
    <cellStyle name="Normal 2 2 2 5 32 3" xfId="14003"/>
    <cellStyle name="Normal 2 2 2 5 33" xfId="4858"/>
    <cellStyle name="Normal 2 2 2 5 33 2" xfId="4859"/>
    <cellStyle name="Normal 2 2 2 5 33 2 2" xfId="14004"/>
    <cellStyle name="Normal 2 2 2 5 33 3" xfId="14005"/>
    <cellStyle name="Normal 2 2 2 5 34" xfId="4860"/>
    <cellStyle name="Normal 2 2 2 5 34 2" xfId="4861"/>
    <cellStyle name="Normal 2 2 2 5 34 2 2" xfId="14006"/>
    <cellStyle name="Normal 2 2 2 5 34 3" xfId="14007"/>
    <cellStyle name="Normal 2 2 2 5 35" xfId="4862"/>
    <cellStyle name="Normal 2 2 2 5 35 2" xfId="4863"/>
    <cellStyle name="Normal 2 2 2 5 35 2 2" xfId="14008"/>
    <cellStyle name="Normal 2 2 2 5 35 3" xfId="14009"/>
    <cellStyle name="Normal 2 2 2 5 36" xfId="4864"/>
    <cellStyle name="Normal 2 2 2 5 36 2" xfId="4865"/>
    <cellStyle name="Normal 2 2 2 5 36 2 2" xfId="14010"/>
    <cellStyle name="Normal 2 2 2 5 36 3" xfId="14011"/>
    <cellStyle name="Normal 2 2 2 5 37" xfId="4866"/>
    <cellStyle name="Normal 2 2 2 5 37 2" xfId="4867"/>
    <cellStyle name="Normal 2 2 2 5 37 2 2" xfId="14012"/>
    <cellStyle name="Normal 2 2 2 5 37 3" xfId="14013"/>
    <cellStyle name="Normal 2 2 2 5 38" xfId="4868"/>
    <cellStyle name="Normal 2 2 2 5 38 2" xfId="4869"/>
    <cellStyle name="Normal 2 2 2 5 38 2 2" xfId="14014"/>
    <cellStyle name="Normal 2 2 2 5 38 3" xfId="14015"/>
    <cellStyle name="Normal 2 2 2 5 39" xfId="4870"/>
    <cellStyle name="Normal 2 2 2 5 39 2" xfId="4871"/>
    <cellStyle name="Normal 2 2 2 5 39 2 2" xfId="14016"/>
    <cellStyle name="Normal 2 2 2 5 39 3" xfId="14017"/>
    <cellStyle name="Normal 2 2 2 5 4" xfId="4872"/>
    <cellStyle name="Normal 2 2 2 5 4 2" xfId="4873"/>
    <cellStyle name="Normal 2 2 2 5 4 3" xfId="4874"/>
    <cellStyle name="Normal 2 2 2 5 4 3 2" xfId="14018"/>
    <cellStyle name="Normal 2 2 2 5 40" xfId="4875"/>
    <cellStyle name="Normal 2 2 2 5 40 2" xfId="4876"/>
    <cellStyle name="Normal 2 2 2 5 40 2 2" xfId="14019"/>
    <cellStyle name="Normal 2 2 2 5 40 3" xfId="14020"/>
    <cellStyle name="Normal 2 2 2 5 41" xfId="4877"/>
    <cellStyle name="Normal 2 2 2 5 41 2" xfId="4878"/>
    <cellStyle name="Normal 2 2 2 5 41 2 2" xfId="14021"/>
    <cellStyle name="Normal 2 2 2 5 41 3" xfId="14022"/>
    <cellStyle name="Normal 2 2 2 5 42" xfId="4879"/>
    <cellStyle name="Normal 2 2 2 5 42 2" xfId="14023"/>
    <cellStyle name="Normal 2 2 2 5 43" xfId="4880"/>
    <cellStyle name="Normal 2 2 2 5 43 2" xfId="14024"/>
    <cellStyle name="Normal 2 2 2 5 5" xfId="4881"/>
    <cellStyle name="Normal 2 2 2 5 5 2" xfId="4882"/>
    <cellStyle name="Normal 2 2 2 5 5 3" xfId="4883"/>
    <cellStyle name="Normal 2 2 2 5 5 3 2" xfId="14025"/>
    <cellStyle name="Normal 2 2 2 5 6" xfId="4884"/>
    <cellStyle name="Normal 2 2 2 5 6 2" xfId="4885"/>
    <cellStyle name="Normal 2 2 2 5 6 2 2" xfId="14026"/>
    <cellStyle name="Normal 2 2 2 5 6 3" xfId="4886"/>
    <cellStyle name="Normal 2 2 2 5 6 3 2" xfId="14027"/>
    <cellStyle name="Normal 2 2 2 5 6 4" xfId="14028"/>
    <cellStyle name="Normal 2 2 2 5 7" xfId="4887"/>
    <cellStyle name="Normal 2 2 2 5 7 2" xfId="4888"/>
    <cellStyle name="Normal 2 2 2 5 7 2 2" xfId="14029"/>
    <cellStyle name="Normal 2 2 2 5 7 3" xfId="14030"/>
    <cellStyle name="Normal 2 2 2 5 8" xfId="4889"/>
    <cellStyle name="Normal 2 2 2 5 8 2" xfId="4890"/>
    <cellStyle name="Normal 2 2 2 5 8 2 2" xfId="14031"/>
    <cellStyle name="Normal 2 2 2 5 8 3" xfId="14032"/>
    <cellStyle name="Normal 2 2 2 5 9" xfId="4891"/>
    <cellStyle name="Normal 2 2 2 5 9 2" xfId="4892"/>
    <cellStyle name="Normal 2 2 2 5 9 2 2" xfId="14033"/>
    <cellStyle name="Normal 2 2 2 5 9 3" xfId="14034"/>
    <cellStyle name="Normal 2 2 2 50" xfId="4893"/>
    <cellStyle name="Normal 2 2 2 50 2" xfId="14035"/>
    <cellStyle name="Normal 2 2 2 50 3" xfId="14036"/>
    <cellStyle name="Normal 2 2 2 51" xfId="4894"/>
    <cellStyle name="Normal 2 2 2 51 2" xfId="14037"/>
    <cellStyle name="Normal 2 2 2 51 3" xfId="14038"/>
    <cellStyle name="Normal 2 2 2 52" xfId="4895"/>
    <cellStyle name="Normal 2 2 2 52 2" xfId="14039"/>
    <cellStyle name="Normal 2 2 2 52 3" xfId="14040"/>
    <cellStyle name="Normal 2 2 2 53" xfId="4896"/>
    <cellStyle name="Normal 2 2 2 53 2" xfId="14041"/>
    <cellStyle name="Normal 2 2 2 53 3" xfId="14042"/>
    <cellStyle name="Normal 2 2 2 54" xfId="4897"/>
    <cellStyle name="Normal 2 2 2 54 2" xfId="14043"/>
    <cellStyle name="Normal 2 2 2 54 3" xfId="14044"/>
    <cellStyle name="Normal 2 2 2 55" xfId="4898"/>
    <cellStyle name="Normal 2 2 2 55 2" xfId="14045"/>
    <cellStyle name="Normal 2 2 2 55 3" xfId="14046"/>
    <cellStyle name="Normal 2 2 2 56" xfId="4899"/>
    <cellStyle name="Normal 2 2 2 56 2" xfId="14047"/>
    <cellStyle name="Normal 2 2 2 56 3" xfId="14048"/>
    <cellStyle name="Normal 2 2 2 57" xfId="4900"/>
    <cellStyle name="Normal 2 2 2 57 2" xfId="14049"/>
    <cellStyle name="Normal 2 2 2 57 3" xfId="14050"/>
    <cellStyle name="Normal 2 2 2 58" xfId="4901"/>
    <cellStyle name="Normal 2 2 2 58 2" xfId="14051"/>
    <cellStyle name="Normal 2 2 2 58 3" xfId="14052"/>
    <cellStyle name="Normal 2 2 2 59" xfId="4902"/>
    <cellStyle name="Normal 2 2 2 59 2" xfId="14053"/>
    <cellStyle name="Normal 2 2 2 59 3" xfId="14054"/>
    <cellStyle name="Normal 2 2 2 6" xfId="4903"/>
    <cellStyle name="Normal 2 2 2 6 10" xfId="4904"/>
    <cellStyle name="Normal 2 2 2 6 10 2" xfId="4905"/>
    <cellStyle name="Normal 2 2 2 6 10 2 2" xfId="14055"/>
    <cellStyle name="Normal 2 2 2 6 10 3" xfId="14056"/>
    <cellStyle name="Normal 2 2 2 6 11" xfId="4906"/>
    <cellStyle name="Normal 2 2 2 6 11 2" xfId="4907"/>
    <cellStyle name="Normal 2 2 2 6 11 2 2" xfId="14057"/>
    <cellStyle name="Normal 2 2 2 6 11 3" xfId="14058"/>
    <cellStyle name="Normal 2 2 2 6 12" xfId="4908"/>
    <cellStyle name="Normal 2 2 2 6 12 2" xfId="4909"/>
    <cellStyle name="Normal 2 2 2 6 12 2 2" xfId="14059"/>
    <cellStyle name="Normal 2 2 2 6 12 3" xfId="14060"/>
    <cellStyle name="Normal 2 2 2 6 13" xfId="4910"/>
    <cellStyle name="Normal 2 2 2 6 13 2" xfId="4911"/>
    <cellStyle name="Normal 2 2 2 6 13 2 2" xfId="14061"/>
    <cellStyle name="Normal 2 2 2 6 13 3" xfId="14062"/>
    <cellStyle name="Normal 2 2 2 6 14" xfId="4912"/>
    <cellStyle name="Normal 2 2 2 6 14 2" xfId="4913"/>
    <cellStyle name="Normal 2 2 2 6 14 2 2" xfId="14063"/>
    <cellStyle name="Normal 2 2 2 6 14 3" xfId="14064"/>
    <cellStyle name="Normal 2 2 2 6 15" xfId="4914"/>
    <cellStyle name="Normal 2 2 2 6 15 2" xfId="4915"/>
    <cellStyle name="Normal 2 2 2 6 15 2 2" xfId="14065"/>
    <cellStyle name="Normal 2 2 2 6 15 3" xfId="14066"/>
    <cellStyle name="Normal 2 2 2 6 16" xfId="4916"/>
    <cellStyle name="Normal 2 2 2 6 16 2" xfId="4917"/>
    <cellStyle name="Normal 2 2 2 6 16 2 2" xfId="14067"/>
    <cellStyle name="Normal 2 2 2 6 16 3" xfId="14068"/>
    <cellStyle name="Normal 2 2 2 6 17" xfId="4918"/>
    <cellStyle name="Normal 2 2 2 6 17 2" xfId="4919"/>
    <cellStyle name="Normal 2 2 2 6 17 2 2" xfId="14069"/>
    <cellStyle name="Normal 2 2 2 6 17 3" xfId="14070"/>
    <cellStyle name="Normal 2 2 2 6 18" xfId="4920"/>
    <cellStyle name="Normal 2 2 2 6 18 2" xfId="4921"/>
    <cellStyle name="Normal 2 2 2 6 18 2 2" xfId="14071"/>
    <cellStyle name="Normal 2 2 2 6 18 3" xfId="14072"/>
    <cellStyle name="Normal 2 2 2 6 19" xfId="4922"/>
    <cellStyle name="Normal 2 2 2 6 19 2" xfId="4923"/>
    <cellStyle name="Normal 2 2 2 6 19 2 2" xfId="14073"/>
    <cellStyle name="Normal 2 2 2 6 19 3" xfId="14074"/>
    <cellStyle name="Normal 2 2 2 6 2" xfId="4924"/>
    <cellStyle name="Normal 2 2 2 6 2 2" xfId="4925"/>
    <cellStyle name="Normal 2 2 2 6 2 2 2" xfId="14075"/>
    <cellStyle name="Normal 2 2 2 6 2 3" xfId="4926"/>
    <cellStyle name="Normal 2 2 2 6 2 3 2" xfId="14076"/>
    <cellStyle name="Normal 2 2 2 6 2 4" xfId="14077"/>
    <cellStyle name="Normal 2 2 2 6 20" xfId="4927"/>
    <cellStyle name="Normal 2 2 2 6 20 2" xfId="4928"/>
    <cellStyle name="Normal 2 2 2 6 20 2 2" xfId="14078"/>
    <cellStyle name="Normal 2 2 2 6 20 3" xfId="14079"/>
    <cellStyle name="Normal 2 2 2 6 21" xfId="4929"/>
    <cellStyle name="Normal 2 2 2 6 21 2" xfId="4930"/>
    <cellStyle name="Normal 2 2 2 6 21 2 2" xfId="14080"/>
    <cellStyle name="Normal 2 2 2 6 21 3" xfId="14081"/>
    <cellStyle name="Normal 2 2 2 6 22" xfId="4931"/>
    <cellStyle name="Normal 2 2 2 6 22 2" xfId="14082"/>
    <cellStyle name="Normal 2 2 2 6 23" xfId="14083"/>
    <cellStyle name="Normal 2 2 2 6 3" xfId="4932"/>
    <cellStyle name="Normal 2 2 2 6 3 2" xfId="4933"/>
    <cellStyle name="Normal 2 2 2 6 3 2 2" xfId="14084"/>
    <cellStyle name="Normal 2 2 2 6 3 3" xfId="14085"/>
    <cellStyle name="Normal 2 2 2 6 4" xfId="4934"/>
    <cellStyle name="Normal 2 2 2 6 4 2" xfId="4935"/>
    <cellStyle name="Normal 2 2 2 6 4 2 2" xfId="14086"/>
    <cellStyle name="Normal 2 2 2 6 4 3" xfId="14087"/>
    <cellStyle name="Normal 2 2 2 6 5" xfId="4936"/>
    <cellStyle name="Normal 2 2 2 6 5 2" xfId="4937"/>
    <cellStyle name="Normal 2 2 2 6 5 2 2" xfId="14088"/>
    <cellStyle name="Normal 2 2 2 6 5 3" xfId="14089"/>
    <cellStyle name="Normal 2 2 2 6 6" xfId="4938"/>
    <cellStyle name="Normal 2 2 2 6 6 2" xfId="4939"/>
    <cellStyle name="Normal 2 2 2 6 6 2 2" xfId="14090"/>
    <cellStyle name="Normal 2 2 2 6 6 3" xfId="14091"/>
    <cellStyle name="Normal 2 2 2 6 7" xfId="4940"/>
    <cellStyle name="Normal 2 2 2 6 7 2" xfId="4941"/>
    <cellStyle name="Normal 2 2 2 6 7 2 2" xfId="14092"/>
    <cellStyle name="Normal 2 2 2 6 7 3" xfId="14093"/>
    <cellStyle name="Normal 2 2 2 6 8" xfId="4942"/>
    <cellStyle name="Normal 2 2 2 6 8 2" xfId="4943"/>
    <cellStyle name="Normal 2 2 2 6 8 2 2" xfId="14094"/>
    <cellStyle name="Normal 2 2 2 6 8 3" xfId="14095"/>
    <cellStyle name="Normal 2 2 2 6 9" xfId="4944"/>
    <cellStyle name="Normal 2 2 2 6 9 2" xfId="4945"/>
    <cellStyle name="Normal 2 2 2 6 9 2 2" xfId="14096"/>
    <cellStyle name="Normal 2 2 2 6 9 3" xfId="14097"/>
    <cellStyle name="Normal 2 2 2 60" xfId="4946"/>
    <cellStyle name="Normal 2 2 2 60 2" xfId="14098"/>
    <cellStyle name="Normal 2 2 2 60 3" xfId="14099"/>
    <cellStyle name="Normal 2 2 2 61" xfId="4947"/>
    <cellStyle name="Normal 2 2 2 61 2" xfId="14100"/>
    <cellStyle name="Normal 2 2 2 61 3" xfId="14101"/>
    <cellStyle name="Normal 2 2 2 62" xfId="4948"/>
    <cellStyle name="Normal 2 2 2 62 2" xfId="14102"/>
    <cellStyle name="Normal 2 2 2 62 3" xfId="14103"/>
    <cellStyle name="Normal 2 2 2 63" xfId="4949"/>
    <cellStyle name="Normal 2 2 2 63 2" xfId="14104"/>
    <cellStyle name="Normal 2 2 2 63 3" xfId="14105"/>
    <cellStyle name="Normal 2 2 2 64" xfId="4950"/>
    <cellStyle name="Normal 2 2 2 64 2" xfId="14106"/>
    <cellStyle name="Normal 2 2 2 65" xfId="4951"/>
    <cellStyle name="Normal 2 2 2 65 2" xfId="14107"/>
    <cellStyle name="Normal 2 2 2 66" xfId="4952"/>
    <cellStyle name="Normal 2 2 2 66 2" xfId="14108"/>
    <cellStyle name="Normal 2 2 2 67" xfId="4953"/>
    <cellStyle name="Normal 2 2 2 67 2" xfId="14109"/>
    <cellStyle name="Normal 2 2 2 68" xfId="4954"/>
    <cellStyle name="Normal 2 2 2 68 2" xfId="14110"/>
    <cellStyle name="Normal 2 2 2 69" xfId="4955"/>
    <cellStyle name="Normal 2 2 2 69 2" xfId="14111"/>
    <cellStyle name="Normal 2 2 2 7" xfId="4956"/>
    <cellStyle name="Normal 2 2 2 7 2" xfId="4957"/>
    <cellStyle name="Normal 2 2 2 7 2 2" xfId="14112"/>
    <cellStyle name="Normal 2 2 2 7 2 3" xfId="14113"/>
    <cellStyle name="Normal 2 2 2 7 2 4" xfId="14114"/>
    <cellStyle name="Normal 2 2 2 7 3" xfId="14115"/>
    <cellStyle name="Normal 2 2 2 7 4" xfId="14116"/>
    <cellStyle name="Normal 2 2 2 7 5" xfId="14117"/>
    <cellStyle name="Normal 2 2 2 70" xfId="4958"/>
    <cellStyle name="Normal 2 2 2 70 2" xfId="14118"/>
    <cellStyle name="Normal 2 2 2 71" xfId="4959"/>
    <cellStyle name="Normal 2 2 2 71 2" xfId="14119"/>
    <cellStyle name="Normal 2 2 2 72" xfId="4960"/>
    <cellStyle name="Normal 2 2 2 72 2" xfId="14120"/>
    <cellStyle name="Normal 2 2 2 73" xfId="4961"/>
    <cellStyle name="Normal 2 2 2 73 2" xfId="14121"/>
    <cellStyle name="Normal 2 2 2 74" xfId="4962"/>
    <cellStyle name="Normal 2 2 2 74 2" xfId="14122"/>
    <cellStyle name="Normal 2 2 2 75" xfId="4963"/>
    <cellStyle name="Normal 2 2 2 75 2" xfId="14123"/>
    <cellStyle name="Normal 2 2 2 76" xfId="4964"/>
    <cellStyle name="Normal 2 2 2 76 2" xfId="14124"/>
    <cellStyle name="Normal 2 2 2 77" xfId="4965"/>
    <cellStyle name="Normal 2 2 2 77 2" xfId="14125"/>
    <cellStyle name="Normal 2 2 2 78" xfId="4966"/>
    <cellStyle name="Normal 2 2 2 78 2" xfId="14126"/>
    <cellStyle name="Normal 2 2 2 79" xfId="4967"/>
    <cellStyle name="Normal 2 2 2 79 2" xfId="14127"/>
    <cellStyle name="Normal 2 2 2 8" xfId="4968"/>
    <cellStyle name="Normal 2 2 2 8 2" xfId="4969"/>
    <cellStyle name="Normal 2 2 2 8 2 2" xfId="14128"/>
    <cellStyle name="Normal 2 2 2 8 2 3" xfId="14129"/>
    <cellStyle name="Normal 2 2 2 8 3" xfId="14130"/>
    <cellStyle name="Normal 2 2 2 8 4" xfId="14131"/>
    <cellStyle name="Normal 2 2 2 8 5" xfId="14132"/>
    <cellStyle name="Normal 2 2 2 80" xfId="4970"/>
    <cellStyle name="Normal 2 2 2 80 2" xfId="14133"/>
    <cellStyle name="Normal 2 2 2 81" xfId="4971"/>
    <cellStyle name="Normal 2 2 2 81 2" xfId="14134"/>
    <cellStyle name="Normal 2 2 2 82" xfId="4972"/>
    <cellStyle name="Normal 2 2 2 82 2" xfId="14135"/>
    <cellStyle name="Normal 2 2 2 83" xfId="4973"/>
    <cellStyle name="Normal 2 2 2 83 2" xfId="14136"/>
    <cellStyle name="Normal 2 2 2 84" xfId="4974"/>
    <cellStyle name="Normal 2 2 2 84 2" xfId="14137"/>
    <cellStyle name="Normal 2 2 2 85" xfId="4975"/>
    <cellStyle name="Normal 2 2 2 85 2" xfId="14138"/>
    <cellStyle name="Normal 2 2 2 86" xfId="4976"/>
    <cellStyle name="Normal 2 2 2 86 2" xfId="14139"/>
    <cellStyle name="Normal 2 2 2 87" xfId="4977"/>
    <cellStyle name="Normal 2 2 2 87 2" xfId="14140"/>
    <cellStyle name="Normal 2 2 2 88" xfId="4978"/>
    <cellStyle name="Normal 2 2 2 88 2" xfId="14141"/>
    <cellStyle name="Normal 2 2 2 89" xfId="4979"/>
    <cellStyle name="Normal 2 2 2 89 2" xfId="14142"/>
    <cellStyle name="Normal 2 2 2 9" xfId="4980"/>
    <cellStyle name="Normal 2 2 2 9 2" xfId="4981"/>
    <cellStyle name="Normal 2 2 2 9 2 2" xfId="14143"/>
    <cellStyle name="Normal 2 2 2 9 2 3" xfId="14144"/>
    <cellStyle name="Normal 2 2 2 9 3" xfId="14145"/>
    <cellStyle name="Normal 2 2 2 9 4" xfId="14146"/>
    <cellStyle name="Normal 2 2 2 9 5" xfId="14147"/>
    <cellStyle name="Normal 2 2 2 90" xfId="4982"/>
    <cellStyle name="Normal 2 2 2 90 2" xfId="14148"/>
    <cellStyle name="Normal 2 2 2 91" xfId="4983"/>
    <cellStyle name="Normal 2 2 2 91 2" xfId="14149"/>
    <cellStyle name="Normal 2 2 2 92" xfId="4984"/>
    <cellStyle name="Normal 2 2 2 92 2" xfId="14150"/>
    <cellStyle name="Normal 2 2 2 93" xfId="4985"/>
    <cellStyle name="Normal 2 2 2 93 2" xfId="14151"/>
    <cellStyle name="Normal 2 2 2 94" xfId="4986"/>
    <cellStyle name="Normal 2 2 2 94 2" xfId="14152"/>
    <cellStyle name="Normal 2 2 2 94 3" xfId="14153"/>
    <cellStyle name="Normal 2 2 2 95" xfId="4987"/>
    <cellStyle name="Normal 2 2 2 95 2" xfId="14154"/>
    <cellStyle name="Normal 2 2 2 96" xfId="4988"/>
    <cellStyle name="Normal 2 2 2 96 2" xfId="14155"/>
    <cellStyle name="Normal 2 2 2 97" xfId="4989"/>
    <cellStyle name="Normal 2 2 2 97 2" xfId="14156"/>
    <cellStyle name="Normal 2 2 2 98" xfId="4990"/>
    <cellStyle name="Normal 2 2 2 98 2" xfId="14157"/>
    <cellStyle name="Normal 2 2 2 99" xfId="4991"/>
    <cellStyle name="Normal 2 2 2 99 2" xfId="14158"/>
    <cellStyle name="Normal 2 2 20" xfId="4992"/>
    <cellStyle name="Normal 2 2 20 2" xfId="4993"/>
    <cellStyle name="Normal 2 2 20 2 2" xfId="14159"/>
    <cellStyle name="Normal 2 2 20 3" xfId="4994"/>
    <cellStyle name="Normal 2 2 20 3 2" xfId="14160"/>
    <cellStyle name="Normal 2 2 20 4" xfId="14161"/>
    <cellStyle name="Normal 2 2 21" xfId="4995"/>
    <cellStyle name="Normal 2 2 21 2" xfId="4996"/>
    <cellStyle name="Normal 2 2 21 2 2" xfId="14162"/>
    <cellStyle name="Normal 2 2 21 3" xfId="4997"/>
    <cellStyle name="Normal 2 2 21 3 2" xfId="14163"/>
    <cellStyle name="Normal 2 2 21 4" xfId="14164"/>
    <cellStyle name="Normal 2 2 22" xfId="4998"/>
    <cellStyle name="Normal 2 2 22 2" xfId="4999"/>
    <cellStyle name="Normal 2 2 22 2 2" xfId="14165"/>
    <cellStyle name="Normal 2 2 22 3" xfId="5000"/>
    <cellStyle name="Normal 2 2 22 3 2" xfId="14166"/>
    <cellStyle name="Normal 2 2 22 4" xfId="14167"/>
    <cellStyle name="Normal 2 2 23" xfId="5001"/>
    <cellStyle name="Normal 2 2 23 2" xfId="5002"/>
    <cellStyle name="Normal 2 2 23 2 2" xfId="14168"/>
    <cellStyle name="Normal 2 2 23 3" xfId="5003"/>
    <cellStyle name="Normal 2 2 23 3 2" xfId="14169"/>
    <cellStyle name="Normal 2 2 23 4" xfId="14170"/>
    <cellStyle name="Normal 2 2 24" xfId="5004"/>
    <cellStyle name="Normal 2 2 24 2" xfId="5005"/>
    <cellStyle name="Normal 2 2 24 2 2" xfId="14171"/>
    <cellStyle name="Normal 2 2 24 3" xfId="5006"/>
    <cellStyle name="Normal 2 2 24 3 2" xfId="14172"/>
    <cellStyle name="Normal 2 2 24 4" xfId="14173"/>
    <cellStyle name="Normal 2 2 25" xfId="5007"/>
    <cellStyle name="Normal 2 2 25 2" xfId="5008"/>
    <cellStyle name="Normal 2 2 25 2 2" xfId="14174"/>
    <cellStyle name="Normal 2 2 25 3" xfId="5009"/>
    <cellStyle name="Normal 2 2 25 3 2" xfId="14175"/>
    <cellStyle name="Normal 2 2 25 4" xfId="14176"/>
    <cellStyle name="Normal 2 2 26" xfId="5010"/>
    <cellStyle name="Normal 2 2 26 2" xfId="5011"/>
    <cellStyle name="Normal 2 2 26 2 2" xfId="14177"/>
    <cellStyle name="Normal 2 2 26 3" xfId="5012"/>
    <cellStyle name="Normal 2 2 26 3 2" xfId="14178"/>
    <cellStyle name="Normal 2 2 26 4" xfId="14179"/>
    <cellStyle name="Normal 2 2 27" xfId="5013"/>
    <cellStyle name="Normal 2 2 27 2" xfId="5014"/>
    <cellStyle name="Normal 2 2 27 2 2" xfId="14180"/>
    <cellStyle name="Normal 2 2 27 3" xfId="5015"/>
    <cellStyle name="Normal 2 2 27 3 2" xfId="14181"/>
    <cellStyle name="Normal 2 2 27 4" xfId="14182"/>
    <cellStyle name="Normal 2 2 28" xfId="5016"/>
    <cellStyle name="Normal 2 2 28 2" xfId="5017"/>
    <cellStyle name="Normal 2 2 28 2 2" xfId="14183"/>
    <cellStyle name="Normal 2 2 28 3" xfId="5018"/>
    <cellStyle name="Normal 2 2 28 3 2" xfId="14184"/>
    <cellStyle name="Normal 2 2 28 4" xfId="14185"/>
    <cellStyle name="Normal 2 2 29" xfId="5019"/>
    <cellStyle name="Normal 2 2 29 2" xfId="5020"/>
    <cellStyle name="Normal 2 2 29 2 2" xfId="14186"/>
    <cellStyle name="Normal 2 2 29 3" xfId="5021"/>
    <cellStyle name="Normal 2 2 29 3 2" xfId="14187"/>
    <cellStyle name="Normal 2 2 29 4" xfId="14188"/>
    <cellStyle name="Normal 2 2 3" xfId="5022"/>
    <cellStyle name="Normal 2 2 3 2" xfId="5023"/>
    <cellStyle name="Normal 2 2 3 2 2" xfId="5024"/>
    <cellStyle name="Normal 2 2 3 2 2 2" xfId="14189"/>
    <cellStyle name="Normal 2 2 3 2 3" xfId="14190"/>
    <cellStyle name="Normal 2 2 3 3" xfId="5025"/>
    <cellStyle name="Normal 2 2 3 3 2" xfId="5026"/>
    <cellStyle name="Normal 2 2 3 3 2 2" xfId="14191"/>
    <cellStyle name="Normal 2 2 3 3 3" xfId="14192"/>
    <cellStyle name="Normal 2 2 3 4" xfId="5027"/>
    <cellStyle name="Normal 2 2 3 4 2" xfId="14193"/>
    <cellStyle name="Normal 2 2 3 5" xfId="14194"/>
    <cellStyle name="Normal 2 2 30" xfId="5028"/>
    <cellStyle name="Normal 2 2 30 2" xfId="5029"/>
    <cellStyle name="Normal 2 2 30 2 2" xfId="14195"/>
    <cellStyle name="Normal 2 2 30 3" xfId="5030"/>
    <cellStyle name="Normal 2 2 30 3 2" xfId="14196"/>
    <cellStyle name="Normal 2 2 30 4" xfId="14197"/>
    <cellStyle name="Normal 2 2 31" xfId="5031"/>
    <cellStyle name="Normal 2 2 31 2" xfId="5032"/>
    <cellStyle name="Normal 2 2 31 2 2" xfId="14198"/>
    <cellStyle name="Normal 2 2 31 3" xfId="5033"/>
    <cellStyle name="Normal 2 2 31 3 2" xfId="14199"/>
    <cellStyle name="Normal 2 2 31 4" xfId="14200"/>
    <cellStyle name="Normal 2 2 32" xfId="5034"/>
    <cellStyle name="Normal 2 2 32 2" xfId="5035"/>
    <cellStyle name="Normal 2 2 32 2 2" xfId="14201"/>
    <cellStyle name="Normal 2 2 32 3" xfId="5036"/>
    <cellStyle name="Normal 2 2 32 3 2" xfId="14202"/>
    <cellStyle name="Normal 2 2 32 4" xfId="14203"/>
    <cellStyle name="Normal 2 2 33" xfId="5037"/>
    <cellStyle name="Normal 2 2 33 2" xfId="5038"/>
    <cellStyle name="Normal 2 2 33 2 2" xfId="14204"/>
    <cellStyle name="Normal 2 2 33 3" xfId="5039"/>
    <cellStyle name="Normal 2 2 33 3 2" xfId="14205"/>
    <cellStyle name="Normal 2 2 33 4" xfId="14206"/>
    <cellStyle name="Normal 2 2 34" xfId="5040"/>
    <cellStyle name="Normal 2 2 34 2" xfId="5041"/>
    <cellStyle name="Normal 2 2 34 2 2" xfId="14207"/>
    <cellStyle name="Normal 2 2 34 3" xfId="5042"/>
    <cellStyle name="Normal 2 2 34 3 2" xfId="14208"/>
    <cellStyle name="Normal 2 2 34 4" xfId="14209"/>
    <cellStyle name="Normal 2 2 35" xfId="5043"/>
    <cellStyle name="Normal 2 2 35 2" xfId="5044"/>
    <cellStyle name="Normal 2 2 35 2 2" xfId="14210"/>
    <cellStyle name="Normal 2 2 35 3" xfId="5045"/>
    <cellStyle name="Normal 2 2 35 3 2" xfId="14211"/>
    <cellStyle name="Normal 2 2 35 4" xfId="14212"/>
    <cellStyle name="Normal 2 2 36" xfId="5046"/>
    <cellStyle name="Normal 2 2 36 2" xfId="5047"/>
    <cellStyle name="Normal 2 2 36 2 2" xfId="14213"/>
    <cellStyle name="Normal 2 2 36 3" xfId="5048"/>
    <cellStyle name="Normal 2 2 36 3 2" xfId="14214"/>
    <cellStyle name="Normal 2 2 36 4" xfId="14215"/>
    <cellStyle name="Normal 2 2 37" xfId="5049"/>
    <cellStyle name="Normal 2 2 37 2" xfId="5050"/>
    <cellStyle name="Normal 2 2 37 2 2" xfId="14216"/>
    <cellStyle name="Normal 2 2 37 3" xfId="5051"/>
    <cellStyle name="Normal 2 2 37 3 2" xfId="14217"/>
    <cellStyle name="Normal 2 2 37 4" xfId="14218"/>
    <cellStyle name="Normal 2 2 38" xfId="5052"/>
    <cellStyle name="Normal 2 2 38 2" xfId="5053"/>
    <cellStyle name="Normal 2 2 38 2 2" xfId="14219"/>
    <cellStyle name="Normal 2 2 38 3" xfId="5054"/>
    <cellStyle name="Normal 2 2 38 3 2" xfId="14220"/>
    <cellStyle name="Normal 2 2 38 4" xfId="14221"/>
    <cellStyle name="Normal 2 2 39" xfId="5055"/>
    <cellStyle name="Normal 2 2 39 2" xfId="5056"/>
    <cellStyle name="Normal 2 2 39 2 2" xfId="14222"/>
    <cellStyle name="Normal 2 2 39 3" xfId="5057"/>
    <cellStyle name="Normal 2 2 39 3 2" xfId="14223"/>
    <cellStyle name="Normal 2 2 39 4" xfId="14224"/>
    <cellStyle name="Normal 2 2 4" xfId="5058"/>
    <cellStyle name="Normal 2 2 4 10" xfId="5059"/>
    <cellStyle name="Normal 2 2 4 10 2" xfId="14225"/>
    <cellStyle name="Normal 2 2 4 11" xfId="5060"/>
    <cellStyle name="Normal 2 2 4 11 2" xfId="14226"/>
    <cellStyle name="Normal 2 2 4 12" xfId="5061"/>
    <cellStyle name="Normal 2 2 4 12 2" xfId="14227"/>
    <cellStyle name="Normal 2 2 4 13" xfId="5062"/>
    <cellStyle name="Normal 2 2 4 13 2" xfId="14228"/>
    <cellStyle name="Normal 2 2 4 14" xfId="5063"/>
    <cellStyle name="Normal 2 2 4 14 2" xfId="14229"/>
    <cellStyle name="Normal 2 2 4 15" xfId="5064"/>
    <cellStyle name="Normal 2 2 4 15 2" xfId="14230"/>
    <cellStyle name="Normal 2 2 4 16" xfId="5065"/>
    <cellStyle name="Normal 2 2 4 16 2" xfId="14231"/>
    <cellStyle name="Normal 2 2 4 17" xfId="5066"/>
    <cellStyle name="Normal 2 2 4 17 2" xfId="14232"/>
    <cellStyle name="Normal 2 2 4 18" xfId="5067"/>
    <cellStyle name="Normal 2 2 4 18 2" xfId="14233"/>
    <cellStyle name="Normal 2 2 4 19" xfId="5068"/>
    <cellStyle name="Normal 2 2 4 19 2" xfId="14234"/>
    <cellStyle name="Normal 2 2 4 2" xfId="5069"/>
    <cellStyle name="Normal 2 2 4 2 2" xfId="5070"/>
    <cellStyle name="Normal 2 2 4 2 3" xfId="14235"/>
    <cellStyle name="Normal 2 2 4 20" xfId="5071"/>
    <cellStyle name="Normal 2 2 4 20 2" xfId="14236"/>
    <cellStyle name="Normal 2 2 4 21" xfId="5072"/>
    <cellStyle name="Normal 2 2 4 21 2" xfId="14237"/>
    <cellStyle name="Normal 2 2 4 22" xfId="5073"/>
    <cellStyle name="Normal 2 2 4 22 2" xfId="14238"/>
    <cellStyle name="Normal 2 2 4 23" xfId="5074"/>
    <cellStyle name="Normal 2 2 4 23 2" xfId="14239"/>
    <cellStyle name="Normal 2 2 4 24" xfId="5075"/>
    <cellStyle name="Normal 2 2 4 24 2" xfId="14240"/>
    <cellStyle name="Normal 2 2 4 25" xfId="5076"/>
    <cellStyle name="Normal 2 2 4 25 2" xfId="14241"/>
    <cellStyle name="Normal 2 2 4 26" xfId="5077"/>
    <cellStyle name="Normal 2 2 4 26 2" xfId="14242"/>
    <cellStyle name="Normal 2 2 4 27" xfId="5078"/>
    <cellStyle name="Normal 2 2 4 27 2" xfId="14243"/>
    <cellStyle name="Normal 2 2 4 28" xfId="5079"/>
    <cellStyle name="Normal 2 2 4 28 2" xfId="14244"/>
    <cellStyle name="Normal 2 2 4 29" xfId="5080"/>
    <cellStyle name="Normal 2 2 4 29 2" xfId="14245"/>
    <cellStyle name="Normal 2 2 4 3" xfId="5081"/>
    <cellStyle name="Normal 2 2 4 3 2" xfId="14246"/>
    <cellStyle name="Normal 2 2 4 3 3" xfId="14247"/>
    <cellStyle name="Normal 2 2 4 30" xfId="5082"/>
    <cellStyle name="Normal 2 2 4 30 2" xfId="14248"/>
    <cellStyle name="Normal 2 2 4 31" xfId="5083"/>
    <cellStyle name="Normal 2 2 4 31 2" xfId="14249"/>
    <cellStyle name="Normal 2 2 4 32" xfId="5084"/>
    <cellStyle name="Normal 2 2 4 32 2" xfId="14250"/>
    <cellStyle name="Normal 2 2 4 33" xfId="5085"/>
    <cellStyle name="Normal 2 2 4 33 2" xfId="14251"/>
    <cellStyle name="Normal 2 2 4 34" xfId="5086"/>
    <cellStyle name="Normal 2 2 4 34 2" xfId="14252"/>
    <cellStyle name="Normal 2 2 4 35" xfId="5087"/>
    <cellStyle name="Normal 2 2 4 35 2" xfId="14253"/>
    <cellStyle name="Normal 2 2 4 36" xfId="5088"/>
    <cellStyle name="Normal 2 2 4 36 2" xfId="14254"/>
    <cellStyle name="Normal 2 2 4 37" xfId="5089"/>
    <cellStyle name="Normal 2 2 4 37 2" xfId="14255"/>
    <cellStyle name="Normal 2 2 4 38" xfId="5090"/>
    <cellStyle name="Normal 2 2 4 38 2" xfId="14256"/>
    <cellStyle name="Normal 2 2 4 39" xfId="5091"/>
    <cellStyle name="Normal 2 2 4 39 2" xfId="14257"/>
    <cellStyle name="Normal 2 2 4 4" xfId="5092"/>
    <cellStyle name="Normal 2 2 4 4 2" xfId="14258"/>
    <cellStyle name="Normal 2 2 4 40" xfId="5093"/>
    <cellStyle name="Normal 2 2 4 40 2" xfId="14259"/>
    <cellStyle name="Normal 2 2 4 41" xfId="5094"/>
    <cellStyle name="Normal 2 2 4 41 2" xfId="14260"/>
    <cellStyle name="Normal 2 2 4 42" xfId="5095"/>
    <cellStyle name="Normal 2 2 4 42 2" xfId="14261"/>
    <cellStyle name="Normal 2 2 4 43" xfId="5096"/>
    <cellStyle name="Normal 2 2 4 43 2" xfId="14262"/>
    <cellStyle name="Normal 2 2 4 44" xfId="5097"/>
    <cellStyle name="Normal 2 2 4 44 2" xfId="14263"/>
    <cellStyle name="Normal 2 2 4 45" xfId="5098"/>
    <cellStyle name="Normal 2 2 4 45 2" xfId="14264"/>
    <cellStyle name="Normal 2 2 4 46" xfId="5099"/>
    <cellStyle name="Normal 2 2 4 46 2" xfId="14265"/>
    <cellStyle name="Normal 2 2 4 47" xfId="5100"/>
    <cellStyle name="Normal 2 2 4 47 2" xfId="14266"/>
    <cellStyle name="Normal 2 2 4 48" xfId="5101"/>
    <cellStyle name="Normal 2 2 4 48 2" xfId="14267"/>
    <cellStyle name="Normal 2 2 4 49" xfId="5102"/>
    <cellStyle name="Normal 2 2 4 49 2" xfId="14268"/>
    <cellStyle name="Normal 2 2 4 5" xfId="5103"/>
    <cellStyle name="Normal 2 2 4 5 2" xfId="14269"/>
    <cellStyle name="Normal 2 2 4 50" xfId="5104"/>
    <cellStyle name="Normal 2 2 4 50 2" xfId="14270"/>
    <cellStyle name="Normal 2 2 4 51" xfId="5105"/>
    <cellStyle name="Normal 2 2 4 51 2" xfId="14271"/>
    <cellStyle name="Normal 2 2 4 52" xfId="5106"/>
    <cellStyle name="Normal 2 2 4 52 2" xfId="14272"/>
    <cellStyle name="Normal 2 2 4 53" xfId="5107"/>
    <cellStyle name="Normal 2 2 4 53 2" xfId="14273"/>
    <cellStyle name="Normal 2 2 4 54" xfId="5108"/>
    <cellStyle name="Normal 2 2 4 54 2" xfId="14274"/>
    <cellStyle name="Normal 2 2 4 55" xfId="5109"/>
    <cellStyle name="Normal 2 2 4 55 2" xfId="14275"/>
    <cellStyle name="Normal 2 2 4 56" xfId="5110"/>
    <cellStyle name="Normal 2 2 4 56 2" xfId="14276"/>
    <cellStyle name="Normal 2 2 4 57" xfId="5111"/>
    <cellStyle name="Normal 2 2 4 57 2" xfId="14277"/>
    <cellStyle name="Normal 2 2 4 58" xfId="5112"/>
    <cellStyle name="Normal 2 2 4 58 2" xfId="14278"/>
    <cellStyle name="Normal 2 2 4 59" xfId="5113"/>
    <cellStyle name="Normal 2 2 4 59 2" xfId="14279"/>
    <cellStyle name="Normal 2 2 4 6" xfId="5114"/>
    <cellStyle name="Normal 2 2 4 6 2" xfId="14280"/>
    <cellStyle name="Normal 2 2 4 60" xfId="5115"/>
    <cellStyle name="Normal 2 2 4 60 2" xfId="14281"/>
    <cellStyle name="Normal 2 2 4 61" xfId="5116"/>
    <cellStyle name="Normal 2 2 4 61 2" xfId="14282"/>
    <cellStyle name="Normal 2 2 4 62" xfId="5117"/>
    <cellStyle name="Normal 2 2 4 62 2" xfId="14283"/>
    <cellStyle name="Normal 2 2 4 63" xfId="5118"/>
    <cellStyle name="Normal 2 2 4 63 2" xfId="14284"/>
    <cellStyle name="Normal 2 2 4 64" xfId="5119"/>
    <cellStyle name="Normal 2 2 4 64 2" xfId="14285"/>
    <cellStyle name="Normal 2 2 4 65" xfId="5120"/>
    <cellStyle name="Normal 2 2 4 65 2" xfId="14286"/>
    <cellStyle name="Normal 2 2 4 66" xfId="5121"/>
    <cellStyle name="Normal 2 2 4 66 2" xfId="14287"/>
    <cellStyle name="Normal 2 2 4 67" xfId="5122"/>
    <cellStyle name="Normal 2 2 4 67 2" xfId="14288"/>
    <cellStyle name="Normal 2 2 4 68" xfId="5123"/>
    <cellStyle name="Normal 2 2 4 68 2" xfId="14289"/>
    <cellStyle name="Normal 2 2 4 69" xfId="5124"/>
    <cellStyle name="Normal 2 2 4 69 2" xfId="14290"/>
    <cellStyle name="Normal 2 2 4 7" xfId="5125"/>
    <cellStyle name="Normal 2 2 4 7 2" xfId="14291"/>
    <cellStyle name="Normal 2 2 4 70" xfId="5126"/>
    <cellStyle name="Normal 2 2 4 70 2" xfId="14292"/>
    <cellStyle name="Normal 2 2 4 71" xfId="5127"/>
    <cellStyle name="Normal 2 2 4 71 2" xfId="14293"/>
    <cellStyle name="Normal 2 2 4 72" xfId="5128"/>
    <cellStyle name="Normal 2 2 4 72 2" xfId="14294"/>
    <cellStyle name="Normal 2 2 4 73" xfId="5129"/>
    <cellStyle name="Normal 2 2 4 73 2" xfId="14295"/>
    <cellStyle name="Normal 2 2 4 74" xfId="5130"/>
    <cellStyle name="Normal 2 2 4 74 2" xfId="14296"/>
    <cellStyle name="Normal 2 2 4 75" xfId="5131"/>
    <cellStyle name="Normal 2 2 4 75 2" xfId="14297"/>
    <cellStyle name="Normal 2 2 4 76" xfId="5132"/>
    <cellStyle name="Normal 2 2 4 76 2" xfId="14298"/>
    <cellStyle name="Normal 2 2 4 77" xfId="5133"/>
    <cellStyle name="Normal 2 2 4 77 2" xfId="14299"/>
    <cellStyle name="Normal 2 2 4 78" xfId="5134"/>
    <cellStyle name="Normal 2 2 4 78 2" xfId="14300"/>
    <cellStyle name="Normal 2 2 4 79" xfId="5135"/>
    <cellStyle name="Normal 2 2 4 79 2" xfId="14301"/>
    <cellStyle name="Normal 2 2 4 8" xfId="5136"/>
    <cellStyle name="Normal 2 2 4 8 2" xfId="14302"/>
    <cellStyle name="Normal 2 2 4 80" xfId="5137"/>
    <cellStyle name="Normal 2 2 4 80 2" xfId="14303"/>
    <cellStyle name="Normal 2 2 4 81" xfId="5138"/>
    <cellStyle name="Normal 2 2 4 81 2" xfId="14304"/>
    <cellStyle name="Normal 2 2 4 82" xfId="5139"/>
    <cellStyle name="Normal 2 2 4 82 2" xfId="14305"/>
    <cellStyle name="Normal 2 2 4 83" xfId="5140"/>
    <cellStyle name="Normal 2 2 4 83 2" xfId="14306"/>
    <cellStyle name="Normal 2 2 4 84" xfId="5141"/>
    <cellStyle name="Normal 2 2 4 84 2" xfId="14307"/>
    <cellStyle name="Normal 2 2 4 85" xfId="5142"/>
    <cellStyle name="Normal 2 2 4 85 2" xfId="14308"/>
    <cellStyle name="Normal 2 2 4 86" xfId="5143"/>
    <cellStyle name="Normal 2 2 4 86 2" xfId="14309"/>
    <cellStyle name="Normal 2 2 4 87" xfId="5144"/>
    <cellStyle name="Normal 2 2 4 87 2" xfId="14310"/>
    <cellStyle name="Normal 2 2 4 88" xfId="5145"/>
    <cellStyle name="Normal 2 2 4 88 2" xfId="14311"/>
    <cellStyle name="Normal 2 2 4 89" xfId="5146"/>
    <cellStyle name="Normal 2 2 4 89 2" xfId="14312"/>
    <cellStyle name="Normal 2 2 4 9" xfId="5147"/>
    <cellStyle name="Normal 2 2 4 9 2" xfId="14313"/>
    <cellStyle name="Normal 2 2 4 90" xfId="5148"/>
    <cellStyle name="Normal 2 2 4 90 2" xfId="14314"/>
    <cellStyle name="Normal 2 2 4 91" xfId="5149"/>
    <cellStyle name="Normal 2 2 4 91 2" xfId="14315"/>
    <cellStyle name="Normal 2 2 4 92" xfId="14316"/>
    <cellStyle name="Normal 2 2 40" xfId="5150"/>
    <cellStyle name="Normal 2 2 40 2" xfId="5151"/>
    <cellStyle name="Normal 2 2 40 2 2" xfId="14317"/>
    <cellStyle name="Normal 2 2 40 3" xfId="5152"/>
    <cellStyle name="Normal 2 2 40 3 2" xfId="14318"/>
    <cellStyle name="Normal 2 2 40 4" xfId="14319"/>
    <cellStyle name="Normal 2 2 41" xfId="5153"/>
    <cellStyle name="Normal 2 2 41 2" xfId="5154"/>
    <cellStyle name="Normal 2 2 41 2 2" xfId="14320"/>
    <cellStyle name="Normal 2 2 41 3" xfId="5155"/>
    <cellStyle name="Normal 2 2 41 3 2" xfId="14321"/>
    <cellStyle name="Normal 2 2 41 4" xfId="14322"/>
    <cellStyle name="Normal 2 2 42" xfId="5156"/>
    <cellStyle name="Normal 2 2 42 2" xfId="5157"/>
    <cellStyle name="Normal 2 2 42 2 2" xfId="14323"/>
    <cellStyle name="Normal 2 2 42 3" xfId="5158"/>
    <cellStyle name="Normal 2 2 42 3 2" xfId="14324"/>
    <cellStyle name="Normal 2 2 42 4" xfId="14325"/>
    <cellStyle name="Normal 2 2 43" xfId="5159"/>
    <cellStyle name="Normal 2 2 43 2" xfId="5160"/>
    <cellStyle name="Normal 2 2 43 2 2" xfId="14326"/>
    <cellStyle name="Normal 2 2 43 3" xfId="5161"/>
    <cellStyle name="Normal 2 2 43 3 2" xfId="14327"/>
    <cellStyle name="Normal 2 2 43 4" xfId="14328"/>
    <cellStyle name="Normal 2 2 44" xfId="5162"/>
    <cellStyle name="Normal 2 2 44 2" xfId="5163"/>
    <cellStyle name="Normal 2 2 44 2 2" xfId="14329"/>
    <cellStyle name="Normal 2 2 44 3" xfId="5164"/>
    <cellStyle name="Normal 2 2 44 3 2" xfId="14330"/>
    <cellStyle name="Normal 2 2 44 4" xfId="14331"/>
    <cellStyle name="Normal 2 2 45" xfId="5165"/>
    <cellStyle name="Normal 2 2 45 2" xfId="5166"/>
    <cellStyle name="Normal 2 2 45 2 2" xfId="14332"/>
    <cellStyle name="Normal 2 2 45 3" xfId="5167"/>
    <cellStyle name="Normal 2 2 45 3 2" xfId="14333"/>
    <cellStyle name="Normal 2 2 45 4" xfId="14334"/>
    <cellStyle name="Normal 2 2 46" xfId="5168"/>
    <cellStyle name="Normal 2 2 46 2" xfId="5169"/>
    <cellStyle name="Normal 2 2 46 2 2" xfId="14335"/>
    <cellStyle name="Normal 2 2 46 3" xfId="5170"/>
    <cellStyle name="Normal 2 2 46 3 2" xfId="14336"/>
    <cellStyle name="Normal 2 2 46 4" xfId="14337"/>
    <cellStyle name="Normal 2 2 47" xfId="5171"/>
    <cellStyle name="Normal 2 2 47 2" xfId="5172"/>
    <cellStyle name="Normal 2 2 47 2 2" xfId="14338"/>
    <cellStyle name="Normal 2 2 47 3" xfId="5173"/>
    <cellStyle name="Normal 2 2 47 3 2" xfId="14339"/>
    <cellStyle name="Normal 2 2 47 4" xfId="14340"/>
    <cellStyle name="Normal 2 2 48" xfId="5174"/>
    <cellStyle name="Normal 2 2 48 2" xfId="5175"/>
    <cellStyle name="Normal 2 2 48 2 2" xfId="14341"/>
    <cellStyle name="Normal 2 2 48 3" xfId="5176"/>
    <cellStyle name="Normal 2 2 48 3 2" xfId="14342"/>
    <cellStyle name="Normal 2 2 48 4" xfId="14343"/>
    <cellStyle name="Normal 2 2 49" xfId="5177"/>
    <cellStyle name="Normal 2 2 49 2" xfId="5178"/>
    <cellStyle name="Normal 2 2 49 2 2" xfId="14344"/>
    <cellStyle name="Normal 2 2 49 3" xfId="5179"/>
    <cellStyle name="Normal 2 2 49 3 2" xfId="14345"/>
    <cellStyle name="Normal 2 2 49 4" xfId="14346"/>
    <cellStyle name="Normal 2 2 5" xfId="5180"/>
    <cellStyle name="Normal 2 2 5 10" xfId="5181"/>
    <cellStyle name="Normal 2 2 5 10 2" xfId="14347"/>
    <cellStyle name="Normal 2 2 5 11" xfId="5182"/>
    <cellStyle name="Normal 2 2 5 11 2" xfId="14348"/>
    <cellStyle name="Normal 2 2 5 12" xfId="5183"/>
    <cellStyle name="Normal 2 2 5 12 2" xfId="14349"/>
    <cellStyle name="Normal 2 2 5 13" xfId="5184"/>
    <cellStyle name="Normal 2 2 5 13 2" xfId="14350"/>
    <cellStyle name="Normal 2 2 5 14" xfId="5185"/>
    <cellStyle name="Normal 2 2 5 14 2" xfId="14351"/>
    <cellStyle name="Normal 2 2 5 15" xfId="5186"/>
    <cellStyle name="Normal 2 2 5 15 2" xfId="14352"/>
    <cellStyle name="Normal 2 2 5 16" xfId="5187"/>
    <cellStyle name="Normal 2 2 5 16 2" xfId="14353"/>
    <cellStyle name="Normal 2 2 5 17" xfId="5188"/>
    <cellStyle name="Normal 2 2 5 17 2" xfId="14354"/>
    <cellStyle name="Normal 2 2 5 18" xfId="5189"/>
    <cellStyle name="Normal 2 2 5 18 2" xfId="14355"/>
    <cellStyle name="Normal 2 2 5 19" xfId="5190"/>
    <cellStyle name="Normal 2 2 5 19 2" xfId="14356"/>
    <cellStyle name="Normal 2 2 5 2" xfId="5191"/>
    <cellStyle name="Normal 2 2 5 2 2" xfId="5192"/>
    <cellStyle name="Normal 2 2 5 2 3" xfId="14357"/>
    <cellStyle name="Normal 2 2 5 20" xfId="5193"/>
    <cellStyle name="Normal 2 2 5 20 2" xfId="14358"/>
    <cellStyle name="Normal 2 2 5 21" xfId="5194"/>
    <cellStyle name="Normal 2 2 5 21 2" xfId="14359"/>
    <cellStyle name="Normal 2 2 5 22" xfId="5195"/>
    <cellStyle name="Normal 2 2 5 22 2" xfId="14360"/>
    <cellStyle name="Normal 2 2 5 23" xfId="5196"/>
    <cellStyle name="Normal 2 2 5 23 2" xfId="14361"/>
    <cellStyle name="Normal 2 2 5 24" xfId="5197"/>
    <cellStyle name="Normal 2 2 5 24 2" xfId="14362"/>
    <cellStyle name="Normal 2 2 5 25" xfId="5198"/>
    <cellStyle name="Normal 2 2 5 25 2" xfId="14363"/>
    <cellStyle name="Normal 2 2 5 26" xfId="5199"/>
    <cellStyle name="Normal 2 2 5 26 2" xfId="14364"/>
    <cellStyle name="Normal 2 2 5 27" xfId="5200"/>
    <cellStyle name="Normal 2 2 5 27 2" xfId="14365"/>
    <cellStyle name="Normal 2 2 5 28" xfId="5201"/>
    <cellStyle name="Normal 2 2 5 28 2" xfId="14366"/>
    <cellStyle name="Normal 2 2 5 29" xfId="5202"/>
    <cellStyle name="Normal 2 2 5 29 2" xfId="14367"/>
    <cellStyle name="Normal 2 2 5 3" xfId="5203"/>
    <cellStyle name="Normal 2 2 5 3 2" xfId="14368"/>
    <cellStyle name="Normal 2 2 5 3 3" xfId="14369"/>
    <cellStyle name="Normal 2 2 5 30" xfId="5204"/>
    <cellStyle name="Normal 2 2 5 30 2" xfId="14370"/>
    <cellStyle name="Normal 2 2 5 31" xfId="5205"/>
    <cellStyle name="Normal 2 2 5 31 2" xfId="14371"/>
    <cellStyle name="Normal 2 2 5 32" xfId="5206"/>
    <cellStyle name="Normal 2 2 5 32 2" xfId="14372"/>
    <cellStyle name="Normal 2 2 5 33" xfId="5207"/>
    <cellStyle name="Normal 2 2 5 33 2" xfId="14373"/>
    <cellStyle name="Normal 2 2 5 34" xfId="5208"/>
    <cellStyle name="Normal 2 2 5 34 2" xfId="14374"/>
    <cellStyle name="Normal 2 2 5 35" xfId="5209"/>
    <cellStyle name="Normal 2 2 5 35 2" xfId="14375"/>
    <cellStyle name="Normal 2 2 5 36" xfId="5210"/>
    <cellStyle name="Normal 2 2 5 36 2" xfId="14376"/>
    <cellStyle name="Normal 2 2 5 37" xfId="5211"/>
    <cellStyle name="Normal 2 2 5 37 2" xfId="14377"/>
    <cellStyle name="Normal 2 2 5 38" xfId="5212"/>
    <cellStyle name="Normal 2 2 5 38 2" xfId="14378"/>
    <cellStyle name="Normal 2 2 5 39" xfId="5213"/>
    <cellStyle name="Normal 2 2 5 39 2" xfId="14379"/>
    <cellStyle name="Normal 2 2 5 4" xfId="5214"/>
    <cellStyle name="Normal 2 2 5 4 2" xfId="14380"/>
    <cellStyle name="Normal 2 2 5 40" xfId="5215"/>
    <cellStyle name="Normal 2 2 5 40 2" xfId="14381"/>
    <cellStyle name="Normal 2 2 5 41" xfId="5216"/>
    <cellStyle name="Normal 2 2 5 41 2" xfId="14382"/>
    <cellStyle name="Normal 2 2 5 42" xfId="5217"/>
    <cellStyle name="Normal 2 2 5 42 2" xfId="14383"/>
    <cellStyle name="Normal 2 2 5 43" xfId="5218"/>
    <cellStyle name="Normal 2 2 5 43 2" xfId="14384"/>
    <cellStyle name="Normal 2 2 5 44" xfId="5219"/>
    <cellStyle name="Normal 2 2 5 44 2" xfId="14385"/>
    <cellStyle name="Normal 2 2 5 45" xfId="5220"/>
    <cellStyle name="Normal 2 2 5 45 2" xfId="14386"/>
    <cellStyle name="Normal 2 2 5 46" xfId="5221"/>
    <cellStyle name="Normal 2 2 5 46 2" xfId="14387"/>
    <cellStyle name="Normal 2 2 5 47" xfId="5222"/>
    <cellStyle name="Normal 2 2 5 47 2" xfId="14388"/>
    <cellStyle name="Normal 2 2 5 48" xfId="5223"/>
    <cellStyle name="Normal 2 2 5 48 2" xfId="14389"/>
    <cellStyle name="Normal 2 2 5 49" xfId="5224"/>
    <cellStyle name="Normal 2 2 5 49 2" xfId="14390"/>
    <cellStyle name="Normal 2 2 5 5" xfId="5225"/>
    <cellStyle name="Normal 2 2 5 5 2" xfId="14391"/>
    <cellStyle name="Normal 2 2 5 50" xfId="5226"/>
    <cellStyle name="Normal 2 2 5 50 2" xfId="14392"/>
    <cellStyle name="Normal 2 2 5 51" xfId="5227"/>
    <cellStyle name="Normal 2 2 5 51 2" xfId="14393"/>
    <cellStyle name="Normal 2 2 5 52" xfId="5228"/>
    <cellStyle name="Normal 2 2 5 52 2" xfId="14394"/>
    <cellStyle name="Normal 2 2 5 53" xfId="5229"/>
    <cellStyle name="Normal 2 2 5 53 2" xfId="14395"/>
    <cellStyle name="Normal 2 2 5 54" xfId="5230"/>
    <cellStyle name="Normal 2 2 5 54 2" xfId="14396"/>
    <cellStyle name="Normal 2 2 5 55" xfId="5231"/>
    <cellStyle name="Normal 2 2 5 55 2" xfId="14397"/>
    <cellStyle name="Normal 2 2 5 56" xfId="5232"/>
    <cellStyle name="Normal 2 2 5 56 2" xfId="14398"/>
    <cellStyle name="Normal 2 2 5 57" xfId="5233"/>
    <cellStyle name="Normal 2 2 5 57 2" xfId="14399"/>
    <cellStyle name="Normal 2 2 5 58" xfId="5234"/>
    <cellStyle name="Normal 2 2 5 58 2" xfId="14400"/>
    <cellStyle name="Normal 2 2 5 59" xfId="5235"/>
    <cellStyle name="Normal 2 2 5 59 2" xfId="14401"/>
    <cellStyle name="Normal 2 2 5 6" xfId="5236"/>
    <cellStyle name="Normal 2 2 5 6 2" xfId="14402"/>
    <cellStyle name="Normal 2 2 5 60" xfId="5237"/>
    <cellStyle name="Normal 2 2 5 60 2" xfId="14403"/>
    <cellStyle name="Normal 2 2 5 61" xfId="5238"/>
    <cellStyle name="Normal 2 2 5 61 2" xfId="14404"/>
    <cellStyle name="Normal 2 2 5 62" xfId="5239"/>
    <cellStyle name="Normal 2 2 5 62 2" xfId="14405"/>
    <cellStyle name="Normal 2 2 5 63" xfId="5240"/>
    <cellStyle name="Normal 2 2 5 63 2" xfId="14406"/>
    <cellStyle name="Normal 2 2 5 64" xfId="5241"/>
    <cellStyle name="Normal 2 2 5 64 2" xfId="14407"/>
    <cellStyle name="Normal 2 2 5 65" xfId="5242"/>
    <cellStyle name="Normal 2 2 5 65 2" xfId="14408"/>
    <cellStyle name="Normal 2 2 5 66" xfId="5243"/>
    <cellStyle name="Normal 2 2 5 66 2" xfId="14409"/>
    <cellStyle name="Normal 2 2 5 67" xfId="5244"/>
    <cellStyle name="Normal 2 2 5 67 2" xfId="14410"/>
    <cellStyle name="Normal 2 2 5 68" xfId="5245"/>
    <cellStyle name="Normal 2 2 5 68 2" xfId="14411"/>
    <cellStyle name="Normal 2 2 5 69" xfId="5246"/>
    <cellStyle name="Normal 2 2 5 69 2" xfId="14412"/>
    <cellStyle name="Normal 2 2 5 7" xfId="5247"/>
    <cellStyle name="Normal 2 2 5 7 2" xfId="14413"/>
    <cellStyle name="Normal 2 2 5 70" xfId="5248"/>
    <cellStyle name="Normal 2 2 5 70 2" xfId="14414"/>
    <cellStyle name="Normal 2 2 5 71" xfId="5249"/>
    <cellStyle name="Normal 2 2 5 71 2" xfId="14415"/>
    <cellStyle name="Normal 2 2 5 72" xfId="5250"/>
    <cellStyle name="Normal 2 2 5 72 2" xfId="14416"/>
    <cellStyle name="Normal 2 2 5 73" xfId="5251"/>
    <cellStyle name="Normal 2 2 5 73 2" xfId="14417"/>
    <cellStyle name="Normal 2 2 5 74" xfId="5252"/>
    <cellStyle name="Normal 2 2 5 74 2" xfId="14418"/>
    <cellStyle name="Normal 2 2 5 75" xfId="5253"/>
    <cellStyle name="Normal 2 2 5 75 2" xfId="14419"/>
    <cellStyle name="Normal 2 2 5 76" xfId="5254"/>
    <cellStyle name="Normal 2 2 5 76 2" xfId="14420"/>
    <cellStyle name="Normal 2 2 5 77" xfId="5255"/>
    <cellStyle name="Normal 2 2 5 77 2" xfId="14421"/>
    <cellStyle name="Normal 2 2 5 78" xfId="5256"/>
    <cellStyle name="Normal 2 2 5 78 2" xfId="14422"/>
    <cellStyle name="Normal 2 2 5 79" xfId="5257"/>
    <cellStyle name="Normal 2 2 5 79 2" xfId="14423"/>
    <cellStyle name="Normal 2 2 5 8" xfId="5258"/>
    <cellStyle name="Normal 2 2 5 8 2" xfId="14424"/>
    <cellStyle name="Normal 2 2 5 80" xfId="5259"/>
    <cellStyle name="Normal 2 2 5 80 2" xfId="14425"/>
    <cellStyle name="Normal 2 2 5 81" xfId="5260"/>
    <cellStyle name="Normal 2 2 5 81 2" xfId="14426"/>
    <cellStyle name="Normal 2 2 5 82" xfId="5261"/>
    <cellStyle name="Normal 2 2 5 82 2" xfId="14427"/>
    <cellStyle name="Normal 2 2 5 83" xfId="5262"/>
    <cellStyle name="Normal 2 2 5 83 2" xfId="14428"/>
    <cellStyle name="Normal 2 2 5 84" xfId="5263"/>
    <cellStyle name="Normal 2 2 5 84 2" xfId="14429"/>
    <cellStyle name="Normal 2 2 5 85" xfId="5264"/>
    <cellStyle name="Normal 2 2 5 85 2" xfId="14430"/>
    <cellStyle name="Normal 2 2 5 86" xfId="5265"/>
    <cellStyle name="Normal 2 2 5 86 2" xfId="14431"/>
    <cellStyle name="Normal 2 2 5 87" xfId="5266"/>
    <cellStyle name="Normal 2 2 5 87 2" xfId="14432"/>
    <cellStyle name="Normal 2 2 5 88" xfId="5267"/>
    <cellStyle name="Normal 2 2 5 88 2" xfId="14433"/>
    <cellStyle name="Normal 2 2 5 89" xfId="5268"/>
    <cellStyle name="Normal 2 2 5 89 2" xfId="14434"/>
    <cellStyle name="Normal 2 2 5 9" xfId="5269"/>
    <cellStyle name="Normal 2 2 5 9 2" xfId="14435"/>
    <cellStyle name="Normal 2 2 5 90" xfId="5270"/>
    <cellStyle name="Normal 2 2 5 90 2" xfId="14436"/>
    <cellStyle name="Normal 2 2 5 91" xfId="5271"/>
    <cellStyle name="Normal 2 2 5 91 2" xfId="14437"/>
    <cellStyle name="Normal 2 2 5 92" xfId="14438"/>
    <cellStyle name="Normal 2 2 50" xfId="5272"/>
    <cellStyle name="Normal 2 2 50 2" xfId="5273"/>
    <cellStyle name="Normal 2 2 50 2 2" xfId="14439"/>
    <cellStyle name="Normal 2 2 50 3" xfId="5274"/>
    <cellStyle name="Normal 2 2 50 3 2" xfId="14440"/>
    <cellStyle name="Normal 2 2 50 4" xfId="14441"/>
    <cellStyle name="Normal 2 2 51" xfId="5275"/>
    <cellStyle name="Normal 2 2 51 2" xfId="5276"/>
    <cellStyle name="Normal 2 2 51 2 2" xfId="14442"/>
    <cellStyle name="Normal 2 2 51 3" xfId="5277"/>
    <cellStyle name="Normal 2 2 51 3 2" xfId="14443"/>
    <cellStyle name="Normal 2 2 51 4" xfId="14444"/>
    <cellStyle name="Normal 2 2 52" xfId="5278"/>
    <cellStyle name="Normal 2 2 52 2" xfId="5279"/>
    <cellStyle name="Normal 2 2 52 2 2" xfId="14445"/>
    <cellStyle name="Normal 2 2 52 3" xfId="5280"/>
    <cellStyle name="Normal 2 2 52 3 2" xfId="14446"/>
    <cellStyle name="Normal 2 2 52 4" xfId="14447"/>
    <cellStyle name="Normal 2 2 53" xfId="5281"/>
    <cellStyle name="Normal 2 2 53 2" xfId="5282"/>
    <cellStyle name="Normal 2 2 53 2 2" xfId="14448"/>
    <cellStyle name="Normal 2 2 53 3" xfId="5283"/>
    <cellStyle name="Normal 2 2 53 3 2" xfId="14449"/>
    <cellStyle name="Normal 2 2 53 4" xfId="14450"/>
    <cellStyle name="Normal 2 2 54" xfId="5284"/>
    <cellStyle name="Normal 2 2 54 2" xfId="5285"/>
    <cellStyle name="Normal 2 2 54 2 2" xfId="14451"/>
    <cellStyle name="Normal 2 2 54 3" xfId="5286"/>
    <cellStyle name="Normal 2 2 54 3 2" xfId="14452"/>
    <cellStyle name="Normal 2 2 54 4" xfId="14453"/>
    <cellStyle name="Normal 2 2 55" xfId="5287"/>
    <cellStyle name="Normal 2 2 55 2" xfId="5288"/>
    <cellStyle name="Normal 2 2 55 2 2" xfId="14454"/>
    <cellStyle name="Normal 2 2 55 3" xfId="5289"/>
    <cellStyle name="Normal 2 2 55 3 2" xfId="14455"/>
    <cellStyle name="Normal 2 2 55 4" xfId="14456"/>
    <cellStyle name="Normal 2 2 56" xfId="5290"/>
    <cellStyle name="Normal 2 2 56 2" xfId="5291"/>
    <cellStyle name="Normal 2 2 56 2 2" xfId="14457"/>
    <cellStyle name="Normal 2 2 56 3" xfId="5292"/>
    <cellStyle name="Normal 2 2 56 3 2" xfId="14458"/>
    <cellStyle name="Normal 2 2 56 4" xfId="14459"/>
    <cellStyle name="Normal 2 2 57" xfId="5293"/>
    <cellStyle name="Normal 2 2 57 2" xfId="5294"/>
    <cellStyle name="Normal 2 2 57 2 2" xfId="14460"/>
    <cellStyle name="Normal 2 2 57 3" xfId="5295"/>
    <cellStyle name="Normal 2 2 57 3 2" xfId="14461"/>
    <cellStyle name="Normal 2 2 57 4" xfId="14462"/>
    <cellStyle name="Normal 2 2 58" xfId="5296"/>
    <cellStyle name="Normal 2 2 58 2" xfId="5297"/>
    <cellStyle name="Normal 2 2 58 2 2" xfId="14463"/>
    <cellStyle name="Normal 2 2 58 3" xfId="5298"/>
    <cellStyle name="Normal 2 2 58 3 2" xfId="14464"/>
    <cellStyle name="Normal 2 2 58 4" xfId="14465"/>
    <cellStyle name="Normal 2 2 59" xfId="5299"/>
    <cellStyle name="Normal 2 2 59 2" xfId="5300"/>
    <cellStyle name="Normal 2 2 59 2 2" xfId="14466"/>
    <cellStyle name="Normal 2 2 59 3" xfId="5301"/>
    <cellStyle name="Normal 2 2 59 3 2" xfId="14467"/>
    <cellStyle name="Normal 2 2 59 4" xfId="14468"/>
    <cellStyle name="Normal 2 2 6" xfId="5302"/>
    <cellStyle name="Normal 2 2 6 10" xfId="5303"/>
    <cellStyle name="Normal 2 2 6 10 2" xfId="14469"/>
    <cellStyle name="Normal 2 2 6 11" xfId="5304"/>
    <cellStyle name="Normal 2 2 6 11 2" xfId="14470"/>
    <cellStyle name="Normal 2 2 6 12" xfId="5305"/>
    <cellStyle name="Normal 2 2 6 12 2" xfId="14471"/>
    <cellStyle name="Normal 2 2 6 13" xfId="5306"/>
    <cellStyle name="Normal 2 2 6 13 2" xfId="14472"/>
    <cellStyle name="Normal 2 2 6 14" xfId="5307"/>
    <cellStyle name="Normal 2 2 6 14 2" xfId="14473"/>
    <cellStyle name="Normal 2 2 6 15" xfId="5308"/>
    <cellStyle name="Normal 2 2 6 15 2" xfId="14474"/>
    <cellStyle name="Normal 2 2 6 16" xfId="5309"/>
    <cellStyle name="Normal 2 2 6 16 2" xfId="14475"/>
    <cellStyle name="Normal 2 2 6 17" xfId="5310"/>
    <cellStyle name="Normal 2 2 6 17 2" xfId="14476"/>
    <cellStyle name="Normal 2 2 6 18" xfId="5311"/>
    <cellStyle name="Normal 2 2 6 18 2" xfId="14477"/>
    <cellStyle name="Normal 2 2 6 19" xfId="5312"/>
    <cellStyle name="Normal 2 2 6 19 2" xfId="14478"/>
    <cellStyle name="Normal 2 2 6 2" xfId="5313"/>
    <cellStyle name="Normal 2 2 6 2 2" xfId="5314"/>
    <cellStyle name="Normal 2 2 6 2 2 2" xfId="14479"/>
    <cellStyle name="Normal 2 2 6 2 3" xfId="14480"/>
    <cellStyle name="Normal 2 2 6 20" xfId="5315"/>
    <cellStyle name="Normal 2 2 6 20 2" xfId="14481"/>
    <cellStyle name="Normal 2 2 6 21" xfId="5316"/>
    <cellStyle name="Normal 2 2 6 21 2" xfId="14482"/>
    <cellStyle name="Normal 2 2 6 22" xfId="5317"/>
    <cellStyle name="Normal 2 2 6 22 2" xfId="14483"/>
    <cellStyle name="Normal 2 2 6 23" xfId="5318"/>
    <cellStyle name="Normal 2 2 6 23 2" xfId="14484"/>
    <cellStyle name="Normal 2 2 6 24" xfId="5319"/>
    <cellStyle name="Normal 2 2 6 24 2" xfId="14485"/>
    <cellStyle name="Normal 2 2 6 25" xfId="5320"/>
    <cellStyle name="Normal 2 2 6 25 2" xfId="14486"/>
    <cellStyle name="Normal 2 2 6 26" xfId="5321"/>
    <cellStyle name="Normal 2 2 6 26 2" xfId="14487"/>
    <cellStyle name="Normal 2 2 6 27" xfId="5322"/>
    <cellStyle name="Normal 2 2 6 27 2" xfId="14488"/>
    <cellStyle name="Normal 2 2 6 28" xfId="5323"/>
    <cellStyle name="Normal 2 2 6 28 2" xfId="14489"/>
    <cellStyle name="Normal 2 2 6 29" xfId="5324"/>
    <cellStyle name="Normal 2 2 6 29 2" xfId="14490"/>
    <cellStyle name="Normal 2 2 6 3" xfId="5325"/>
    <cellStyle name="Normal 2 2 6 3 2" xfId="14491"/>
    <cellStyle name="Normal 2 2 6 3 3" xfId="14492"/>
    <cellStyle name="Normal 2 2 6 30" xfId="5326"/>
    <cellStyle name="Normal 2 2 6 30 2" xfId="14493"/>
    <cellStyle name="Normal 2 2 6 31" xfId="5327"/>
    <cellStyle name="Normal 2 2 6 31 2" xfId="14494"/>
    <cellStyle name="Normal 2 2 6 32" xfId="5328"/>
    <cellStyle name="Normal 2 2 6 32 2" xfId="14495"/>
    <cellStyle name="Normal 2 2 6 33" xfId="5329"/>
    <cellStyle name="Normal 2 2 6 33 2" xfId="14496"/>
    <cellStyle name="Normal 2 2 6 34" xfId="5330"/>
    <cellStyle name="Normal 2 2 6 34 2" xfId="14497"/>
    <cellStyle name="Normal 2 2 6 35" xfId="5331"/>
    <cellStyle name="Normal 2 2 6 35 2" xfId="14498"/>
    <cellStyle name="Normal 2 2 6 36" xfId="5332"/>
    <cellStyle name="Normal 2 2 6 36 2" xfId="14499"/>
    <cellStyle name="Normal 2 2 6 37" xfId="5333"/>
    <cellStyle name="Normal 2 2 6 37 2" xfId="14500"/>
    <cellStyle name="Normal 2 2 6 38" xfId="5334"/>
    <cellStyle name="Normal 2 2 6 38 2" xfId="14501"/>
    <cellStyle name="Normal 2 2 6 39" xfId="5335"/>
    <cellStyle name="Normal 2 2 6 39 2" xfId="14502"/>
    <cellStyle name="Normal 2 2 6 4" xfId="5336"/>
    <cellStyle name="Normal 2 2 6 4 2" xfId="14503"/>
    <cellStyle name="Normal 2 2 6 40" xfId="5337"/>
    <cellStyle name="Normal 2 2 6 40 2" xfId="14504"/>
    <cellStyle name="Normal 2 2 6 41" xfId="5338"/>
    <cellStyle name="Normal 2 2 6 41 2" xfId="14505"/>
    <cellStyle name="Normal 2 2 6 42" xfId="5339"/>
    <cellStyle name="Normal 2 2 6 42 2" xfId="14506"/>
    <cellStyle name="Normal 2 2 6 43" xfId="5340"/>
    <cellStyle name="Normal 2 2 6 43 2" xfId="14507"/>
    <cellStyle name="Normal 2 2 6 44" xfId="14508"/>
    <cellStyle name="Normal 2 2 6 5" xfId="5341"/>
    <cellStyle name="Normal 2 2 6 5 2" xfId="14509"/>
    <cellStyle name="Normal 2 2 6 5 3" xfId="14510"/>
    <cellStyle name="Normal 2 2 6 6" xfId="5342"/>
    <cellStyle name="Normal 2 2 6 6 2" xfId="14511"/>
    <cellStyle name="Normal 2 2 6 7" xfId="5343"/>
    <cellStyle name="Normal 2 2 6 7 2" xfId="14512"/>
    <cellStyle name="Normal 2 2 6 8" xfId="5344"/>
    <cellStyle name="Normal 2 2 6 8 2" xfId="14513"/>
    <cellStyle name="Normal 2 2 6 9" xfId="5345"/>
    <cellStyle name="Normal 2 2 6 9 2" xfId="14514"/>
    <cellStyle name="Normal 2 2 60" xfId="5346"/>
    <cellStyle name="Normal 2 2 60 2" xfId="5347"/>
    <cellStyle name="Normal 2 2 60 2 2" xfId="14515"/>
    <cellStyle name="Normal 2 2 60 3" xfId="5348"/>
    <cellStyle name="Normal 2 2 60 3 2" xfId="14516"/>
    <cellStyle name="Normal 2 2 60 4" xfId="14517"/>
    <cellStyle name="Normal 2 2 61" xfId="5349"/>
    <cellStyle name="Normal 2 2 61 2" xfId="5350"/>
    <cellStyle name="Normal 2 2 61 2 2" xfId="14518"/>
    <cellStyle name="Normal 2 2 61 3" xfId="5351"/>
    <cellStyle name="Normal 2 2 61 3 2" xfId="14519"/>
    <cellStyle name="Normal 2 2 61 4" xfId="14520"/>
    <cellStyle name="Normal 2 2 62" xfId="5352"/>
    <cellStyle name="Normal 2 2 62 2" xfId="5353"/>
    <cellStyle name="Normal 2 2 62 2 2" xfId="14521"/>
    <cellStyle name="Normal 2 2 62 3" xfId="5354"/>
    <cellStyle name="Normal 2 2 62 3 2" xfId="14522"/>
    <cellStyle name="Normal 2 2 62 4" xfId="14523"/>
    <cellStyle name="Normal 2 2 63" xfId="5355"/>
    <cellStyle name="Normal 2 2 63 2" xfId="5356"/>
    <cellStyle name="Normal 2 2 63 2 2" xfId="14524"/>
    <cellStyle name="Normal 2 2 63 3" xfId="5357"/>
    <cellStyle name="Normal 2 2 63 3 2" xfId="14525"/>
    <cellStyle name="Normal 2 2 63 4" xfId="14526"/>
    <cellStyle name="Normal 2 2 64" xfId="5358"/>
    <cellStyle name="Normal 2 2 64 2" xfId="5359"/>
    <cellStyle name="Normal 2 2 64 2 2" xfId="14527"/>
    <cellStyle name="Normal 2 2 64 3" xfId="5360"/>
    <cellStyle name="Normal 2 2 64 3 2" xfId="14528"/>
    <cellStyle name="Normal 2 2 64 4" xfId="14529"/>
    <cellStyle name="Normal 2 2 65" xfId="5361"/>
    <cellStyle name="Normal 2 2 65 2" xfId="5362"/>
    <cellStyle name="Normal 2 2 65 2 2" xfId="14530"/>
    <cellStyle name="Normal 2 2 65 3" xfId="14531"/>
    <cellStyle name="Normal 2 2 66" xfId="5363"/>
    <cellStyle name="Normal 2 2 66 2" xfId="5364"/>
    <cellStyle name="Normal 2 2 66 2 2" xfId="14532"/>
    <cellStyle name="Normal 2 2 66 3" xfId="14533"/>
    <cellStyle name="Normal 2 2 67" xfId="5365"/>
    <cellStyle name="Normal 2 2 67 2" xfId="5366"/>
    <cellStyle name="Normal 2 2 67 2 2" xfId="14534"/>
    <cellStyle name="Normal 2 2 67 3" xfId="14535"/>
    <cellStyle name="Normal 2 2 68" xfId="5367"/>
    <cellStyle name="Normal 2 2 68 2" xfId="5368"/>
    <cellStyle name="Normal 2 2 68 2 2" xfId="14536"/>
    <cellStyle name="Normal 2 2 68 3" xfId="14537"/>
    <cellStyle name="Normal 2 2 69" xfId="5369"/>
    <cellStyle name="Normal 2 2 69 2" xfId="5370"/>
    <cellStyle name="Normal 2 2 69 2 2" xfId="14538"/>
    <cellStyle name="Normal 2 2 69 3" xfId="14539"/>
    <cellStyle name="Normal 2 2 7" xfId="5371"/>
    <cellStyle name="Normal 2 2 7 10" xfId="5372"/>
    <cellStyle name="Normal 2 2 7 10 2" xfId="14540"/>
    <cellStyle name="Normal 2 2 7 11" xfId="5373"/>
    <cellStyle name="Normal 2 2 7 11 2" xfId="14541"/>
    <cellStyle name="Normal 2 2 7 12" xfId="5374"/>
    <cellStyle name="Normal 2 2 7 12 2" xfId="14542"/>
    <cellStyle name="Normal 2 2 7 13" xfId="5375"/>
    <cellStyle name="Normal 2 2 7 13 2" xfId="14543"/>
    <cellStyle name="Normal 2 2 7 14" xfId="5376"/>
    <cellStyle name="Normal 2 2 7 14 2" xfId="14544"/>
    <cellStyle name="Normal 2 2 7 15" xfId="5377"/>
    <cellStyle name="Normal 2 2 7 15 2" xfId="14545"/>
    <cellStyle name="Normal 2 2 7 16" xfId="5378"/>
    <cellStyle name="Normal 2 2 7 16 2" xfId="14546"/>
    <cellStyle name="Normal 2 2 7 17" xfId="5379"/>
    <cellStyle name="Normal 2 2 7 17 2" xfId="14547"/>
    <cellStyle name="Normal 2 2 7 18" xfId="5380"/>
    <cellStyle name="Normal 2 2 7 18 2" xfId="14548"/>
    <cellStyle name="Normal 2 2 7 19" xfId="5381"/>
    <cellStyle name="Normal 2 2 7 19 2" xfId="14549"/>
    <cellStyle name="Normal 2 2 7 2" xfId="5382"/>
    <cellStyle name="Normal 2 2 7 2 2" xfId="5383"/>
    <cellStyle name="Normal 2 2 7 2 3" xfId="14550"/>
    <cellStyle name="Normal 2 2 7 20" xfId="5384"/>
    <cellStyle name="Normal 2 2 7 20 2" xfId="14551"/>
    <cellStyle name="Normal 2 2 7 21" xfId="5385"/>
    <cellStyle name="Normal 2 2 7 21 2" xfId="14552"/>
    <cellStyle name="Normal 2 2 7 22" xfId="5386"/>
    <cellStyle name="Normal 2 2 7 22 2" xfId="14553"/>
    <cellStyle name="Normal 2 2 7 23" xfId="5387"/>
    <cellStyle name="Normal 2 2 7 23 2" xfId="14554"/>
    <cellStyle name="Normal 2 2 7 24" xfId="14555"/>
    <cellStyle name="Normal 2 2 7 3" xfId="5388"/>
    <cellStyle name="Normal 2 2 7 3 2" xfId="5389"/>
    <cellStyle name="Normal 2 2 7 3 3" xfId="14556"/>
    <cellStyle name="Normal 2 2 7 4" xfId="5390"/>
    <cellStyle name="Normal 2 2 7 4 2" xfId="5391"/>
    <cellStyle name="Normal 2 2 7 5" xfId="5392"/>
    <cellStyle name="Normal 2 2 7 5 2" xfId="5393"/>
    <cellStyle name="Normal 2 2 7 5 3" xfId="14557"/>
    <cellStyle name="Normal 2 2 7 6" xfId="5394"/>
    <cellStyle name="Normal 2 2 7 6 2" xfId="5395"/>
    <cellStyle name="Normal 2 2 7 7" xfId="5396"/>
    <cellStyle name="Normal 2 2 7 7 2" xfId="5397"/>
    <cellStyle name="Normal 2 2 7 8" xfId="5398"/>
    <cellStyle name="Normal 2 2 7 8 2" xfId="5399"/>
    <cellStyle name="Normal 2 2 7 9" xfId="5400"/>
    <cellStyle name="Normal 2 2 7 9 2" xfId="5401"/>
    <cellStyle name="Normal 2 2 70" xfId="5402"/>
    <cellStyle name="Normal 2 2 70 2" xfId="5403"/>
    <cellStyle name="Normal 2 2 70 2 2" xfId="14558"/>
    <cellStyle name="Normal 2 2 70 3" xfId="14559"/>
    <cellStyle name="Normal 2 2 71" xfId="5404"/>
    <cellStyle name="Normal 2 2 71 2" xfId="5405"/>
    <cellStyle name="Normal 2 2 71 2 2" xfId="14560"/>
    <cellStyle name="Normal 2 2 71 3" xfId="14561"/>
    <cellStyle name="Normal 2 2 72" xfId="5406"/>
    <cellStyle name="Normal 2 2 72 2" xfId="5407"/>
    <cellStyle name="Normal 2 2 72 2 2" xfId="14562"/>
    <cellStyle name="Normal 2 2 72 3" xfId="14563"/>
    <cellStyle name="Normal 2 2 73" xfId="5408"/>
    <cellStyle name="Normal 2 2 73 2" xfId="5409"/>
    <cellStyle name="Normal 2 2 73 2 2" xfId="14564"/>
    <cellStyle name="Normal 2 2 73 3" xfId="14565"/>
    <cellStyle name="Normal 2 2 74" xfId="5410"/>
    <cellStyle name="Normal 2 2 74 2" xfId="5411"/>
    <cellStyle name="Normal 2 2 74 2 2" xfId="14566"/>
    <cellStyle name="Normal 2 2 74 3" xfId="14567"/>
    <cellStyle name="Normal 2 2 75" xfId="5412"/>
    <cellStyle name="Normal 2 2 75 2" xfId="5413"/>
    <cellStyle name="Normal 2 2 75 2 2" xfId="14568"/>
    <cellStyle name="Normal 2 2 75 3" xfId="14569"/>
    <cellStyle name="Normal 2 2 76" xfId="5414"/>
    <cellStyle name="Normal 2 2 76 2" xfId="5415"/>
    <cellStyle name="Normal 2 2 76 2 2" xfId="14570"/>
    <cellStyle name="Normal 2 2 76 3" xfId="14571"/>
    <cellStyle name="Normal 2 2 77" xfId="5416"/>
    <cellStyle name="Normal 2 2 77 2" xfId="5417"/>
    <cellStyle name="Normal 2 2 77 2 2" xfId="14572"/>
    <cellStyle name="Normal 2 2 77 3" xfId="14573"/>
    <cellStyle name="Normal 2 2 78" xfId="5418"/>
    <cellStyle name="Normal 2 2 78 2" xfId="5419"/>
    <cellStyle name="Normal 2 2 78 2 2" xfId="14574"/>
    <cellStyle name="Normal 2 2 78 3" xfId="14575"/>
    <cellStyle name="Normal 2 2 79" xfId="5420"/>
    <cellStyle name="Normal 2 2 79 2" xfId="5421"/>
    <cellStyle name="Normal 2 2 79 2 2" xfId="14576"/>
    <cellStyle name="Normal 2 2 79 3" xfId="14577"/>
    <cellStyle name="Normal 2 2 8" xfId="5422"/>
    <cellStyle name="Normal 2 2 8 2" xfId="5423"/>
    <cellStyle name="Normal 2 2 8 2 2" xfId="14578"/>
    <cellStyle name="Normal 2 2 8 2 3" xfId="14579"/>
    <cellStyle name="Normal 2 2 8 3" xfId="5424"/>
    <cellStyle name="Normal 2 2 8 3 2" xfId="14580"/>
    <cellStyle name="Normal 2 2 8 4" xfId="14581"/>
    <cellStyle name="Normal 2 2 80" xfId="5425"/>
    <cellStyle name="Normal 2 2 80 2" xfId="5426"/>
    <cellStyle name="Normal 2 2 80 2 2" xfId="14582"/>
    <cellStyle name="Normal 2 2 80 3" xfId="14583"/>
    <cellStyle name="Normal 2 2 81" xfId="5427"/>
    <cellStyle name="Normal 2 2 81 2" xfId="5428"/>
    <cellStyle name="Normal 2 2 81 2 2" xfId="14584"/>
    <cellStyle name="Normal 2 2 81 3" xfId="14585"/>
    <cellStyle name="Normal 2 2 82" xfId="5429"/>
    <cellStyle name="Normal 2 2 82 2" xfId="5430"/>
    <cellStyle name="Normal 2 2 82 2 2" xfId="14586"/>
    <cellStyle name="Normal 2 2 82 3" xfId="14587"/>
    <cellStyle name="Normal 2 2 83" xfId="5431"/>
    <cellStyle name="Normal 2 2 83 2" xfId="5432"/>
    <cellStyle name="Normal 2 2 83 2 2" xfId="14588"/>
    <cellStyle name="Normal 2 2 83 3" xfId="14589"/>
    <cellStyle name="Normal 2 2 84" xfId="5433"/>
    <cellStyle name="Normal 2 2 84 2" xfId="5434"/>
    <cellStyle name="Normal 2 2 84 2 2" xfId="14590"/>
    <cellStyle name="Normal 2 2 84 3" xfId="14591"/>
    <cellStyle name="Normal 2 2 85" xfId="5435"/>
    <cellStyle name="Normal 2 2 85 2" xfId="5436"/>
    <cellStyle name="Normal 2 2 85 2 2" xfId="14592"/>
    <cellStyle name="Normal 2 2 85 3" xfId="14593"/>
    <cellStyle name="Normal 2 2 86" xfId="5437"/>
    <cellStyle name="Normal 2 2 86 2" xfId="5438"/>
    <cellStyle name="Normal 2 2 86 2 2" xfId="14594"/>
    <cellStyle name="Normal 2 2 86 3" xfId="14595"/>
    <cellStyle name="Normal 2 2 87" xfId="5439"/>
    <cellStyle name="Normal 2 2 87 2" xfId="5440"/>
    <cellStyle name="Normal 2 2 87 2 2" xfId="14596"/>
    <cellStyle name="Normal 2 2 87 3" xfId="14597"/>
    <cellStyle name="Normal 2 2 88" xfId="5441"/>
    <cellStyle name="Normal 2 2 88 2" xfId="5442"/>
    <cellStyle name="Normal 2 2 88 2 2" xfId="14598"/>
    <cellStyle name="Normal 2 2 88 3" xfId="14599"/>
    <cellStyle name="Normal 2 2 89" xfId="5443"/>
    <cellStyle name="Normal 2 2 89 2" xfId="5444"/>
    <cellStyle name="Normal 2 2 89 2 2" xfId="14600"/>
    <cellStyle name="Normal 2 2 89 3" xfId="14601"/>
    <cellStyle name="Normal 2 2 9" xfId="5445"/>
    <cellStyle name="Normal 2 2 9 2" xfId="5446"/>
    <cellStyle name="Normal 2 2 9 2 2" xfId="14602"/>
    <cellStyle name="Normal 2 2 9 3" xfId="5447"/>
    <cellStyle name="Normal 2 2 9 3 2" xfId="14603"/>
    <cellStyle name="Normal 2 2 9 4" xfId="14604"/>
    <cellStyle name="Normal 2 2 9 4 4" xfId="14605"/>
    <cellStyle name="Normal 2 2 90" xfId="5448"/>
    <cellStyle name="Normal 2 2 90 2" xfId="5449"/>
    <cellStyle name="Normal 2 2 90 2 2" xfId="14606"/>
    <cellStyle name="Normal 2 2 90 3" xfId="14607"/>
    <cellStyle name="Normal 2 2 91" xfId="5450"/>
    <cellStyle name="Normal 2 2 91 2" xfId="5451"/>
    <cellStyle name="Normal 2 2 91 2 2" xfId="14608"/>
    <cellStyle name="Normal 2 2 91 3" xfId="14609"/>
    <cellStyle name="Normal 2 2 92" xfId="5452"/>
    <cellStyle name="Normal 2 2 92 2" xfId="5453"/>
    <cellStyle name="Normal 2 2 92 2 2" xfId="14610"/>
    <cellStyle name="Normal 2 2 92 3" xfId="14611"/>
    <cellStyle name="Normal 2 2 93" xfId="5454"/>
    <cellStyle name="Normal 2 2 93 2" xfId="5455"/>
    <cellStyle name="Normal 2 2 93 2 2" xfId="14612"/>
    <cellStyle name="Normal 2 2 93 3" xfId="14613"/>
    <cellStyle name="Normal 2 2 94" xfId="5456"/>
    <cellStyle name="Normal 2 2 94 2" xfId="5457"/>
    <cellStyle name="Normal 2 2 94 2 2" xfId="14614"/>
    <cellStyle name="Normal 2 2 94 3" xfId="14615"/>
    <cellStyle name="Normal 2 2 95" xfId="5458"/>
    <cellStyle name="Normal 2 2 95 2" xfId="5459"/>
    <cellStyle name="Normal 2 2 95 2 2" xfId="14616"/>
    <cellStyle name="Normal 2 2 95 3" xfId="14617"/>
    <cellStyle name="Normal 2 2 96" xfId="5460"/>
    <cellStyle name="Normal 2 2 96 2" xfId="5461"/>
    <cellStyle name="Normal 2 2 96 2 2" xfId="14618"/>
    <cellStyle name="Normal 2 2 96 3" xfId="14619"/>
    <cellStyle name="Normal 2 2 97" xfId="5462"/>
    <cellStyle name="Normal 2 2 97 2" xfId="5463"/>
    <cellStyle name="Normal 2 2 97 2 2" xfId="14620"/>
    <cellStyle name="Normal 2 2 97 3" xfId="14621"/>
    <cellStyle name="Normal 2 2 98" xfId="5464"/>
    <cellStyle name="Normal 2 2 98 2" xfId="5465"/>
    <cellStyle name="Normal 2 2 98 2 2" xfId="14622"/>
    <cellStyle name="Normal 2 2 98 3" xfId="14623"/>
    <cellStyle name="Normal 2 2 99" xfId="5466"/>
    <cellStyle name="Normal 2 2 99 2" xfId="5467"/>
    <cellStyle name="Normal 2 2 99 2 2" xfId="14624"/>
    <cellStyle name="Normal 2 2 99 3" xfId="14625"/>
    <cellStyle name="Normal 2 20" xfId="5468"/>
    <cellStyle name="Normal 2 20 2" xfId="5469"/>
    <cellStyle name="Normal 2 20 2 2" xfId="14626"/>
    <cellStyle name="Normal 2 20 3" xfId="5470"/>
    <cellStyle name="Normal 2 20 3 2" xfId="14627"/>
    <cellStyle name="Normal 2 20 4" xfId="14628"/>
    <cellStyle name="Normal 2 21" xfId="5471"/>
    <cellStyle name="Normal 2 21 2" xfId="5472"/>
    <cellStyle name="Normal 2 21 2 2" xfId="14629"/>
    <cellStyle name="Normal 2 21 3" xfId="5473"/>
    <cellStyle name="Normal 2 21 3 2" xfId="14630"/>
    <cellStyle name="Normal 2 21 4" xfId="14631"/>
    <cellStyle name="Normal 2 22" xfId="5474"/>
    <cellStyle name="Normal 2 22 2" xfId="5475"/>
    <cellStyle name="Normal 2 22 2 2" xfId="14632"/>
    <cellStyle name="Normal 2 22 3" xfId="5476"/>
    <cellStyle name="Normal 2 22 3 2" xfId="14633"/>
    <cellStyle name="Normal 2 22 4" xfId="14634"/>
    <cellStyle name="Normal 2 23" xfId="5477"/>
    <cellStyle name="Normal 2 23 2" xfId="5478"/>
    <cellStyle name="Normal 2 23 2 2" xfId="14635"/>
    <cellStyle name="Normal 2 23 3" xfId="5479"/>
    <cellStyle name="Normal 2 23 3 2" xfId="14636"/>
    <cellStyle name="Normal 2 23 4" xfId="14637"/>
    <cellStyle name="Normal 2 24" xfId="5480"/>
    <cellStyle name="Normal 2 24 2" xfId="5481"/>
    <cellStyle name="Normal 2 24 2 2" xfId="14638"/>
    <cellStyle name="Normal 2 24 3" xfId="5482"/>
    <cellStyle name="Normal 2 24 3 2" xfId="14639"/>
    <cellStyle name="Normal 2 24 4" xfId="14640"/>
    <cellStyle name="Normal 2 25" xfId="5483"/>
    <cellStyle name="Normal 2 25 2" xfId="5484"/>
    <cellStyle name="Normal 2 25 2 2" xfId="14641"/>
    <cellStyle name="Normal 2 25 3" xfId="5485"/>
    <cellStyle name="Normal 2 25 3 2" xfId="14642"/>
    <cellStyle name="Normal 2 25 4" xfId="14643"/>
    <cellStyle name="Normal 2 26" xfId="5486"/>
    <cellStyle name="Normal 2 26 2" xfId="5487"/>
    <cellStyle name="Normal 2 26 2 2" xfId="14644"/>
    <cellStyle name="Normal 2 26 3" xfId="5488"/>
    <cellStyle name="Normal 2 26 3 2" xfId="14645"/>
    <cellStyle name="Normal 2 26 4" xfId="14646"/>
    <cellStyle name="Normal 2 27" xfId="5489"/>
    <cellStyle name="Normal 2 27 2" xfId="5490"/>
    <cellStyle name="Normal 2 27 2 2" xfId="14647"/>
    <cellStyle name="Normal 2 27 3" xfId="5491"/>
    <cellStyle name="Normal 2 27 3 2" xfId="14648"/>
    <cellStyle name="Normal 2 27 4" xfId="14649"/>
    <cellStyle name="Normal 2 28" xfId="5492"/>
    <cellStyle name="Normal 2 28 2" xfId="5493"/>
    <cellStyle name="Normal 2 28 2 2" xfId="14650"/>
    <cellStyle name="Normal 2 28 3" xfId="5494"/>
    <cellStyle name="Normal 2 28 3 2" xfId="14651"/>
    <cellStyle name="Normal 2 28 4" xfId="14652"/>
    <cellStyle name="Normal 2 29" xfId="5495"/>
    <cellStyle name="Normal 2 29 2" xfId="5496"/>
    <cellStyle name="Normal 2 29 2 2" xfId="14653"/>
    <cellStyle name="Normal 2 29 3" xfId="5497"/>
    <cellStyle name="Normal 2 29 3 2" xfId="14654"/>
    <cellStyle name="Normal 2 29 4" xfId="14655"/>
    <cellStyle name="Normal 2 3" xfId="48"/>
    <cellStyle name="Normal 2 3 10" xfId="5498"/>
    <cellStyle name="Normal 2 3 100" xfId="5499"/>
    <cellStyle name="Normal 2 3 101" xfId="5500"/>
    <cellStyle name="Normal 2 3 102" xfId="5501"/>
    <cellStyle name="Normal 2 3 103" xfId="5502"/>
    <cellStyle name="Normal 2 3 104" xfId="5503"/>
    <cellStyle name="Normal 2 3 105" xfId="5504"/>
    <cellStyle name="Normal 2 3 106" xfId="5505"/>
    <cellStyle name="Normal 2 3 107" xfId="5506"/>
    <cellStyle name="Normal 2 3 108" xfId="5507"/>
    <cellStyle name="Normal 2 3 109" xfId="5508"/>
    <cellStyle name="Normal 2 3 11" xfId="5509"/>
    <cellStyle name="Normal 2 3 110" xfId="5510"/>
    <cellStyle name="Normal 2 3 111" xfId="5511"/>
    <cellStyle name="Normal 2 3 112" xfId="5512"/>
    <cellStyle name="Normal 2 3 113" xfId="5513"/>
    <cellStyle name="Normal 2 3 114" xfId="5514"/>
    <cellStyle name="Normal 2 3 115" xfId="5515"/>
    <cellStyle name="Normal 2 3 116" xfId="5516"/>
    <cellStyle name="Normal 2 3 117" xfId="5517"/>
    <cellStyle name="Normal 2 3 118" xfId="5518"/>
    <cellStyle name="Normal 2 3 119" xfId="5519"/>
    <cellStyle name="Normal 2 3 12" xfId="5520"/>
    <cellStyle name="Normal 2 3 120" xfId="5521"/>
    <cellStyle name="Normal 2 3 121" xfId="5522"/>
    <cellStyle name="Normal 2 3 122" xfId="5523"/>
    <cellStyle name="Normal 2 3 123" xfId="5524"/>
    <cellStyle name="Normal 2 3 124" xfId="5525"/>
    <cellStyle name="Normal 2 3 125" xfId="5526"/>
    <cellStyle name="Normal 2 3 126" xfId="5527"/>
    <cellStyle name="Normal 2 3 127" xfId="5528"/>
    <cellStyle name="Normal 2 3 128" xfId="5529"/>
    <cellStyle name="Normal 2 3 129" xfId="5530"/>
    <cellStyle name="Normal 2 3 13" xfId="5531"/>
    <cellStyle name="Normal 2 3 130" xfId="5532"/>
    <cellStyle name="Normal 2 3 131" xfId="5533"/>
    <cellStyle name="Normal 2 3 132" xfId="5534"/>
    <cellStyle name="Normal 2 3 133" xfId="5535"/>
    <cellStyle name="Normal 2 3 134" xfId="5536"/>
    <cellStyle name="Normal 2 3 135" xfId="5537"/>
    <cellStyle name="Normal 2 3 136" xfId="5538"/>
    <cellStyle name="Normal 2 3 137" xfId="5539"/>
    <cellStyle name="Normal 2 3 138" xfId="5540"/>
    <cellStyle name="Normal 2 3 139" xfId="5541"/>
    <cellStyle name="Normal 2 3 14" xfId="5542"/>
    <cellStyle name="Normal 2 3 140" xfId="5543"/>
    <cellStyle name="Normal 2 3 140 2" xfId="14656"/>
    <cellStyle name="Normal 2 3 141" xfId="14657"/>
    <cellStyle name="Normal 2 3 15" xfId="5544"/>
    <cellStyle name="Normal 2 3 16" xfId="5545"/>
    <cellStyle name="Normal 2 3 17" xfId="5546"/>
    <cellStyle name="Normal 2 3 18" xfId="5547"/>
    <cellStyle name="Normal 2 3 19" xfId="5548"/>
    <cellStyle name="Normal 2 3 2" xfId="5549"/>
    <cellStyle name="Normal 2 3 2 2" xfId="5550"/>
    <cellStyle name="Normal 2 3 2 2 10" xfId="5551"/>
    <cellStyle name="Normal 2 3 2 2 10 2" xfId="14658"/>
    <cellStyle name="Normal 2 3 2 2 11" xfId="14659"/>
    <cellStyle name="Normal 2 3 2 2 2" xfId="5552"/>
    <cellStyle name="Normal 2 3 2 2 3" xfId="5553"/>
    <cellStyle name="Normal 2 3 2 2 4" xfId="5554"/>
    <cellStyle name="Normal 2 3 2 2 5" xfId="5555"/>
    <cellStyle name="Normal 2 3 2 2 6" xfId="5556"/>
    <cellStyle name="Normal 2 3 2 2 7" xfId="5557"/>
    <cellStyle name="Normal 2 3 2 2 8" xfId="5558"/>
    <cellStyle name="Normal 2 3 2 2 9" xfId="5559"/>
    <cellStyle name="Normal 2 3 2 3" xfId="5560"/>
    <cellStyle name="Normal 2 3 2 3 2" xfId="5561"/>
    <cellStyle name="Normal 2 3 2 3 2 2" xfId="14660"/>
    <cellStyle name="Normal 2 3 2 3 3" xfId="14661"/>
    <cellStyle name="Normal 2 3 2 4" xfId="5562"/>
    <cellStyle name="Normal 2 3 2 4 2" xfId="5563"/>
    <cellStyle name="Normal 2 3 2 4 2 2" xfId="14662"/>
    <cellStyle name="Normal 2 3 2 4 3" xfId="14663"/>
    <cellStyle name="Normal 2 3 2 5" xfId="5564"/>
    <cellStyle name="Normal 2 3 2 5 2" xfId="5565"/>
    <cellStyle name="Normal 2 3 2 5 2 2" xfId="14664"/>
    <cellStyle name="Normal 2 3 2 5 3" xfId="14665"/>
    <cellStyle name="Normal 2 3 2 6" xfId="5566"/>
    <cellStyle name="Normal 2 3 2 6 2" xfId="5567"/>
    <cellStyle name="Normal 2 3 2 6 2 2" xfId="14666"/>
    <cellStyle name="Normal 2 3 2 6 3" xfId="14667"/>
    <cellStyle name="Normal 2 3 2 7" xfId="5568"/>
    <cellStyle name="Normal 2 3 2 7 2" xfId="5569"/>
    <cellStyle name="Normal 2 3 2 7 2 2" xfId="14668"/>
    <cellStyle name="Normal 2 3 2 7 3" xfId="14669"/>
    <cellStyle name="Normal 2 3 2 8" xfId="5570"/>
    <cellStyle name="Normal 2 3 2 8 2" xfId="5571"/>
    <cellStyle name="Normal 2 3 2 8 2 2" xfId="14670"/>
    <cellStyle name="Normal 2 3 2 8 3" xfId="14671"/>
    <cellStyle name="Normal 2 3 2 9" xfId="5572"/>
    <cellStyle name="Normal 2 3 2 9 2" xfId="5573"/>
    <cellStyle name="Normal 2 3 2 9 2 2" xfId="14672"/>
    <cellStyle name="Normal 2 3 2 9 3" xfId="14673"/>
    <cellStyle name="Normal 2 3 20" xfId="5574"/>
    <cellStyle name="Normal 2 3 21" xfId="5575"/>
    <cellStyle name="Normal 2 3 22" xfId="5576"/>
    <cellStyle name="Normal 2 3 23" xfId="5577"/>
    <cellStyle name="Normal 2 3 24" xfId="5578"/>
    <cellStyle name="Normal 2 3 25" xfId="5579"/>
    <cellStyle name="Normal 2 3 26" xfId="5580"/>
    <cellStyle name="Normal 2 3 27" xfId="5581"/>
    <cellStyle name="Normal 2 3 28" xfId="5582"/>
    <cellStyle name="Normal 2 3 29" xfId="5583"/>
    <cellStyle name="Normal 2 3 3" xfId="5584"/>
    <cellStyle name="Normal 2 3 3 2" xfId="5585"/>
    <cellStyle name="Normal 2 3 3 2 2" xfId="5586"/>
    <cellStyle name="Normal 2 3 3 2 3" xfId="14674"/>
    <cellStyle name="Normal 2 3 3 3" xfId="5587"/>
    <cellStyle name="Normal 2 3 3 4" xfId="14675"/>
    <cellStyle name="Normal 2 3 30" xfId="5588"/>
    <cellStyle name="Normal 2 3 31" xfId="5589"/>
    <cellStyle name="Normal 2 3 32" xfId="5590"/>
    <cellStyle name="Normal 2 3 33" xfId="5591"/>
    <cellStyle name="Normal 2 3 34" xfId="5592"/>
    <cellStyle name="Normal 2 3 35" xfId="5593"/>
    <cellStyle name="Normal 2 3 36" xfId="5594"/>
    <cellStyle name="Normal 2 3 37" xfId="5595"/>
    <cellStyle name="Normal 2 3 38" xfId="5596"/>
    <cellStyle name="Normal 2 3 39" xfId="5597"/>
    <cellStyle name="Normal 2 3 4" xfId="5598"/>
    <cellStyle name="Normal 2 3 4 2" xfId="5599"/>
    <cellStyle name="Normal 2 3 40" xfId="5600"/>
    <cellStyle name="Normal 2 3 41" xfId="5601"/>
    <cellStyle name="Normal 2 3 42" xfId="5602"/>
    <cellStyle name="Normal 2 3 43" xfId="5603"/>
    <cellStyle name="Normal 2 3 44" xfId="5604"/>
    <cellStyle name="Normal 2 3 45" xfId="5605"/>
    <cellStyle name="Normal 2 3 46" xfId="5606"/>
    <cellStyle name="Normal 2 3 47" xfId="5607"/>
    <cellStyle name="Normal 2 3 48" xfId="5608"/>
    <cellStyle name="Normal 2 3 49" xfId="5609"/>
    <cellStyle name="Normal 2 3 5" xfId="5610"/>
    <cellStyle name="Normal 2 3 50" xfId="5611"/>
    <cellStyle name="Normal 2 3 51" xfId="5612"/>
    <cellStyle name="Normal 2 3 52" xfId="5613"/>
    <cellStyle name="Normal 2 3 53" xfId="5614"/>
    <cellStyle name="Normal 2 3 54" xfId="5615"/>
    <cellStyle name="Normal 2 3 55" xfId="5616"/>
    <cellStyle name="Normal 2 3 56" xfId="5617"/>
    <cellStyle name="Normal 2 3 57" xfId="5618"/>
    <cellStyle name="Normal 2 3 58" xfId="5619"/>
    <cellStyle name="Normal 2 3 59" xfId="5620"/>
    <cellStyle name="Normal 2 3 6" xfId="5621"/>
    <cellStyle name="Normal 2 3 60" xfId="5622"/>
    <cellStyle name="Normal 2 3 61" xfId="5623"/>
    <cellStyle name="Normal 2 3 62" xfId="5624"/>
    <cellStyle name="Normal 2 3 63" xfId="5625"/>
    <cellStyle name="Normal 2 3 64" xfId="5626"/>
    <cellStyle name="Normal 2 3 65" xfId="5627"/>
    <cellStyle name="Normal 2 3 66" xfId="5628"/>
    <cellStyle name="Normal 2 3 67" xfId="5629"/>
    <cellStyle name="Normal 2 3 68" xfId="5630"/>
    <cellStyle name="Normal 2 3 69" xfId="5631"/>
    <cellStyle name="Normal 2 3 7" xfId="5632"/>
    <cellStyle name="Normal 2 3 7 2" xfId="5633"/>
    <cellStyle name="Normal 2 3 70" xfId="5634"/>
    <cellStyle name="Normal 2 3 70 2" xfId="5635"/>
    <cellStyle name="Normal 2 3 71" xfId="5636"/>
    <cellStyle name="Normal 2 3 71 2" xfId="5637"/>
    <cellStyle name="Normal 2 3 72" xfId="5638"/>
    <cellStyle name="Normal 2 3 72 2" xfId="5639"/>
    <cellStyle name="Normal 2 3 73" xfId="5640"/>
    <cellStyle name="Normal 2 3 73 2" xfId="5641"/>
    <cellStyle name="Normal 2 3 74" xfId="5642"/>
    <cellStyle name="Normal 2 3 74 2" xfId="5643"/>
    <cellStyle name="Normal 2 3 75" xfId="5644"/>
    <cellStyle name="Normal 2 3 75 2" xfId="5645"/>
    <cellStyle name="Normal 2 3 76" xfId="5646"/>
    <cellStyle name="Normal 2 3 76 2" xfId="5647"/>
    <cellStyle name="Normal 2 3 77" xfId="5648"/>
    <cellStyle name="Normal 2 3 77 2" xfId="5649"/>
    <cellStyle name="Normal 2 3 78" xfId="5650"/>
    <cellStyle name="Normal 2 3 78 2" xfId="5651"/>
    <cellStyle name="Normal 2 3 79" xfId="5652"/>
    <cellStyle name="Normal 2 3 79 2" xfId="5653"/>
    <cellStyle name="Normal 2 3 8" xfId="5654"/>
    <cellStyle name="Normal 2 3 8 2" xfId="5655"/>
    <cellStyle name="Normal 2 3 80" xfId="5656"/>
    <cellStyle name="Normal 2 3 80 2" xfId="5657"/>
    <cellStyle name="Normal 2 3 81" xfId="5658"/>
    <cellStyle name="Normal 2 3 81 2" xfId="5659"/>
    <cellStyle name="Normal 2 3 82" xfId="5660"/>
    <cellStyle name="Normal 2 3 82 2" xfId="5661"/>
    <cellStyle name="Normal 2 3 83" xfId="5662"/>
    <cellStyle name="Normal 2 3 83 2" xfId="5663"/>
    <cellStyle name="Normal 2 3 84" xfId="5664"/>
    <cellStyle name="Normal 2 3 84 2" xfId="5665"/>
    <cellStyle name="Normal 2 3 85" xfId="5666"/>
    <cellStyle name="Normal 2 3 85 2" xfId="5667"/>
    <cellStyle name="Normal 2 3 86" xfId="5668"/>
    <cellStyle name="Normal 2 3 86 2" xfId="5669"/>
    <cellStyle name="Normal 2 3 87" xfId="5670"/>
    <cellStyle name="Normal 2 3 87 2" xfId="5671"/>
    <cellStyle name="Normal 2 3 88" xfId="5672"/>
    <cellStyle name="Normal 2 3 88 2" xfId="5673"/>
    <cellStyle name="Normal 2 3 89" xfId="5674"/>
    <cellStyle name="Normal 2 3 89 2" xfId="5675"/>
    <cellStyle name="Normal 2 3 9" xfId="5676"/>
    <cellStyle name="Normal 2 3 9 2" xfId="5677"/>
    <cellStyle name="Normal 2 3 90" xfId="5678"/>
    <cellStyle name="Normal 2 3 90 2" xfId="5679"/>
    <cellStyle name="Normal 2 3 91" xfId="5680"/>
    <cellStyle name="Normal 2 3 91 2" xfId="5681"/>
    <cellStyle name="Normal 2 3 92" xfId="5682"/>
    <cellStyle name="Normal 2 3 92 2" xfId="5683"/>
    <cellStyle name="Normal 2 3 93" xfId="5684"/>
    <cellStyle name="Normal 2 3 93 2" xfId="5685"/>
    <cellStyle name="Normal 2 3 94" xfId="5686"/>
    <cellStyle name="Normal 2 3 94 2" xfId="5687"/>
    <cellStyle name="Normal 2 3 95" xfId="5688"/>
    <cellStyle name="Normal 2 3 95 2" xfId="5689"/>
    <cellStyle name="Normal 2 3 96" xfId="5690"/>
    <cellStyle name="Normal 2 3 96 2" xfId="5691"/>
    <cellStyle name="Normal 2 3 97" xfId="5692"/>
    <cellStyle name="Normal 2 3 97 2" xfId="5693"/>
    <cellStyle name="Normal 2 3 98" xfId="5694"/>
    <cellStyle name="Normal 2 3 98 2" xfId="5695"/>
    <cellStyle name="Normal 2 3 99" xfId="5696"/>
    <cellStyle name="Normal 2 3 99 2" xfId="5697"/>
    <cellStyle name="Normal 2 30" xfId="5698"/>
    <cellStyle name="Normal 2 30 2" xfId="5699"/>
    <cellStyle name="Normal 2 30 2 2" xfId="5700"/>
    <cellStyle name="Normal 2 30 2 3" xfId="14676"/>
    <cellStyle name="Normal 2 30 3" xfId="5701"/>
    <cellStyle name="Normal 2 30 3 2" xfId="5702"/>
    <cellStyle name="Normal 2 30 3 3" xfId="14677"/>
    <cellStyle name="Normal 2 30 4" xfId="5703"/>
    <cellStyle name="Normal 2 30 5" xfId="14678"/>
    <cellStyle name="Normal 2 31" xfId="5704"/>
    <cellStyle name="Normal 2 31 2" xfId="5705"/>
    <cellStyle name="Normal 2 31 2 2" xfId="5706"/>
    <cellStyle name="Normal 2 31 2 3" xfId="14679"/>
    <cellStyle name="Normal 2 31 3" xfId="5707"/>
    <cellStyle name="Normal 2 31 3 2" xfId="5708"/>
    <cellStyle name="Normal 2 31 3 3" xfId="14680"/>
    <cellStyle name="Normal 2 31 4" xfId="5709"/>
    <cellStyle name="Normal 2 31 5" xfId="14681"/>
    <cellStyle name="Normal 2 32" xfId="5710"/>
    <cellStyle name="Normal 2 32 2" xfId="5711"/>
    <cellStyle name="Normal 2 32 2 2" xfId="5712"/>
    <cellStyle name="Normal 2 32 2 3" xfId="14682"/>
    <cellStyle name="Normal 2 32 3" xfId="5713"/>
    <cellStyle name="Normal 2 32 3 2" xfId="5714"/>
    <cellStyle name="Normal 2 32 3 3" xfId="14683"/>
    <cellStyle name="Normal 2 32 4" xfId="5715"/>
    <cellStyle name="Normal 2 32 5" xfId="14684"/>
    <cellStyle name="Normal 2 33" xfId="5716"/>
    <cellStyle name="Normal 2 33 2" xfId="5717"/>
    <cellStyle name="Normal 2 33 2 2" xfId="5718"/>
    <cellStyle name="Normal 2 33 2 3" xfId="14685"/>
    <cellStyle name="Normal 2 33 3" xfId="5719"/>
    <cellStyle name="Normal 2 33 3 2" xfId="5720"/>
    <cellStyle name="Normal 2 33 3 3" xfId="14686"/>
    <cellStyle name="Normal 2 33 4" xfId="5721"/>
    <cellStyle name="Normal 2 33 5" xfId="14687"/>
    <cellStyle name="Normal 2 34" xfId="5722"/>
    <cellStyle name="Normal 2 34 2" xfId="5723"/>
    <cellStyle name="Normal 2 34 2 2" xfId="5724"/>
    <cellStyle name="Normal 2 34 2 3" xfId="14688"/>
    <cellStyle name="Normal 2 34 3" xfId="5725"/>
    <cellStyle name="Normal 2 34 3 2" xfId="5726"/>
    <cellStyle name="Normal 2 34 3 3" xfId="14689"/>
    <cellStyle name="Normal 2 34 4" xfId="5727"/>
    <cellStyle name="Normal 2 34 5" xfId="14690"/>
    <cellStyle name="Normal 2 35" xfId="5728"/>
    <cellStyle name="Normal 2 35 2" xfId="5729"/>
    <cellStyle name="Normal 2 35 2 2" xfId="5730"/>
    <cellStyle name="Normal 2 35 2 3" xfId="14691"/>
    <cellStyle name="Normal 2 35 3" xfId="5731"/>
    <cellStyle name="Normal 2 35 3 2" xfId="5732"/>
    <cellStyle name="Normal 2 35 3 3" xfId="14692"/>
    <cellStyle name="Normal 2 35 4" xfId="5733"/>
    <cellStyle name="Normal 2 35 5" xfId="14693"/>
    <cellStyle name="Normal 2 36" xfId="5734"/>
    <cellStyle name="Normal 2 36 2" xfId="5735"/>
    <cellStyle name="Normal 2 36 2 2" xfId="5736"/>
    <cellStyle name="Normal 2 36 2 3" xfId="14694"/>
    <cellStyle name="Normal 2 36 3" xfId="5737"/>
    <cellStyle name="Normal 2 36 3 2" xfId="5738"/>
    <cellStyle name="Normal 2 36 3 3" xfId="14695"/>
    <cellStyle name="Normal 2 36 4" xfId="5739"/>
    <cellStyle name="Normal 2 37" xfId="5740"/>
    <cellStyle name="Normal 2 37 2" xfId="5741"/>
    <cellStyle name="Normal 2 37 2 2" xfId="5742"/>
    <cellStyle name="Normal 2 37 2 3" xfId="14696"/>
    <cellStyle name="Normal 2 37 3" xfId="5743"/>
    <cellStyle name="Normal 2 37 3 2" xfId="5744"/>
    <cellStyle name="Normal 2 37 3 3" xfId="14697"/>
    <cellStyle name="Normal 2 37 4" xfId="5745"/>
    <cellStyle name="Normal 2 37 5" xfId="14698"/>
    <cellStyle name="Normal 2 38" xfId="5746"/>
    <cellStyle name="Normal 2 38 2" xfId="5747"/>
    <cellStyle name="Normal 2 38 2 2" xfId="5748"/>
    <cellStyle name="Normal 2 38 2 3" xfId="14699"/>
    <cellStyle name="Normal 2 38 3" xfId="5749"/>
    <cellStyle name="Normal 2 38 3 2" xfId="5750"/>
    <cellStyle name="Normal 2 38 3 3" xfId="14700"/>
    <cellStyle name="Normal 2 38 4" xfId="5751"/>
    <cellStyle name="Normal 2 38 5" xfId="14701"/>
    <cellStyle name="Normal 2 39" xfId="5752"/>
    <cellStyle name="Normal 2 39 2" xfId="5753"/>
    <cellStyle name="Normal 2 39 2 2" xfId="5754"/>
    <cellStyle name="Normal 2 39 2 3" xfId="14702"/>
    <cellStyle name="Normal 2 39 3" xfId="5755"/>
    <cellStyle name="Normal 2 39 3 2" xfId="5756"/>
    <cellStyle name="Normal 2 39 3 3" xfId="14703"/>
    <cellStyle name="Normal 2 39 4" xfId="5757"/>
    <cellStyle name="Normal 2 39 5" xfId="14704"/>
    <cellStyle name="Normal 2 4" xfId="49"/>
    <cellStyle name="Normal 2 4 10" xfId="5758"/>
    <cellStyle name="Normal 2 4 11" xfId="14705"/>
    <cellStyle name="Normal 2 4 2" xfId="50"/>
    <cellStyle name="Normal 2 4 2 2" xfId="5759"/>
    <cellStyle name="Normal 2 4 2 2 2" xfId="5760"/>
    <cellStyle name="Normal 2 4 2 2 2 2" xfId="5761"/>
    <cellStyle name="Normal 2 4 2 2 2 2 2" xfId="5762"/>
    <cellStyle name="Normal 2 4 2 2 2 2 3" xfId="14706"/>
    <cellStyle name="Normal 2 4 2 2 2 3" xfId="5763"/>
    <cellStyle name="Normal 2 4 2 2 2 4" xfId="14707"/>
    <cellStyle name="Normal 2 4 2 2 3" xfId="5764"/>
    <cellStyle name="Normal 2 4 2 2 3 2" xfId="5765"/>
    <cellStyle name="Normal 2 4 2 2 3 2 2" xfId="5766"/>
    <cellStyle name="Normal 2 4 2 2 3 2 3" xfId="14708"/>
    <cellStyle name="Normal 2 4 2 2 3 3" xfId="5767"/>
    <cellStyle name="Normal 2 4 2 2 3 4" xfId="14709"/>
    <cellStyle name="Normal 2 4 2 2 4" xfId="5768"/>
    <cellStyle name="Normal 2 4 2 2 4 2" xfId="5769"/>
    <cellStyle name="Normal 2 4 2 2 4 2 2" xfId="5770"/>
    <cellStyle name="Normal 2 4 2 2 4 2 3" xfId="14710"/>
    <cellStyle name="Normal 2 4 2 2 4 3" xfId="5771"/>
    <cellStyle name="Normal 2 4 2 2 4 4" xfId="14711"/>
    <cellStyle name="Normal 2 4 2 2 5" xfId="5772"/>
    <cellStyle name="Normal 2 4 2 2 5 2" xfId="5773"/>
    <cellStyle name="Normal 2 4 2 2 5 2 2" xfId="5774"/>
    <cellStyle name="Normal 2 4 2 2 5 2 3" xfId="14712"/>
    <cellStyle name="Normal 2 4 2 2 5 3" xfId="5775"/>
    <cellStyle name="Normal 2 4 2 2 5 4" xfId="14713"/>
    <cellStyle name="Normal 2 4 2 2 6" xfId="5776"/>
    <cellStyle name="Normal 2 4 2 2 6 2" xfId="5777"/>
    <cellStyle name="Normal 2 4 2 2 6 3" xfId="14714"/>
    <cellStyle name="Normal 2 4 2 2 7" xfId="5778"/>
    <cellStyle name="Normal 2 4 2 3" xfId="5779"/>
    <cellStyle name="Normal 2 4 2 3 2" xfId="5780"/>
    <cellStyle name="Normal 2 4 2 4" xfId="5781"/>
    <cellStyle name="Normal 2 4 2 4 2" xfId="5782"/>
    <cellStyle name="Normal 2 4 2 5" xfId="5783"/>
    <cellStyle name="Normal 2 4 2 5 2" xfId="5784"/>
    <cellStyle name="Normal 2 4 2 6" xfId="5785"/>
    <cellStyle name="Normal 2 4 2 6 2" xfId="5786"/>
    <cellStyle name="Normal 2 4 2 6 3" xfId="14715"/>
    <cellStyle name="Normal 2 4 2 7" xfId="5787"/>
    <cellStyle name="Normal 2 4 2 7 2" xfId="5788"/>
    <cellStyle name="Normal 2 4 2 7 3" xfId="14716"/>
    <cellStyle name="Normal 2 4 2 8" xfId="5789"/>
    <cellStyle name="Normal 2 4 2 9" xfId="14717"/>
    <cellStyle name="Normal 2 4 2_Avera Analyses - Black Hills CO" xfId="11325"/>
    <cellStyle name="Normal 2 4 3" xfId="5790"/>
    <cellStyle name="Normal 2 4 3 2" xfId="5791"/>
    <cellStyle name="Normal 2 4 3 2 2" xfId="5792"/>
    <cellStyle name="Normal 2 4 3 2 3" xfId="14718"/>
    <cellStyle name="Normal 2 4 3 3" xfId="5793"/>
    <cellStyle name="Normal 2 4 3 3 2" xfId="5794"/>
    <cellStyle name="Normal 2 4 3 4" xfId="5795"/>
    <cellStyle name="Normal 2 4 3 5" xfId="14719"/>
    <cellStyle name="Normal 2 4 4" xfId="5796"/>
    <cellStyle name="Normal 2 4 4 2" xfId="5797"/>
    <cellStyle name="Normal 2 4 4 2 2" xfId="5798"/>
    <cellStyle name="Normal 2 4 4 2 3" xfId="14720"/>
    <cellStyle name="Normal 2 4 4 3" xfId="5799"/>
    <cellStyle name="Normal 2 4 4 4" xfId="14721"/>
    <cellStyle name="Normal 2 4 5" xfId="5800"/>
    <cellStyle name="Normal 2 4 5 2" xfId="5801"/>
    <cellStyle name="Normal 2 4 5 2 2" xfId="5802"/>
    <cellStyle name="Normal 2 4 5 2 3" xfId="14722"/>
    <cellStyle name="Normal 2 4 5 3" xfId="5803"/>
    <cellStyle name="Normal 2 4 5 4" xfId="14723"/>
    <cellStyle name="Normal 2 4 6" xfId="5804"/>
    <cellStyle name="Normal 2 4 6 2" xfId="5805"/>
    <cellStyle name="Normal 2 4 6 2 2" xfId="5806"/>
    <cellStyle name="Normal 2 4 6 2 3" xfId="14724"/>
    <cellStyle name="Normal 2 4 6 3" xfId="5807"/>
    <cellStyle name="Normal 2 4 6 4" xfId="14725"/>
    <cellStyle name="Normal 2 4 7" xfId="5808"/>
    <cellStyle name="Normal 2 4 7 2" xfId="5809"/>
    <cellStyle name="Normal 2 4 7 2 2" xfId="5810"/>
    <cellStyle name="Normal 2 4 7 2 3" xfId="14726"/>
    <cellStyle name="Normal 2 4 7 3" xfId="5811"/>
    <cellStyle name="Normal 2 4 7 3 2" xfId="5812"/>
    <cellStyle name="Normal 2 4 7 4" xfId="5813"/>
    <cellStyle name="Normal 2 4 7 5" xfId="14727"/>
    <cellStyle name="Normal 2 4 8" xfId="5814"/>
    <cellStyle name="Normal 2 4 8 2" xfId="5815"/>
    <cellStyle name="Normal 2 4 8 3" xfId="14728"/>
    <cellStyle name="Normal 2 4 9" xfId="5816"/>
    <cellStyle name="Normal 2 4 9 2" xfId="5817"/>
    <cellStyle name="Normal 2 4 9 3" xfId="14729"/>
    <cellStyle name="Normal 2 4_Avera Analyses - Black Hills CO" xfId="11326"/>
    <cellStyle name="Normal 2 40" xfId="5818"/>
    <cellStyle name="Normal 2 40 2" xfId="5819"/>
    <cellStyle name="Normal 2 40 2 2" xfId="5820"/>
    <cellStyle name="Normal 2 40 2 3" xfId="14730"/>
    <cellStyle name="Normal 2 40 3" xfId="5821"/>
    <cellStyle name="Normal 2 40 3 2" xfId="5822"/>
    <cellStyle name="Normal 2 40 3 3" xfId="14731"/>
    <cellStyle name="Normal 2 40 4" xfId="5823"/>
    <cellStyle name="Normal 2 40 5" xfId="14732"/>
    <cellStyle name="Normal 2 41" xfId="5824"/>
    <cellStyle name="Normal 2 41 2" xfId="5825"/>
    <cellStyle name="Normal 2 41 2 2" xfId="5826"/>
    <cellStyle name="Normal 2 41 2 3" xfId="14733"/>
    <cellStyle name="Normal 2 41 3" xfId="5827"/>
    <cellStyle name="Normal 2 41 3 2" xfId="5828"/>
    <cellStyle name="Normal 2 41 3 3" xfId="14734"/>
    <cellStyle name="Normal 2 41 4" xfId="5829"/>
    <cellStyle name="Normal 2 41 5" xfId="14735"/>
    <cellStyle name="Normal 2 42" xfId="5830"/>
    <cellStyle name="Normal 2 42 2" xfId="5831"/>
    <cellStyle name="Normal 2 42 2 2" xfId="5832"/>
    <cellStyle name="Normal 2 42 2 3" xfId="14736"/>
    <cellStyle name="Normal 2 42 3" xfId="5833"/>
    <cellStyle name="Normal 2 42 3 2" xfId="5834"/>
    <cellStyle name="Normal 2 42 3 3" xfId="14737"/>
    <cellStyle name="Normal 2 42 4" xfId="5835"/>
    <cellStyle name="Normal 2 42 5" xfId="14738"/>
    <cellStyle name="Normal 2 43" xfId="5836"/>
    <cellStyle name="Normal 2 43 2" xfId="5837"/>
    <cellStyle name="Normal 2 43 2 2" xfId="5838"/>
    <cellStyle name="Normal 2 43 2 3" xfId="14739"/>
    <cellStyle name="Normal 2 43 3" xfId="5839"/>
    <cellStyle name="Normal 2 43 3 2" xfId="5840"/>
    <cellStyle name="Normal 2 43 3 3" xfId="14740"/>
    <cellStyle name="Normal 2 43 4" xfId="5841"/>
    <cellStyle name="Normal 2 43 5" xfId="14741"/>
    <cellStyle name="Normal 2 44" xfId="5842"/>
    <cellStyle name="Normal 2 44 2" xfId="5843"/>
    <cellStyle name="Normal 2 44 2 2" xfId="5844"/>
    <cellStyle name="Normal 2 44 2 3" xfId="14742"/>
    <cellStyle name="Normal 2 44 3" xfId="5845"/>
    <cellStyle name="Normal 2 44 3 2" xfId="5846"/>
    <cellStyle name="Normal 2 44 3 3" xfId="14743"/>
    <cellStyle name="Normal 2 44 4" xfId="5847"/>
    <cellStyle name="Normal 2 44 5" xfId="14744"/>
    <cellStyle name="Normal 2 45" xfId="5848"/>
    <cellStyle name="Normal 2 45 2" xfId="5849"/>
    <cellStyle name="Normal 2 45 2 2" xfId="5850"/>
    <cellStyle name="Normal 2 45 2 3" xfId="14745"/>
    <cellStyle name="Normal 2 45 3" xfId="5851"/>
    <cellStyle name="Normal 2 45 3 2" xfId="5852"/>
    <cellStyle name="Normal 2 45 3 3" xfId="14746"/>
    <cellStyle name="Normal 2 45 4" xfId="5853"/>
    <cellStyle name="Normal 2 45 5" xfId="14747"/>
    <cellStyle name="Normal 2 46" xfId="5854"/>
    <cellStyle name="Normal 2 46 2" xfId="5855"/>
    <cellStyle name="Normal 2 46 2 2" xfId="5856"/>
    <cellStyle name="Normal 2 46 2 3" xfId="14748"/>
    <cellStyle name="Normal 2 46 3" xfId="5857"/>
    <cellStyle name="Normal 2 46 3 2" xfId="5858"/>
    <cellStyle name="Normal 2 46 3 3" xfId="14749"/>
    <cellStyle name="Normal 2 46 4" xfId="5859"/>
    <cellStyle name="Normal 2 46 5" xfId="14750"/>
    <cellStyle name="Normal 2 47" xfId="5860"/>
    <cellStyle name="Normal 2 47 2" xfId="5861"/>
    <cellStyle name="Normal 2 47 2 2" xfId="5862"/>
    <cellStyle name="Normal 2 47 2 3" xfId="14751"/>
    <cellStyle name="Normal 2 47 3" xfId="5863"/>
    <cellStyle name="Normal 2 47 3 2" xfId="5864"/>
    <cellStyle name="Normal 2 47 3 3" xfId="14752"/>
    <cellStyle name="Normal 2 47 4" xfId="5865"/>
    <cellStyle name="Normal 2 47 5" xfId="14753"/>
    <cellStyle name="Normal 2 48" xfId="5866"/>
    <cellStyle name="Normal 2 48 2" xfId="5867"/>
    <cellStyle name="Normal 2 48 2 2" xfId="5868"/>
    <cellStyle name="Normal 2 48 2 3" xfId="14754"/>
    <cellStyle name="Normal 2 48 3" xfId="5869"/>
    <cellStyle name="Normal 2 48 3 2" xfId="5870"/>
    <cellStyle name="Normal 2 48 3 3" xfId="14755"/>
    <cellStyle name="Normal 2 48 4" xfId="5871"/>
    <cellStyle name="Normal 2 48 5" xfId="14756"/>
    <cellStyle name="Normal 2 49" xfId="5872"/>
    <cellStyle name="Normal 2 49 2" xfId="5873"/>
    <cellStyle name="Normal 2 49 2 2" xfId="5874"/>
    <cellStyle name="Normal 2 49 2 3" xfId="14757"/>
    <cellStyle name="Normal 2 49 3" xfId="5875"/>
    <cellStyle name="Normal 2 49 3 2" xfId="5876"/>
    <cellStyle name="Normal 2 49 3 3" xfId="14758"/>
    <cellStyle name="Normal 2 49 4" xfId="5877"/>
    <cellStyle name="Normal 2 49 5" xfId="14759"/>
    <cellStyle name="Normal 2 5" xfId="51"/>
    <cellStyle name="Normal 2 5 10" xfId="5878"/>
    <cellStyle name="Normal 2 5 11" xfId="14760"/>
    <cellStyle name="Normal 2 5 2" xfId="5879"/>
    <cellStyle name="Normal 2 5 2 2" xfId="5880"/>
    <cellStyle name="Normal 2 5 2 2 2" xfId="5881"/>
    <cellStyle name="Normal 2 5 2 2 2 2" xfId="5882"/>
    <cellStyle name="Normal 2 5 2 2 2 2 2" xfId="5883"/>
    <cellStyle name="Normal 2 5 2 2 2 2 3" xfId="14761"/>
    <cellStyle name="Normal 2 5 2 2 2 3" xfId="5884"/>
    <cellStyle name="Normal 2 5 2 2 2 4" xfId="14762"/>
    <cellStyle name="Normal 2 5 2 2 3" xfId="5885"/>
    <cellStyle name="Normal 2 5 2 2 3 2" xfId="5886"/>
    <cellStyle name="Normal 2 5 2 2 3 2 2" xfId="5887"/>
    <cellStyle name="Normal 2 5 2 2 3 2 3" xfId="14763"/>
    <cellStyle name="Normal 2 5 2 2 3 3" xfId="5888"/>
    <cellStyle name="Normal 2 5 2 2 3 4" xfId="14764"/>
    <cellStyle name="Normal 2 5 2 2 4" xfId="5889"/>
    <cellStyle name="Normal 2 5 2 2 4 2" xfId="5890"/>
    <cellStyle name="Normal 2 5 2 2 4 2 2" xfId="5891"/>
    <cellStyle name="Normal 2 5 2 2 4 2 3" xfId="14765"/>
    <cellStyle name="Normal 2 5 2 2 4 3" xfId="5892"/>
    <cellStyle name="Normal 2 5 2 2 4 4" xfId="14766"/>
    <cellStyle name="Normal 2 5 2 2 5" xfId="5893"/>
    <cellStyle name="Normal 2 5 2 2 5 2" xfId="5894"/>
    <cellStyle name="Normal 2 5 2 2 5 2 2" xfId="5895"/>
    <cellStyle name="Normal 2 5 2 2 5 2 3" xfId="14767"/>
    <cellStyle name="Normal 2 5 2 2 5 3" xfId="5896"/>
    <cellStyle name="Normal 2 5 2 2 5 4" xfId="14768"/>
    <cellStyle name="Normal 2 5 2 2 6" xfId="5897"/>
    <cellStyle name="Normal 2 5 2 3" xfId="5898"/>
    <cellStyle name="Normal 2 5 2 3 2" xfId="5899"/>
    <cellStyle name="Normal 2 5 2 4" xfId="5900"/>
    <cellStyle name="Normal 2 5 2 4 2" xfId="5901"/>
    <cellStyle name="Normal 2 5 2 5" xfId="5902"/>
    <cellStyle name="Normal 2 5 2 5 2" xfId="5903"/>
    <cellStyle name="Normal 2 5 2 6" xfId="5904"/>
    <cellStyle name="Normal 2 5 2 6 2" xfId="5905"/>
    <cellStyle name="Normal 2 5 2 6 3" xfId="14769"/>
    <cellStyle name="Normal 2 5 2 7" xfId="5906"/>
    <cellStyle name="Normal 2 5 2 7 2" xfId="5907"/>
    <cellStyle name="Normal 2 5 2 7 3" xfId="14770"/>
    <cellStyle name="Normal 2 5 2 8" xfId="5908"/>
    <cellStyle name="Normal 2 5 2 9" xfId="14771"/>
    <cellStyle name="Normal 2 5 3" xfId="5909"/>
    <cellStyle name="Normal 2 5 3 2" xfId="5910"/>
    <cellStyle name="Normal 2 5 3 2 2" xfId="5911"/>
    <cellStyle name="Normal 2 5 3 2 3" xfId="14772"/>
    <cellStyle name="Normal 2 5 3 3" xfId="5912"/>
    <cellStyle name="Normal 2 5 3 3 2" xfId="5913"/>
    <cellStyle name="Normal 2 5 3 4" xfId="5914"/>
    <cellStyle name="Normal 2 5 3 5" xfId="14773"/>
    <cellStyle name="Normal 2 5 4" xfId="5915"/>
    <cellStyle name="Normal 2 5 4 2" xfId="5916"/>
    <cellStyle name="Normal 2 5 4 2 2" xfId="5917"/>
    <cellStyle name="Normal 2 5 4 2 3" xfId="14774"/>
    <cellStyle name="Normal 2 5 4 3" xfId="5918"/>
    <cellStyle name="Normal 2 5 4 4" xfId="14775"/>
    <cellStyle name="Normal 2 5 5" xfId="5919"/>
    <cellStyle name="Normal 2 5 5 2" xfId="5920"/>
    <cellStyle name="Normal 2 5 5 2 2" xfId="5921"/>
    <cellStyle name="Normal 2 5 5 2 3" xfId="14776"/>
    <cellStyle name="Normal 2 5 5 3" xfId="5922"/>
    <cellStyle name="Normal 2 5 5 4" xfId="14777"/>
    <cellStyle name="Normal 2 5 6" xfId="5923"/>
    <cellStyle name="Normal 2 5 6 2" xfId="5924"/>
    <cellStyle name="Normal 2 5 6 2 2" xfId="5925"/>
    <cellStyle name="Normal 2 5 6 2 3" xfId="14778"/>
    <cellStyle name="Normal 2 5 6 3" xfId="5926"/>
    <cellStyle name="Normal 2 5 6 4" xfId="14779"/>
    <cellStyle name="Normal 2 5 7" xfId="5927"/>
    <cellStyle name="Normal 2 5 7 2" xfId="5928"/>
    <cellStyle name="Normal 2 5 7 2 2" xfId="5929"/>
    <cellStyle name="Normal 2 5 7 2 3" xfId="14780"/>
    <cellStyle name="Normal 2 5 7 3" xfId="5930"/>
    <cellStyle name="Normal 2 5 7 3 2" xfId="5931"/>
    <cellStyle name="Normal 2 5 7 4" xfId="5932"/>
    <cellStyle name="Normal 2 5 7 5" xfId="14781"/>
    <cellStyle name="Normal 2 5 8" xfId="5933"/>
    <cellStyle name="Normal 2 5 8 2" xfId="5934"/>
    <cellStyle name="Normal 2 5 8 3" xfId="14782"/>
    <cellStyle name="Normal 2 5 9" xfId="5935"/>
    <cellStyle name="Normal 2 5 9 2" xfId="5936"/>
    <cellStyle name="Normal 2 5 9 3" xfId="14783"/>
    <cellStyle name="Normal 2 5_Avera Analyses - Black Hills CO" xfId="11327"/>
    <cellStyle name="Normal 2 50" xfId="5937"/>
    <cellStyle name="Normal 2 50 2" xfId="5938"/>
    <cellStyle name="Normal 2 50 2 2" xfId="5939"/>
    <cellStyle name="Normal 2 50 2 3" xfId="14784"/>
    <cellStyle name="Normal 2 50 3" xfId="5940"/>
    <cellStyle name="Normal 2 50 3 2" xfId="5941"/>
    <cellStyle name="Normal 2 50 3 3" xfId="14785"/>
    <cellStyle name="Normal 2 50 4" xfId="5942"/>
    <cellStyle name="Normal 2 50 5" xfId="14786"/>
    <cellStyle name="Normal 2 51" xfId="5943"/>
    <cellStyle name="Normal 2 51 2" xfId="5944"/>
    <cellStyle name="Normal 2 51 2 2" xfId="5945"/>
    <cellStyle name="Normal 2 51 2 3" xfId="14787"/>
    <cellStyle name="Normal 2 51 3" xfId="5946"/>
    <cellStyle name="Normal 2 51 3 2" xfId="5947"/>
    <cellStyle name="Normal 2 51 3 3" xfId="14788"/>
    <cellStyle name="Normal 2 51 4" xfId="5948"/>
    <cellStyle name="Normal 2 51 5" xfId="14789"/>
    <cellStyle name="Normal 2 52" xfId="5949"/>
    <cellStyle name="Normal 2 52 2" xfId="5950"/>
    <cellStyle name="Normal 2 52 2 2" xfId="5951"/>
    <cellStyle name="Normal 2 52 2 3" xfId="14790"/>
    <cellStyle name="Normal 2 52 3" xfId="5952"/>
    <cellStyle name="Normal 2 52 3 2" xfId="5953"/>
    <cellStyle name="Normal 2 52 3 3" xfId="14791"/>
    <cellStyle name="Normal 2 52 4" xfId="5954"/>
    <cellStyle name="Normal 2 52 5" xfId="14792"/>
    <cellStyle name="Normal 2 53" xfId="5955"/>
    <cellStyle name="Normal 2 53 2" xfId="5956"/>
    <cellStyle name="Normal 2 53 2 2" xfId="5957"/>
    <cellStyle name="Normal 2 53 2 3" xfId="14793"/>
    <cellStyle name="Normal 2 53 3" xfId="5958"/>
    <cellStyle name="Normal 2 53 3 2" xfId="5959"/>
    <cellStyle name="Normal 2 53 3 3" xfId="14794"/>
    <cellStyle name="Normal 2 53 4" xfId="5960"/>
    <cellStyle name="Normal 2 53 5" xfId="14795"/>
    <cellStyle name="Normal 2 54" xfId="5961"/>
    <cellStyle name="Normal 2 54 2" xfId="5962"/>
    <cellStyle name="Normal 2 54 2 2" xfId="5963"/>
    <cellStyle name="Normal 2 54 2 3" xfId="14796"/>
    <cellStyle name="Normal 2 54 3" xfId="5964"/>
    <cellStyle name="Normal 2 54 3 2" xfId="5965"/>
    <cellStyle name="Normal 2 54 3 3" xfId="14797"/>
    <cellStyle name="Normal 2 54 4" xfId="5966"/>
    <cellStyle name="Normal 2 54 5" xfId="14798"/>
    <cellStyle name="Normal 2 55" xfId="5967"/>
    <cellStyle name="Normal 2 55 2" xfId="5968"/>
    <cellStyle name="Normal 2 55 2 2" xfId="5969"/>
    <cellStyle name="Normal 2 55 2 3" xfId="14799"/>
    <cellStyle name="Normal 2 55 3" xfId="5970"/>
    <cellStyle name="Normal 2 55 3 2" xfId="5971"/>
    <cellStyle name="Normal 2 55 3 3" xfId="14800"/>
    <cellStyle name="Normal 2 55 4" xfId="5972"/>
    <cellStyle name="Normal 2 55 5" xfId="14801"/>
    <cellStyle name="Normal 2 56" xfId="5973"/>
    <cellStyle name="Normal 2 56 2" xfId="5974"/>
    <cellStyle name="Normal 2 56 2 2" xfId="5975"/>
    <cellStyle name="Normal 2 56 2 3" xfId="14802"/>
    <cellStyle name="Normal 2 56 3" xfId="5976"/>
    <cellStyle name="Normal 2 56 3 2" xfId="5977"/>
    <cellStyle name="Normal 2 56 3 3" xfId="14803"/>
    <cellStyle name="Normal 2 56 4" xfId="5978"/>
    <cellStyle name="Normal 2 56 5" xfId="14804"/>
    <cellStyle name="Normal 2 57" xfId="5979"/>
    <cellStyle name="Normal 2 57 2" xfId="5980"/>
    <cellStyle name="Normal 2 57 2 2" xfId="5981"/>
    <cellStyle name="Normal 2 57 2 3" xfId="14805"/>
    <cellStyle name="Normal 2 57 3" xfId="5982"/>
    <cellStyle name="Normal 2 57 3 2" xfId="5983"/>
    <cellStyle name="Normal 2 57 3 3" xfId="14806"/>
    <cellStyle name="Normal 2 57 4" xfId="5984"/>
    <cellStyle name="Normal 2 57 5" xfId="14807"/>
    <cellStyle name="Normal 2 58" xfId="5985"/>
    <cellStyle name="Normal 2 58 2" xfId="5986"/>
    <cellStyle name="Normal 2 58 2 2" xfId="5987"/>
    <cellStyle name="Normal 2 58 2 3" xfId="14808"/>
    <cellStyle name="Normal 2 58 3" xfId="5988"/>
    <cellStyle name="Normal 2 58 3 2" xfId="5989"/>
    <cellStyle name="Normal 2 58 3 3" xfId="14809"/>
    <cellStyle name="Normal 2 58 4" xfId="5990"/>
    <cellStyle name="Normal 2 58 5" xfId="14810"/>
    <cellStyle name="Normal 2 59" xfId="5991"/>
    <cellStyle name="Normal 2 59 2" xfId="5992"/>
    <cellStyle name="Normal 2 59 2 2" xfId="5993"/>
    <cellStyle name="Normal 2 59 2 3" xfId="14811"/>
    <cellStyle name="Normal 2 59 3" xfId="5994"/>
    <cellStyle name="Normal 2 59 3 2" xfId="5995"/>
    <cellStyle name="Normal 2 59 3 3" xfId="14812"/>
    <cellStyle name="Normal 2 59 4" xfId="5996"/>
    <cellStyle name="Normal 2 59 5" xfId="14813"/>
    <cellStyle name="Normal 2 6" xfId="5997"/>
    <cellStyle name="Normal 2 6 2" xfId="5998"/>
    <cellStyle name="Normal 2 6 2 2" xfId="5999"/>
    <cellStyle name="Normal 2 6 2 2 2" xfId="6000"/>
    <cellStyle name="Normal 2 6 2 2 3" xfId="14814"/>
    <cellStyle name="Normal 2 6 2 3" xfId="6001"/>
    <cellStyle name="Normal 2 6 3" xfId="6002"/>
    <cellStyle name="Normal 2 6 3 2" xfId="6003"/>
    <cellStyle name="Normal 2 6 3 2 2" xfId="6004"/>
    <cellStyle name="Normal 2 6 3 3" xfId="6005"/>
    <cellStyle name="Normal 2 6 4" xfId="6006"/>
    <cellStyle name="Normal 2 6 4 2" xfId="6007"/>
    <cellStyle name="Normal 2 6 4 3" xfId="14815"/>
    <cellStyle name="Normal 2 6 5" xfId="6008"/>
    <cellStyle name="Normal 2 6 5 2" xfId="6009"/>
    <cellStyle name="Normal 2 6 5 3" xfId="14816"/>
    <cellStyle name="Normal 2 6 6" xfId="6010"/>
    <cellStyle name="Normal 2 6 6 2" xfId="6011"/>
    <cellStyle name="Normal 2 6 6 3" xfId="14817"/>
    <cellStyle name="Normal 2 6 7" xfId="6012"/>
    <cellStyle name="Normal 2 6 7 2" xfId="6013"/>
    <cellStyle name="Normal 2 6 7 3" xfId="14818"/>
    <cellStyle name="Normal 2 6 8" xfId="6014"/>
    <cellStyle name="Normal 2 6 9" xfId="14819"/>
    <cellStyle name="Normal 2 60" xfId="6015"/>
    <cellStyle name="Normal 2 60 2" xfId="6016"/>
    <cellStyle name="Normal 2 60 2 2" xfId="6017"/>
    <cellStyle name="Normal 2 60 2 3" xfId="14820"/>
    <cellStyle name="Normal 2 60 3" xfId="6018"/>
    <cellStyle name="Normal 2 60 3 2" xfId="6019"/>
    <cellStyle name="Normal 2 60 3 3" xfId="14821"/>
    <cellStyle name="Normal 2 60 4" xfId="6020"/>
    <cellStyle name="Normal 2 60 5" xfId="14822"/>
    <cellStyle name="Normal 2 61" xfId="6021"/>
    <cellStyle name="Normal 2 61 2" xfId="6022"/>
    <cellStyle name="Normal 2 61 2 2" xfId="6023"/>
    <cellStyle name="Normal 2 61 2 3" xfId="14823"/>
    <cellStyle name="Normal 2 61 3" xfId="6024"/>
    <cellStyle name="Normal 2 61 3 2" xfId="6025"/>
    <cellStyle name="Normal 2 61 3 3" xfId="14824"/>
    <cellStyle name="Normal 2 61 4" xfId="6026"/>
    <cellStyle name="Normal 2 61 5" xfId="14825"/>
    <cellStyle name="Normal 2 62" xfId="6027"/>
    <cellStyle name="Normal 2 62 2" xfId="6028"/>
    <cellStyle name="Normal 2 62 2 2" xfId="6029"/>
    <cellStyle name="Normal 2 62 2 3" xfId="14826"/>
    <cellStyle name="Normal 2 62 3" xfId="6030"/>
    <cellStyle name="Normal 2 62 3 2" xfId="6031"/>
    <cellStyle name="Normal 2 62 3 3" xfId="14827"/>
    <cellStyle name="Normal 2 62 4" xfId="6032"/>
    <cellStyle name="Normal 2 62 5" xfId="14828"/>
    <cellStyle name="Normal 2 63" xfId="6033"/>
    <cellStyle name="Normal 2 63 2" xfId="6034"/>
    <cellStyle name="Normal 2 63 2 2" xfId="6035"/>
    <cellStyle name="Normal 2 63 2 3" xfId="14829"/>
    <cellStyle name="Normal 2 63 3" xfId="6036"/>
    <cellStyle name="Normal 2 63 3 2" xfId="6037"/>
    <cellStyle name="Normal 2 63 3 3" xfId="14830"/>
    <cellStyle name="Normal 2 63 4" xfId="6038"/>
    <cellStyle name="Normal 2 63 5" xfId="14831"/>
    <cellStyle name="Normal 2 64" xfId="6039"/>
    <cellStyle name="Normal 2 64 2" xfId="6040"/>
    <cellStyle name="Normal 2 64 2 2" xfId="6041"/>
    <cellStyle name="Normal 2 64 2 3" xfId="14832"/>
    <cellStyle name="Normal 2 64 3" xfId="6042"/>
    <cellStyle name="Normal 2 64 3 2" xfId="6043"/>
    <cellStyle name="Normal 2 64 3 3" xfId="14833"/>
    <cellStyle name="Normal 2 64 4" xfId="6044"/>
    <cellStyle name="Normal 2 64 5" xfId="14834"/>
    <cellStyle name="Normal 2 65" xfId="6045"/>
    <cellStyle name="Normal 2 65 2" xfId="6046"/>
    <cellStyle name="Normal 2 65 3" xfId="14835"/>
    <cellStyle name="Normal 2 66" xfId="6047"/>
    <cellStyle name="Normal 2 66 2" xfId="6048"/>
    <cellStyle name="Normal 2 66 3" xfId="14836"/>
    <cellStyle name="Normal 2 67" xfId="6049"/>
    <cellStyle name="Normal 2 67 2" xfId="6050"/>
    <cellStyle name="Normal 2 67 3" xfId="14837"/>
    <cellStyle name="Normal 2 68" xfId="6051"/>
    <cellStyle name="Normal 2 68 2" xfId="6052"/>
    <cellStyle name="Normal 2 68 3" xfId="14838"/>
    <cellStyle name="Normal 2 69" xfId="6053"/>
    <cellStyle name="Normal 2 69 2" xfId="6054"/>
    <cellStyle name="Normal 2 69 3" xfId="14839"/>
    <cellStyle name="Normal 2 7" xfId="6055"/>
    <cellStyle name="Normal 2 7 10" xfId="6056"/>
    <cellStyle name="Normal 2 7 10 2" xfId="6057"/>
    <cellStyle name="Normal 2 7 10 3" xfId="14840"/>
    <cellStyle name="Normal 2 7 11" xfId="6058"/>
    <cellStyle name="Normal 2 7 12" xfId="14841"/>
    <cellStyle name="Normal 2 7 2" xfId="6059"/>
    <cellStyle name="Normal 2 7 2 2" xfId="6060"/>
    <cellStyle name="Normal 2 7 2 2 2" xfId="6061"/>
    <cellStyle name="Normal 2 7 2 3" xfId="6062"/>
    <cellStyle name="Normal 2 7 3" xfId="6063"/>
    <cellStyle name="Normal 2 7 3 2" xfId="6064"/>
    <cellStyle name="Normal 2 7 3 2 2" xfId="6065"/>
    <cellStyle name="Normal 2 7 3 3" xfId="6066"/>
    <cellStyle name="Normal 2 7 4" xfId="6067"/>
    <cellStyle name="Normal 2 7 4 2" xfId="6068"/>
    <cellStyle name="Normal 2 7 4 2 2" xfId="6069"/>
    <cellStyle name="Normal 2 7 4 3" xfId="6070"/>
    <cellStyle name="Normal 2 7 4 4" xfId="14842"/>
    <cellStyle name="Normal 2 7 5" xfId="6071"/>
    <cellStyle name="Normal 2 7 5 2" xfId="6072"/>
    <cellStyle name="Normal 2 7 6" xfId="6073"/>
    <cellStyle name="Normal 2 7 6 2" xfId="6074"/>
    <cellStyle name="Normal 2 7 7" xfId="6075"/>
    <cellStyle name="Normal 2 7 7 2" xfId="6076"/>
    <cellStyle name="Normal 2 7 8" xfId="6077"/>
    <cellStyle name="Normal 2 7 8 2" xfId="6078"/>
    <cellStyle name="Normal 2 7 9" xfId="6079"/>
    <cellStyle name="Normal 2 7 9 2" xfId="6080"/>
    <cellStyle name="Normal 2 70" xfId="6081"/>
    <cellStyle name="Normal 2 70 2" xfId="6082"/>
    <cellStyle name="Normal 2 70 3" xfId="14843"/>
    <cellStyle name="Normal 2 71" xfId="6083"/>
    <cellStyle name="Normal 2 71 2" xfId="6084"/>
    <cellStyle name="Normal 2 71 2 2" xfId="6085"/>
    <cellStyle name="Normal 2 71 2 3" xfId="14844"/>
    <cellStyle name="Normal 2 71 3" xfId="6086"/>
    <cellStyle name="Normal 2 71 4" xfId="14845"/>
    <cellStyle name="Normal 2 72" xfId="6087"/>
    <cellStyle name="Normal 2 72 2" xfId="6088"/>
    <cellStyle name="Normal 2 72 2 2" xfId="6089"/>
    <cellStyle name="Normal 2 72 2 3" xfId="14846"/>
    <cellStyle name="Normal 2 72 3" xfId="6090"/>
    <cellStyle name="Normal 2 72 4" xfId="14847"/>
    <cellStyle name="Normal 2 73" xfId="6091"/>
    <cellStyle name="Normal 2 73 2" xfId="6092"/>
    <cellStyle name="Normal 2 73 2 2" xfId="6093"/>
    <cellStyle name="Normal 2 73 2 3" xfId="14848"/>
    <cellStyle name="Normal 2 73 3" xfId="6094"/>
    <cellStyle name="Normal 2 73 4" xfId="14849"/>
    <cellStyle name="Normal 2 74" xfId="6095"/>
    <cellStyle name="Normal 2 74 2" xfId="6096"/>
    <cellStyle name="Normal 2 74 2 2" xfId="6097"/>
    <cellStyle name="Normal 2 74 2 3" xfId="14850"/>
    <cellStyle name="Normal 2 74 3" xfId="6098"/>
    <cellStyle name="Normal 2 74 4" xfId="14851"/>
    <cellStyle name="Normal 2 75" xfId="6099"/>
    <cellStyle name="Normal 2 75 2" xfId="6100"/>
    <cellStyle name="Normal 2 75 2 2" xfId="6101"/>
    <cellStyle name="Normal 2 75 2 3" xfId="14852"/>
    <cellStyle name="Normal 2 75 3" xfId="6102"/>
    <cellStyle name="Normal 2 75 4" xfId="14853"/>
    <cellStyle name="Normal 2 76" xfId="6103"/>
    <cellStyle name="Normal 2 76 2" xfId="6104"/>
    <cellStyle name="Normal 2 76 2 2" xfId="6105"/>
    <cellStyle name="Normal 2 76 2 3" xfId="14854"/>
    <cellStyle name="Normal 2 76 3" xfId="6106"/>
    <cellStyle name="Normal 2 76 4" xfId="14855"/>
    <cellStyle name="Normal 2 77" xfId="6107"/>
    <cellStyle name="Normal 2 77 2" xfId="6108"/>
    <cellStyle name="Normal 2 77 2 2" xfId="6109"/>
    <cellStyle name="Normal 2 77 2 3" xfId="14856"/>
    <cellStyle name="Normal 2 77 3" xfId="6110"/>
    <cellStyle name="Normal 2 77 4" xfId="14857"/>
    <cellStyle name="Normal 2 78" xfId="6111"/>
    <cellStyle name="Normal 2 78 2" xfId="6112"/>
    <cellStyle name="Normal 2 78 2 2" xfId="6113"/>
    <cellStyle name="Normal 2 78 2 3" xfId="14858"/>
    <cellStyle name="Normal 2 78 3" xfId="6114"/>
    <cellStyle name="Normal 2 78 4" xfId="14859"/>
    <cellStyle name="Normal 2 79" xfId="6115"/>
    <cellStyle name="Normal 2 79 2" xfId="6116"/>
    <cellStyle name="Normal 2 79 2 2" xfId="6117"/>
    <cellStyle name="Normal 2 79 2 3" xfId="14860"/>
    <cellStyle name="Normal 2 79 3" xfId="6118"/>
    <cellStyle name="Normal 2 79 4" xfId="14861"/>
    <cellStyle name="Normal 2 8" xfId="6119"/>
    <cellStyle name="Normal 2 8 2" xfId="6120"/>
    <cellStyle name="Normal 2 8 2 2" xfId="6121"/>
    <cellStyle name="Normal 2 8 3" xfId="6122"/>
    <cellStyle name="Normal 2 8 3 2" xfId="6123"/>
    <cellStyle name="Normal 2 8 4" xfId="6124"/>
    <cellStyle name="Normal 2 8 4 2" xfId="6125"/>
    <cellStyle name="Normal 2 8 4 3" xfId="14862"/>
    <cellStyle name="Normal 2 8 5" xfId="6126"/>
    <cellStyle name="Normal 2 8 5 2" xfId="6127"/>
    <cellStyle name="Normal 2 8 5 3" xfId="14863"/>
    <cellStyle name="Normal 2 8 6" xfId="6128"/>
    <cellStyle name="Normal 2 8 7" xfId="14864"/>
    <cellStyle name="Normal 2 80" xfId="6129"/>
    <cellStyle name="Normal 2 80 2" xfId="6130"/>
    <cellStyle name="Normal 2 80 2 2" xfId="6131"/>
    <cellStyle name="Normal 2 80 2 3" xfId="14865"/>
    <cellStyle name="Normal 2 80 3" xfId="6132"/>
    <cellStyle name="Normal 2 80 4" xfId="14866"/>
    <cellStyle name="Normal 2 81" xfId="6133"/>
    <cellStyle name="Normal 2 81 2" xfId="6134"/>
    <cellStyle name="Normal 2 81 2 2" xfId="6135"/>
    <cellStyle name="Normal 2 81 2 3" xfId="14867"/>
    <cellStyle name="Normal 2 81 3" xfId="6136"/>
    <cellStyle name="Normal 2 81 4" xfId="14868"/>
    <cellStyle name="Normal 2 82" xfId="6137"/>
    <cellStyle name="Normal 2 82 2" xfId="6138"/>
    <cellStyle name="Normal 2 82 2 2" xfId="6139"/>
    <cellStyle name="Normal 2 82 2 3" xfId="14869"/>
    <cellStyle name="Normal 2 82 3" xfId="6140"/>
    <cellStyle name="Normal 2 82 4" xfId="14870"/>
    <cellStyle name="Normal 2 83" xfId="6141"/>
    <cellStyle name="Normal 2 83 2" xfId="6142"/>
    <cellStyle name="Normal 2 83 2 2" xfId="6143"/>
    <cellStyle name="Normal 2 83 2 3" xfId="14871"/>
    <cellStyle name="Normal 2 83 3" xfId="6144"/>
    <cellStyle name="Normal 2 83 4" xfId="14872"/>
    <cellStyle name="Normal 2 84" xfId="6145"/>
    <cellStyle name="Normal 2 84 2" xfId="6146"/>
    <cellStyle name="Normal 2 84 2 2" xfId="6147"/>
    <cellStyle name="Normal 2 84 2 3" xfId="14873"/>
    <cellStyle name="Normal 2 84 3" xfId="6148"/>
    <cellStyle name="Normal 2 84 4" xfId="14874"/>
    <cellStyle name="Normal 2 85" xfId="6149"/>
    <cellStyle name="Normal 2 85 2" xfId="6150"/>
    <cellStyle name="Normal 2 85 2 2" xfId="6151"/>
    <cellStyle name="Normal 2 85 2 3" xfId="14875"/>
    <cellStyle name="Normal 2 85 3" xfId="6152"/>
    <cellStyle name="Normal 2 85 4" xfId="14876"/>
    <cellStyle name="Normal 2 86" xfId="6153"/>
    <cellStyle name="Normal 2 86 2" xfId="6154"/>
    <cellStyle name="Normal 2 86 2 2" xfId="6155"/>
    <cellStyle name="Normal 2 86 2 3" xfId="14877"/>
    <cellStyle name="Normal 2 86 3" xfId="6156"/>
    <cellStyle name="Normal 2 86 4" xfId="14878"/>
    <cellStyle name="Normal 2 87" xfId="6157"/>
    <cellStyle name="Normal 2 87 2" xfId="6158"/>
    <cellStyle name="Normal 2 87 2 2" xfId="6159"/>
    <cellStyle name="Normal 2 87 2 3" xfId="14879"/>
    <cellStyle name="Normal 2 87 3" xfId="6160"/>
    <cellStyle name="Normal 2 87 4" xfId="14880"/>
    <cellStyle name="Normal 2 88" xfId="6161"/>
    <cellStyle name="Normal 2 88 2" xfId="6162"/>
    <cellStyle name="Normal 2 89" xfId="6163"/>
    <cellStyle name="Normal 2 89 2" xfId="6164"/>
    <cellStyle name="Normal 2 9" xfId="6165"/>
    <cellStyle name="Normal 2 9 2" xfId="6166"/>
    <cellStyle name="Normal 2 9 2 2" xfId="6167"/>
    <cellStyle name="Normal 2 9 3" xfId="6168"/>
    <cellStyle name="Normal 2 9 3 2" xfId="6169"/>
    <cellStyle name="Normal 2 9 4" xfId="6170"/>
    <cellStyle name="Normal 2 9 4 2" xfId="6171"/>
    <cellStyle name="Normal 2 9 4 3" xfId="14881"/>
    <cellStyle name="Normal 2 9 5" xfId="6172"/>
    <cellStyle name="Normal 2 9 5 2" xfId="6173"/>
    <cellStyle name="Normal 2 9 5 3" xfId="14882"/>
    <cellStyle name="Normal 2 9 6" xfId="6174"/>
    <cellStyle name="Normal 2 9 7" xfId="14883"/>
    <cellStyle name="Normal 2 90" xfId="6175"/>
    <cellStyle name="Normal 2 90 2" xfId="6176"/>
    <cellStyle name="Normal 2 90 2 2" xfId="6177"/>
    <cellStyle name="Normal 2 90 2 3" xfId="14884"/>
    <cellStyle name="Normal 2 90 3" xfId="6178"/>
    <cellStyle name="Normal 2 90 4" xfId="14885"/>
    <cellStyle name="Normal 2 91" xfId="6179"/>
    <cellStyle name="Normal 2 91 2" xfId="6180"/>
    <cellStyle name="Normal 2 91 2 2" xfId="6181"/>
    <cellStyle name="Normal 2 91 2 3" xfId="14886"/>
    <cellStyle name="Normal 2 91 3" xfId="6182"/>
    <cellStyle name="Normal 2 91 4" xfId="14887"/>
    <cellStyle name="Normal 2 92" xfId="6183"/>
    <cellStyle name="Normal 2 92 2" xfId="6184"/>
    <cellStyle name="Normal 2 92 2 2" xfId="6185"/>
    <cellStyle name="Normal 2 92 2 3" xfId="14888"/>
    <cellStyle name="Normal 2 92 3" xfId="6186"/>
    <cellStyle name="Normal 2 92 4" xfId="14889"/>
    <cellStyle name="Normal 2 93" xfId="6187"/>
    <cellStyle name="Normal 2 93 2" xfId="6188"/>
    <cellStyle name="Normal 2 93 2 2" xfId="6189"/>
    <cellStyle name="Normal 2 93 2 3" xfId="14890"/>
    <cellStyle name="Normal 2 93 3" xfId="6190"/>
    <cellStyle name="Normal 2 93 4" xfId="14891"/>
    <cellStyle name="Normal 2 94" xfId="6191"/>
    <cellStyle name="Normal 2 94 2" xfId="6192"/>
    <cellStyle name="Normal 2 94 2 2" xfId="6193"/>
    <cellStyle name="Normal 2 94 2 3" xfId="14892"/>
    <cellStyle name="Normal 2 94 3" xfId="6194"/>
    <cellStyle name="Normal 2 94 4" xfId="14893"/>
    <cellStyle name="Normal 2 95" xfId="6195"/>
    <cellStyle name="Normal 2 95 2" xfId="6196"/>
    <cellStyle name="Normal 2 95 2 2" xfId="6197"/>
    <cellStyle name="Normal 2 95 2 3" xfId="14894"/>
    <cellStyle name="Normal 2 95 3" xfId="6198"/>
    <cellStyle name="Normal 2 95 4" xfId="14895"/>
    <cellStyle name="Normal 2 96" xfId="6199"/>
    <cellStyle name="Normal 2 96 2" xfId="6200"/>
    <cellStyle name="Normal 2 96 2 2" xfId="6201"/>
    <cellStyle name="Normal 2 96 2 3" xfId="14896"/>
    <cellStyle name="Normal 2 96 3" xfId="6202"/>
    <cellStyle name="Normal 2 96 4" xfId="14897"/>
    <cellStyle name="Normal 2 97" xfId="6203"/>
    <cellStyle name="Normal 2 97 2" xfId="6204"/>
    <cellStyle name="Normal 2 97 2 2" xfId="6205"/>
    <cellStyle name="Normal 2 97 2 3" xfId="14898"/>
    <cellStyle name="Normal 2 97 3" xfId="6206"/>
    <cellStyle name="Normal 2 97 4" xfId="14899"/>
    <cellStyle name="Normal 2 98" xfId="6207"/>
    <cellStyle name="Normal 2 98 2" xfId="6208"/>
    <cellStyle name="Normal 2 98 2 2" xfId="6209"/>
    <cellStyle name="Normal 2 98 2 3" xfId="14900"/>
    <cellStyle name="Normal 2 98 3" xfId="6210"/>
    <cellStyle name="Normal 2 98 4" xfId="14901"/>
    <cellStyle name="Normal 2 99" xfId="6211"/>
    <cellStyle name="Normal 2 99 2" xfId="6212"/>
    <cellStyle name="Normal 2 99 2 2" xfId="6213"/>
    <cellStyle name="Normal 2 99 2 3" xfId="14902"/>
    <cellStyle name="Normal 2 99 3" xfId="6214"/>
    <cellStyle name="Normal 2 99 4" xfId="14903"/>
    <cellStyle name="Normal 2_Atmos Rebuttal Analyses" xfId="11328"/>
    <cellStyle name="Normal 20" xfId="6215"/>
    <cellStyle name="Normal 20 2" xfId="6216"/>
    <cellStyle name="Normal 20 2 2" xfId="6217"/>
    <cellStyle name="Normal 20 2 3" xfId="6218"/>
    <cellStyle name="Normal 20 2 4" xfId="14904"/>
    <cellStyle name="Normal 20 3" xfId="6219"/>
    <cellStyle name="Normal 20 3 2" xfId="6220"/>
    <cellStyle name="Normal 20 3 3" xfId="14905"/>
    <cellStyle name="Normal 20 4" xfId="6221"/>
    <cellStyle name="Normal 20 4 2" xfId="14906"/>
    <cellStyle name="Normal 20 5" xfId="6222"/>
    <cellStyle name="Normal 20 5 2" xfId="14907"/>
    <cellStyle name="Normal 20 6" xfId="6223"/>
    <cellStyle name="Normal 20 6 2" xfId="14908"/>
    <cellStyle name="Normal 20 7" xfId="6224"/>
    <cellStyle name="Normal 20 7 2" xfId="14909"/>
    <cellStyle name="Normal 20 8" xfId="14910"/>
    <cellStyle name="Normal 200" xfId="16903"/>
    <cellStyle name="Normal 201" xfId="16947"/>
    <cellStyle name="Normal 202" xfId="16948"/>
    <cellStyle name="Normal 203" xfId="16949"/>
    <cellStyle name="Normal 21" xfId="6225"/>
    <cellStyle name="Normal 21 2" xfId="6226"/>
    <cellStyle name="Normal 21 2 2" xfId="6227"/>
    <cellStyle name="Normal 21 2 3" xfId="6228"/>
    <cellStyle name="Normal 21 2 4" xfId="14911"/>
    <cellStyle name="Normal 21 3" xfId="6229"/>
    <cellStyle name="Normal 21 3 2" xfId="6230"/>
    <cellStyle name="Normal 21 3 3" xfId="14912"/>
    <cellStyle name="Normal 21 4" xfId="6231"/>
    <cellStyle name="Normal 21 4 2" xfId="14913"/>
    <cellStyle name="Normal 21 5" xfId="6232"/>
    <cellStyle name="Normal 21 5 2" xfId="14914"/>
    <cellStyle name="Normal 21 6" xfId="6233"/>
    <cellStyle name="Normal 21 6 2" xfId="14915"/>
    <cellStyle name="Normal 21 7" xfId="6234"/>
    <cellStyle name="Normal 21 7 2" xfId="14916"/>
    <cellStyle name="Normal 21 8" xfId="14917"/>
    <cellStyle name="Normal 22" xfId="6235"/>
    <cellStyle name="Normal 22 2" xfId="6236"/>
    <cellStyle name="Normal 22 2 2" xfId="6237"/>
    <cellStyle name="Normal 22 2 3" xfId="6238"/>
    <cellStyle name="Normal 22 2 4" xfId="14918"/>
    <cellStyle name="Normal 22 3" xfId="6239"/>
    <cellStyle name="Normal 22 3 2" xfId="6240"/>
    <cellStyle name="Normal 22 3 3" xfId="14919"/>
    <cellStyle name="Normal 22 4" xfId="6241"/>
    <cellStyle name="Normal 22 4 2" xfId="14920"/>
    <cellStyle name="Normal 22 5" xfId="6242"/>
    <cellStyle name="Normal 22 5 2" xfId="14921"/>
    <cellStyle name="Normal 22 6" xfId="6243"/>
    <cellStyle name="Normal 22 6 2" xfId="14922"/>
    <cellStyle name="Normal 22 7" xfId="6244"/>
    <cellStyle name="Normal 22 7 2" xfId="14923"/>
    <cellStyle name="Normal 22 8" xfId="14924"/>
    <cellStyle name="Normal 23" xfId="6245"/>
    <cellStyle name="Normal 23 2" xfId="6246"/>
    <cellStyle name="Normal 23 2 2" xfId="6247"/>
    <cellStyle name="Normal 23 2 3" xfId="6248"/>
    <cellStyle name="Normal 23 2 4" xfId="14925"/>
    <cellStyle name="Normal 23 3" xfId="6249"/>
    <cellStyle name="Normal 23 3 2" xfId="6250"/>
    <cellStyle name="Normal 23 3 3" xfId="14926"/>
    <cellStyle name="Normal 23 4" xfId="6251"/>
    <cellStyle name="Normal 23 4 2" xfId="14927"/>
    <cellStyle name="Normal 23 5" xfId="6252"/>
    <cellStyle name="Normal 23 5 2" xfId="14928"/>
    <cellStyle name="Normal 23 6" xfId="6253"/>
    <cellStyle name="Normal 23 6 2" xfId="14929"/>
    <cellStyle name="Normal 23 7" xfId="6254"/>
    <cellStyle name="Normal 23 7 2" xfId="14930"/>
    <cellStyle name="Normal 23 8" xfId="14931"/>
    <cellStyle name="Normal 24" xfId="6255"/>
    <cellStyle name="Normal 24 2" xfId="6256"/>
    <cellStyle name="Normal 24 2 2" xfId="6257"/>
    <cellStyle name="Normal 24 2 3" xfId="6258"/>
    <cellStyle name="Normal 24 2 4" xfId="14932"/>
    <cellStyle name="Normal 24 3" xfId="6259"/>
    <cellStyle name="Normal 24 3 2" xfId="6260"/>
    <cellStyle name="Normal 24 3 3" xfId="14933"/>
    <cellStyle name="Normal 24 4" xfId="6261"/>
    <cellStyle name="Normal 24 4 2" xfId="14934"/>
    <cellStyle name="Normal 24 5" xfId="6262"/>
    <cellStyle name="Normal 24 5 2" xfId="14935"/>
    <cellStyle name="Normal 24 6" xfId="6263"/>
    <cellStyle name="Normal 24 6 2" xfId="14936"/>
    <cellStyle name="Normal 24 7" xfId="6264"/>
    <cellStyle name="Normal 24 7 2" xfId="14937"/>
    <cellStyle name="Normal 24 8" xfId="14938"/>
    <cellStyle name="Normal 25" xfId="6265"/>
    <cellStyle name="Normal 25 2" xfId="6266"/>
    <cellStyle name="Normal 25 2 2" xfId="6267"/>
    <cellStyle name="Normal 25 2 3" xfId="14939"/>
    <cellStyle name="Normal 25 3" xfId="6268"/>
    <cellStyle name="Normal 25 3 2" xfId="6269"/>
    <cellStyle name="Normal 25 3 3" xfId="14940"/>
    <cellStyle name="Normal 25 4" xfId="6270"/>
    <cellStyle name="Normal 25 4 2" xfId="14941"/>
    <cellStyle name="Normal 25 5" xfId="6271"/>
    <cellStyle name="Normal 25 5 2" xfId="14942"/>
    <cellStyle name="Normal 25 6" xfId="6272"/>
    <cellStyle name="Normal 25 6 2" xfId="14943"/>
    <cellStyle name="Normal 25 7" xfId="6273"/>
    <cellStyle name="Normal 25 7 2" xfId="14944"/>
    <cellStyle name="Normal 25 8" xfId="14945"/>
    <cellStyle name="Normal 26" xfId="6274"/>
    <cellStyle name="Normal 26 2" xfId="6275"/>
    <cellStyle name="Normal 26 2 2" xfId="6276"/>
    <cellStyle name="Normal 26 2 3" xfId="14946"/>
    <cellStyle name="Normal 26 3" xfId="6277"/>
    <cellStyle name="Normal 26 3 2" xfId="6278"/>
    <cellStyle name="Normal 26 3 3" xfId="14947"/>
    <cellStyle name="Normal 26 4" xfId="6279"/>
    <cellStyle name="Normal 26 4 2" xfId="14948"/>
    <cellStyle name="Normal 26 5" xfId="6280"/>
    <cellStyle name="Normal 26 5 2" xfId="14949"/>
    <cellStyle name="Normal 26 6" xfId="6281"/>
    <cellStyle name="Normal 26 6 2" xfId="14950"/>
    <cellStyle name="Normal 26 7" xfId="6282"/>
    <cellStyle name="Normal 26 7 2" xfId="14951"/>
    <cellStyle name="Normal 26 8" xfId="14952"/>
    <cellStyle name="Normal 27" xfId="6283"/>
    <cellStyle name="Normal 27 2" xfId="6284"/>
    <cellStyle name="Normal 27 2 2" xfId="6285"/>
    <cellStyle name="Normal 27 2 3" xfId="14953"/>
    <cellStyle name="Normal 27 3" xfId="6286"/>
    <cellStyle name="Normal 27 3 2" xfId="6287"/>
    <cellStyle name="Normal 27 3 3" xfId="14954"/>
    <cellStyle name="Normal 27 4" xfId="6288"/>
    <cellStyle name="Normal 27 4 2" xfId="14955"/>
    <cellStyle name="Normal 27 5" xfId="6289"/>
    <cellStyle name="Normal 27 5 2" xfId="14956"/>
    <cellStyle name="Normal 27 6" xfId="6290"/>
    <cellStyle name="Normal 27 6 2" xfId="14957"/>
    <cellStyle name="Normal 27 7" xfId="6291"/>
    <cellStyle name="Normal 27 7 2" xfId="14958"/>
    <cellStyle name="Normal 27 8" xfId="14959"/>
    <cellStyle name="Normal 28" xfId="6292"/>
    <cellStyle name="Normal 28 2" xfId="6293"/>
    <cellStyle name="Normal 28 2 2" xfId="6294"/>
    <cellStyle name="Normal 28 2 3" xfId="14960"/>
    <cellStyle name="Normal 28 3" xfId="6295"/>
    <cellStyle name="Normal 28 3 2" xfId="6296"/>
    <cellStyle name="Normal 28 3 3" xfId="14961"/>
    <cellStyle name="Normal 28 4" xfId="6297"/>
    <cellStyle name="Normal 28 4 2" xfId="14962"/>
    <cellStyle name="Normal 28 5" xfId="6298"/>
    <cellStyle name="Normal 28 5 2" xfId="14963"/>
    <cellStyle name="Normal 28 6" xfId="6299"/>
    <cellStyle name="Normal 28 6 2" xfId="14964"/>
    <cellStyle name="Normal 28 7" xfId="6300"/>
    <cellStyle name="Normal 28 7 2" xfId="14965"/>
    <cellStyle name="Normal 28 8" xfId="14966"/>
    <cellStyle name="Normal 29" xfId="6301"/>
    <cellStyle name="Normal 29 2" xfId="6302"/>
    <cellStyle name="Normal 29 2 2" xfId="14967"/>
    <cellStyle name="Normal 29 3" xfId="6303"/>
    <cellStyle name="Normal 29 3 2" xfId="14968"/>
    <cellStyle name="Normal 29 4" xfId="6304"/>
    <cellStyle name="Normal 29 4 2" xfId="14969"/>
    <cellStyle name="Normal 29 5" xfId="6305"/>
    <cellStyle name="Normal 29 5 2" xfId="14970"/>
    <cellStyle name="Normal 29 6" xfId="6306"/>
    <cellStyle name="Normal 29 6 2" xfId="14971"/>
    <cellStyle name="Normal 29 7" xfId="6307"/>
    <cellStyle name="Normal 29 7 2" xfId="14972"/>
    <cellStyle name="Normal 3" xfId="52"/>
    <cellStyle name="Normal 3 10" xfId="6308"/>
    <cellStyle name="Normal 3 10 2" xfId="6309"/>
    <cellStyle name="Normal 3 10 2 2" xfId="6310"/>
    <cellStyle name="Normal 3 10 3" xfId="6311"/>
    <cellStyle name="Normal 3 10 3 2" xfId="6312"/>
    <cellStyle name="Normal 3 10 4" xfId="6313"/>
    <cellStyle name="Normal 3 10 4 2" xfId="6314"/>
    <cellStyle name="Normal 3 10 5" xfId="6315"/>
    <cellStyle name="Normal 3 100" xfId="6316"/>
    <cellStyle name="Normal 3 100 2" xfId="14973"/>
    <cellStyle name="Normal 3 101" xfId="6317"/>
    <cellStyle name="Normal 3 101 2" xfId="14974"/>
    <cellStyle name="Normal 3 102" xfId="6318"/>
    <cellStyle name="Normal 3 102 2" xfId="14975"/>
    <cellStyle name="Normal 3 103" xfId="6319"/>
    <cellStyle name="Normal 3 103 2" xfId="14976"/>
    <cellStyle name="Normal 3 104" xfId="6320"/>
    <cellStyle name="Normal 3 104 2" xfId="6321"/>
    <cellStyle name="Normal 3 105" xfId="6322"/>
    <cellStyle name="Normal 3 105 2" xfId="14977"/>
    <cellStyle name="Normal 3 106" xfId="6323"/>
    <cellStyle name="Normal 3 106 2" xfId="6324"/>
    <cellStyle name="Normal 3 107" xfId="6325"/>
    <cellStyle name="Normal 3 107 2" xfId="6326"/>
    <cellStyle name="Normal 3 107 2 2" xfId="6327"/>
    <cellStyle name="Normal 3 107 2 2 2" xfId="6328"/>
    <cellStyle name="Normal 3 107 2 2 3" xfId="14978"/>
    <cellStyle name="Normal 3 107 2 3" xfId="6329"/>
    <cellStyle name="Normal 3 107 2 3 2" xfId="6330"/>
    <cellStyle name="Normal 3 107 2 3 3" xfId="14979"/>
    <cellStyle name="Normal 3 107 2 4" xfId="6331"/>
    <cellStyle name="Normal 3 107 2 4 2" xfId="6332"/>
    <cellStyle name="Normal 3 107 2 4 3" xfId="14980"/>
    <cellStyle name="Normal 3 107 2 5" xfId="6333"/>
    <cellStyle name="Normal 3 107 2 6" xfId="14981"/>
    <cellStyle name="Normal 3 107 3" xfId="6334"/>
    <cellStyle name="Normal 3 107 4" xfId="14982"/>
    <cellStyle name="Normal 3 108" xfId="6335"/>
    <cellStyle name="Normal 3 108 2" xfId="6336"/>
    <cellStyle name="Normal 3 109" xfId="6337"/>
    <cellStyle name="Normal 3 109 2" xfId="6338"/>
    <cellStyle name="Normal 3 109 3" xfId="14983"/>
    <cellStyle name="Normal 3 11" xfId="6339"/>
    <cellStyle name="Normal 3 11 2" xfId="6340"/>
    <cellStyle name="Normal 3 11 2 2" xfId="6341"/>
    <cellStyle name="Normal 3 11 3" xfId="6342"/>
    <cellStyle name="Normal 3 11 3 2" xfId="6343"/>
    <cellStyle name="Normal 3 11 4" xfId="6344"/>
    <cellStyle name="Normal 3 11 4 2" xfId="6345"/>
    <cellStyle name="Normal 3 11 5" xfId="6346"/>
    <cellStyle name="Normal 3 110" xfId="6347"/>
    <cellStyle name="Normal 3 110 2" xfId="6348"/>
    <cellStyle name="Normal 3 110 2 2" xfId="6349"/>
    <cellStyle name="Normal 3 110 2 3" xfId="14984"/>
    <cellStyle name="Normal 3 110 3" xfId="6350"/>
    <cellStyle name="Normal 3 110 3 2" xfId="6351"/>
    <cellStyle name="Normal 3 110 3 3" xfId="14985"/>
    <cellStyle name="Normal 3 110 4" xfId="6352"/>
    <cellStyle name="Normal 3 110 4 2" xfId="6353"/>
    <cellStyle name="Normal 3 110 4 3" xfId="14986"/>
    <cellStyle name="Normal 3 110 5" xfId="6354"/>
    <cellStyle name="Normal 3 110 6" xfId="14987"/>
    <cellStyle name="Normal 3 12" xfId="6355"/>
    <cellStyle name="Normal 3 12 2" xfId="6356"/>
    <cellStyle name="Normal 3 12 2 2" xfId="6357"/>
    <cellStyle name="Normal 3 12 3" xfId="6358"/>
    <cellStyle name="Normal 3 12 4" xfId="14988"/>
    <cellStyle name="Normal 3 13" xfId="6359"/>
    <cellStyle name="Normal 3 13 2" xfId="6360"/>
    <cellStyle name="Normal 3 13 2 2" xfId="6361"/>
    <cellStyle name="Normal 3 13 3" xfId="6362"/>
    <cellStyle name="Normal 3 13 4" xfId="14989"/>
    <cellStyle name="Normal 3 14" xfId="6363"/>
    <cellStyle name="Normal 3 14 2" xfId="6364"/>
    <cellStyle name="Normal 3 14 2 2" xfId="6365"/>
    <cellStyle name="Normal 3 14 3" xfId="6366"/>
    <cellStyle name="Normal 3 14 4" xfId="14990"/>
    <cellStyle name="Normal 3 15" xfId="6367"/>
    <cellStyle name="Normal 3 15 2" xfId="6368"/>
    <cellStyle name="Normal 3 15 2 2" xfId="6369"/>
    <cellStyle name="Normal 3 15 3" xfId="6370"/>
    <cellStyle name="Normal 3 15 4" xfId="14991"/>
    <cellStyle name="Normal 3 16" xfId="6371"/>
    <cellStyle name="Normal 3 16 2" xfId="6372"/>
    <cellStyle name="Normal 3 16 2 2" xfId="6373"/>
    <cellStyle name="Normal 3 16 3" xfId="6374"/>
    <cellStyle name="Normal 3 16 4" xfId="14992"/>
    <cellStyle name="Normal 3 17" xfId="6375"/>
    <cellStyle name="Normal 3 17 2" xfId="6376"/>
    <cellStyle name="Normal 3 17 2 2" xfId="6377"/>
    <cellStyle name="Normal 3 17 3" xfId="6378"/>
    <cellStyle name="Normal 3 17 4" xfId="14993"/>
    <cellStyle name="Normal 3 18" xfId="6379"/>
    <cellStyle name="Normal 3 18 2" xfId="6380"/>
    <cellStyle name="Normal 3 18 2 2" xfId="6381"/>
    <cellStyle name="Normal 3 18 3" xfId="6382"/>
    <cellStyle name="Normal 3 18 4" xfId="14994"/>
    <cellStyle name="Normal 3 19" xfId="6383"/>
    <cellStyle name="Normal 3 19 2" xfId="6384"/>
    <cellStyle name="Normal 3 19 2 2" xfId="6385"/>
    <cellStyle name="Normal 3 19 3" xfId="6386"/>
    <cellStyle name="Normal 3 19 4" xfId="14995"/>
    <cellStyle name="Normal 3 2" xfId="6387"/>
    <cellStyle name="Normal 3 2 10" xfId="6388"/>
    <cellStyle name="Normal 3 2 10 2" xfId="6389"/>
    <cellStyle name="Normal 3 2 10 2 2" xfId="6390"/>
    <cellStyle name="Normal 3 2 10 2 3" xfId="14996"/>
    <cellStyle name="Normal 3 2 10 3" xfId="6391"/>
    <cellStyle name="Normal 3 2 10 3 2" xfId="6392"/>
    <cellStyle name="Normal 3 2 10 3 3" xfId="14997"/>
    <cellStyle name="Normal 3 2 10 4" xfId="6393"/>
    <cellStyle name="Normal 3 2 10 5" xfId="14998"/>
    <cellStyle name="Normal 3 2 11" xfId="6394"/>
    <cellStyle name="Normal 3 2 11 2" xfId="6395"/>
    <cellStyle name="Normal 3 2 11 2 2" xfId="6396"/>
    <cellStyle name="Normal 3 2 11 2 3" xfId="14999"/>
    <cellStyle name="Normal 3 2 11 3" xfId="6397"/>
    <cellStyle name="Normal 3 2 11 3 2" xfId="6398"/>
    <cellStyle name="Normal 3 2 11 4" xfId="6399"/>
    <cellStyle name="Normal 3 2 11 5" xfId="15000"/>
    <cellStyle name="Normal 3 2 12" xfId="6400"/>
    <cellStyle name="Normal 3 2 12 2" xfId="6401"/>
    <cellStyle name="Normal 3 2 12 2 2" xfId="6402"/>
    <cellStyle name="Normal 3 2 12 2 3" xfId="15001"/>
    <cellStyle name="Normal 3 2 12 3" xfId="6403"/>
    <cellStyle name="Normal 3 2 12 3 2" xfId="6404"/>
    <cellStyle name="Normal 3 2 12 4" xfId="6405"/>
    <cellStyle name="Normal 3 2 12 5" xfId="15002"/>
    <cellStyle name="Normal 3 2 13" xfId="6406"/>
    <cellStyle name="Normal 3 2 13 2" xfId="6407"/>
    <cellStyle name="Normal 3 2 13 2 2" xfId="6408"/>
    <cellStyle name="Normal 3 2 13 2 3" xfId="15003"/>
    <cellStyle name="Normal 3 2 13 3" xfId="6409"/>
    <cellStyle name="Normal 3 2 13 4" xfId="15004"/>
    <cellStyle name="Normal 3 2 14" xfId="6410"/>
    <cellStyle name="Normal 3 2 14 2" xfId="6411"/>
    <cellStyle name="Normal 3 2 14 2 2" xfId="6412"/>
    <cellStyle name="Normal 3 2 14 2 3" xfId="15005"/>
    <cellStyle name="Normal 3 2 14 3" xfId="6413"/>
    <cellStyle name="Normal 3 2 14 4" xfId="15006"/>
    <cellStyle name="Normal 3 2 15" xfId="6414"/>
    <cellStyle name="Normal 3 2 15 2" xfId="6415"/>
    <cellStyle name="Normal 3 2 15 2 2" xfId="6416"/>
    <cellStyle name="Normal 3 2 15 2 3" xfId="15007"/>
    <cellStyle name="Normal 3 2 15 3" xfId="6417"/>
    <cellStyle name="Normal 3 2 15 4" xfId="15008"/>
    <cellStyle name="Normal 3 2 16" xfId="6418"/>
    <cellStyle name="Normal 3 2 16 2" xfId="6419"/>
    <cellStyle name="Normal 3 2 16 2 2" xfId="6420"/>
    <cellStyle name="Normal 3 2 16 2 3" xfId="15009"/>
    <cellStyle name="Normal 3 2 16 3" xfId="6421"/>
    <cellStyle name="Normal 3 2 16 4" xfId="15010"/>
    <cellStyle name="Normal 3 2 17" xfId="6422"/>
    <cellStyle name="Normal 3 2 17 2" xfId="6423"/>
    <cellStyle name="Normal 3 2 17 2 2" xfId="6424"/>
    <cellStyle name="Normal 3 2 17 2 3" xfId="15011"/>
    <cellStyle name="Normal 3 2 17 3" xfId="6425"/>
    <cellStyle name="Normal 3 2 17 4" xfId="15012"/>
    <cellStyle name="Normal 3 2 18" xfId="6426"/>
    <cellStyle name="Normal 3 2 18 2" xfId="6427"/>
    <cellStyle name="Normal 3 2 18 3" xfId="15013"/>
    <cellStyle name="Normal 3 2 19" xfId="6428"/>
    <cellStyle name="Normal 3 2 19 2" xfId="6429"/>
    <cellStyle name="Normal 3 2 19 3" xfId="15014"/>
    <cellStyle name="Normal 3 2 2" xfId="6430"/>
    <cellStyle name="Normal 3 2 2 10" xfId="6431"/>
    <cellStyle name="Normal 3 2 2 10 2" xfId="6432"/>
    <cellStyle name="Normal 3 2 2 11" xfId="6433"/>
    <cellStyle name="Normal 3 2 2 11 2" xfId="6434"/>
    <cellStyle name="Normal 3 2 2 12" xfId="6435"/>
    <cellStyle name="Normal 3 2 2 12 2" xfId="6436"/>
    <cellStyle name="Normal 3 2 2 13" xfId="6437"/>
    <cellStyle name="Normal 3 2 2 13 2" xfId="6438"/>
    <cellStyle name="Normal 3 2 2 14" xfId="6439"/>
    <cellStyle name="Normal 3 2 2 14 2" xfId="6440"/>
    <cellStyle name="Normal 3 2 2 15" xfId="6441"/>
    <cellStyle name="Normal 3 2 2 15 2" xfId="6442"/>
    <cellStyle name="Normal 3 2 2 16" xfId="6443"/>
    <cellStyle name="Normal 3 2 2 16 2" xfId="6444"/>
    <cellStyle name="Normal 3 2 2 17" xfId="6445"/>
    <cellStyle name="Normal 3 2 2 17 2" xfId="6446"/>
    <cellStyle name="Normal 3 2 2 18" xfId="6447"/>
    <cellStyle name="Normal 3 2 2 18 2" xfId="6448"/>
    <cellStyle name="Normal 3 2 2 18 2 2" xfId="15015"/>
    <cellStyle name="Normal 3 2 2 18 3" xfId="15016"/>
    <cellStyle name="Normal 3 2 2 18 4" xfId="15017"/>
    <cellStyle name="Normal 3 2 2 19" xfId="15018"/>
    <cellStyle name="Normal 3 2 2 2" xfId="6449"/>
    <cellStyle name="Normal 3 2 2 2 10" xfId="6450"/>
    <cellStyle name="Normal 3 2 2 2 10 2" xfId="6451"/>
    <cellStyle name="Normal 3 2 2 2 10 2 2" xfId="6452"/>
    <cellStyle name="Normal 3 2 2 2 10 2 3" xfId="15019"/>
    <cellStyle name="Normal 3 2 2 2 10 3" xfId="6453"/>
    <cellStyle name="Normal 3 2 2 2 10 4" xfId="15020"/>
    <cellStyle name="Normal 3 2 2 2 11" xfId="6454"/>
    <cellStyle name="Normal 3 2 2 2 11 2" xfId="6455"/>
    <cellStyle name="Normal 3 2 2 2 11 2 2" xfId="6456"/>
    <cellStyle name="Normal 3 2 2 2 11 2 3" xfId="15021"/>
    <cellStyle name="Normal 3 2 2 2 11 3" xfId="6457"/>
    <cellStyle name="Normal 3 2 2 2 11 4" xfId="15022"/>
    <cellStyle name="Normal 3 2 2 2 12" xfId="6458"/>
    <cellStyle name="Normal 3 2 2 2 12 2" xfId="6459"/>
    <cellStyle name="Normal 3 2 2 2 12 2 2" xfId="6460"/>
    <cellStyle name="Normal 3 2 2 2 12 2 3" xfId="15023"/>
    <cellStyle name="Normal 3 2 2 2 12 3" xfId="6461"/>
    <cellStyle name="Normal 3 2 2 2 12 4" xfId="15024"/>
    <cellStyle name="Normal 3 2 2 2 13" xfId="6462"/>
    <cellStyle name="Normal 3 2 2 2 13 2" xfId="6463"/>
    <cellStyle name="Normal 3 2 2 2 13 2 2" xfId="6464"/>
    <cellStyle name="Normal 3 2 2 2 13 2 3" xfId="15025"/>
    <cellStyle name="Normal 3 2 2 2 13 3" xfId="6465"/>
    <cellStyle name="Normal 3 2 2 2 13 4" xfId="15026"/>
    <cellStyle name="Normal 3 2 2 2 14" xfId="6466"/>
    <cellStyle name="Normal 3 2 2 2 14 2" xfId="6467"/>
    <cellStyle name="Normal 3 2 2 2 14 2 2" xfId="6468"/>
    <cellStyle name="Normal 3 2 2 2 14 2 3" xfId="15027"/>
    <cellStyle name="Normal 3 2 2 2 14 3" xfId="6469"/>
    <cellStyle name="Normal 3 2 2 2 14 4" xfId="15028"/>
    <cellStyle name="Normal 3 2 2 2 15" xfId="6470"/>
    <cellStyle name="Normal 3 2 2 2 15 2" xfId="6471"/>
    <cellStyle name="Normal 3 2 2 2 15 2 2" xfId="6472"/>
    <cellStyle name="Normal 3 2 2 2 15 2 3" xfId="15029"/>
    <cellStyle name="Normal 3 2 2 2 15 3" xfId="6473"/>
    <cellStyle name="Normal 3 2 2 2 15 4" xfId="15030"/>
    <cellStyle name="Normal 3 2 2 2 16" xfId="6474"/>
    <cellStyle name="Normal 3 2 2 2 16 2" xfId="6475"/>
    <cellStyle name="Normal 3 2 2 2 16 3" xfId="15031"/>
    <cellStyle name="Normal 3 2 2 2 17" xfId="6476"/>
    <cellStyle name="Normal 3 2 2 2 17 2" xfId="6477"/>
    <cellStyle name="Normal 3 2 2 2 17 3" xfId="15032"/>
    <cellStyle name="Normal 3 2 2 2 18" xfId="6478"/>
    <cellStyle name="Normal 3 2 2 2 19" xfId="15033"/>
    <cellStyle name="Normal 3 2 2 2 2" xfId="6479"/>
    <cellStyle name="Normal 3 2 2 2 2 2" xfId="6480"/>
    <cellStyle name="Normal 3 2 2 2 2 2 2" xfId="6481"/>
    <cellStyle name="Normal 3 2 2 2 2 2 2 2" xfId="6482"/>
    <cellStyle name="Normal 3 2 2 2 2 2 2 2 2" xfId="6483"/>
    <cellStyle name="Normal 3 2 2 2 2 2 2 2 3" xfId="15034"/>
    <cellStyle name="Normal 3 2 2 2 2 2 2 3" xfId="6484"/>
    <cellStyle name="Normal 3 2 2 2 2 2 2 4" xfId="15035"/>
    <cellStyle name="Normal 3 2 2 2 2 2 3" xfId="6485"/>
    <cellStyle name="Normal 3 2 2 2 2 2 3 2" xfId="6486"/>
    <cellStyle name="Normal 3 2 2 2 2 2 3 2 2" xfId="6487"/>
    <cellStyle name="Normal 3 2 2 2 2 2 3 2 3" xfId="15036"/>
    <cellStyle name="Normal 3 2 2 2 2 2 3 3" xfId="6488"/>
    <cellStyle name="Normal 3 2 2 2 2 2 3 4" xfId="15037"/>
    <cellStyle name="Normal 3 2 2 2 2 2 4" xfId="6489"/>
    <cellStyle name="Normal 3 2 2 2 2 2 4 2" xfId="6490"/>
    <cellStyle name="Normal 3 2 2 2 2 2 4 2 2" xfId="6491"/>
    <cellStyle name="Normal 3 2 2 2 2 2 4 2 3" xfId="15038"/>
    <cellStyle name="Normal 3 2 2 2 2 2 4 3" xfId="6492"/>
    <cellStyle name="Normal 3 2 2 2 2 2 4 4" xfId="15039"/>
    <cellStyle name="Normal 3 2 2 2 2 2 5" xfId="6493"/>
    <cellStyle name="Normal 3 2 2 2 2 2 5 2" xfId="6494"/>
    <cellStyle name="Normal 3 2 2 2 2 2 5 2 2" xfId="6495"/>
    <cellStyle name="Normal 3 2 2 2 2 2 5 2 3" xfId="15040"/>
    <cellStyle name="Normal 3 2 2 2 2 2 5 3" xfId="6496"/>
    <cellStyle name="Normal 3 2 2 2 2 2 5 4" xfId="15041"/>
    <cellStyle name="Normal 3 2 2 2 2 2 6" xfId="6497"/>
    <cellStyle name="Normal 3 2 2 2 2 3" xfId="6498"/>
    <cellStyle name="Normal 3 2 2 2 2 3 2" xfId="6499"/>
    <cellStyle name="Normal 3 2 2 2 2 4" xfId="6500"/>
    <cellStyle name="Normal 3 2 2 2 2 4 2" xfId="6501"/>
    <cellStyle name="Normal 3 2 2 2 2 5" xfId="6502"/>
    <cellStyle name="Normal 3 2 2 2 2 5 2" xfId="6503"/>
    <cellStyle name="Normal 3 2 2 2 2 6" xfId="6504"/>
    <cellStyle name="Normal 3 2 2 2 2 6 2" xfId="6505"/>
    <cellStyle name="Normal 3 2 2 2 2 6 3" xfId="15042"/>
    <cellStyle name="Normal 3 2 2 2 2 7" xfId="6506"/>
    <cellStyle name="Normal 3 2 2 2 2 8" xfId="15043"/>
    <cellStyle name="Normal 3 2 2 2 3" xfId="6507"/>
    <cellStyle name="Normal 3 2 2 2 3 2" xfId="6508"/>
    <cellStyle name="Normal 3 2 2 2 3 2 2" xfId="6509"/>
    <cellStyle name="Normal 3 2 2 2 3 2 3" xfId="15044"/>
    <cellStyle name="Normal 3 2 2 2 3 3" xfId="6510"/>
    <cellStyle name="Normal 3 2 2 2 3 4" xfId="15045"/>
    <cellStyle name="Normal 3 2 2 2 4" xfId="6511"/>
    <cellStyle name="Normal 3 2 2 2 4 2" xfId="6512"/>
    <cellStyle name="Normal 3 2 2 2 4 2 2" xfId="6513"/>
    <cellStyle name="Normal 3 2 2 2 4 2 3" xfId="15046"/>
    <cellStyle name="Normal 3 2 2 2 4 3" xfId="6514"/>
    <cellStyle name="Normal 3 2 2 2 4 4" xfId="15047"/>
    <cellStyle name="Normal 3 2 2 2 5" xfId="6515"/>
    <cellStyle name="Normal 3 2 2 2 5 2" xfId="6516"/>
    <cellStyle name="Normal 3 2 2 2 5 2 2" xfId="6517"/>
    <cellStyle name="Normal 3 2 2 2 5 2 3" xfId="15048"/>
    <cellStyle name="Normal 3 2 2 2 5 3" xfId="6518"/>
    <cellStyle name="Normal 3 2 2 2 5 4" xfId="15049"/>
    <cellStyle name="Normal 3 2 2 2 6" xfId="6519"/>
    <cellStyle name="Normal 3 2 2 2 6 2" xfId="6520"/>
    <cellStyle name="Normal 3 2 2 2 6 2 2" xfId="6521"/>
    <cellStyle name="Normal 3 2 2 2 6 2 3" xfId="15050"/>
    <cellStyle name="Normal 3 2 2 2 6 3" xfId="6522"/>
    <cellStyle name="Normal 3 2 2 2 6 4" xfId="15051"/>
    <cellStyle name="Normal 3 2 2 2 7" xfId="6523"/>
    <cellStyle name="Normal 3 2 2 2 7 2" xfId="6524"/>
    <cellStyle name="Normal 3 2 2 2 7 2 2" xfId="6525"/>
    <cellStyle name="Normal 3 2 2 2 7 2 3" xfId="15052"/>
    <cellStyle name="Normal 3 2 2 2 7 3" xfId="6526"/>
    <cellStyle name="Normal 3 2 2 2 7 4" xfId="15053"/>
    <cellStyle name="Normal 3 2 2 2 8" xfId="6527"/>
    <cellStyle name="Normal 3 2 2 2 8 2" xfId="6528"/>
    <cellStyle name="Normal 3 2 2 2 8 2 2" xfId="6529"/>
    <cellStyle name="Normal 3 2 2 2 8 2 3" xfId="15054"/>
    <cellStyle name="Normal 3 2 2 2 8 3" xfId="6530"/>
    <cellStyle name="Normal 3 2 2 2 8 4" xfId="15055"/>
    <cellStyle name="Normal 3 2 2 2 9" xfId="6531"/>
    <cellStyle name="Normal 3 2 2 2 9 2" xfId="6532"/>
    <cellStyle name="Normal 3 2 2 2 9 2 2" xfId="6533"/>
    <cellStyle name="Normal 3 2 2 2 9 2 3" xfId="15056"/>
    <cellStyle name="Normal 3 2 2 2 9 3" xfId="6534"/>
    <cellStyle name="Normal 3 2 2 2 9 4" xfId="15057"/>
    <cellStyle name="Normal 3 2 2 3" xfId="6535"/>
    <cellStyle name="Normal 3 2 2 3 2" xfId="6536"/>
    <cellStyle name="Normal 3 2 2 3 2 2" xfId="6537"/>
    <cellStyle name="Normal 3 2 2 3 3" xfId="6538"/>
    <cellStyle name="Normal 3 2 2 3 3 2" xfId="6539"/>
    <cellStyle name="Normal 3 2 2 3 3 3" xfId="15058"/>
    <cellStyle name="Normal 3 2 2 3 4" xfId="6540"/>
    <cellStyle name="Normal 3 2 2 4" xfId="6541"/>
    <cellStyle name="Normal 3 2 2 4 2" xfId="6542"/>
    <cellStyle name="Normal 3 2 2 4 2 2" xfId="6543"/>
    <cellStyle name="Normal 3 2 2 4 3" xfId="6544"/>
    <cellStyle name="Normal 3 2 2 5" xfId="6545"/>
    <cellStyle name="Normal 3 2 2 5 2" xfId="6546"/>
    <cellStyle name="Normal 3 2 2 6" xfId="6547"/>
    <cellStyle name="Normal 3 2 2 6 2" xfId="6548"/>
    <cellStyle name="Normal 3 2 2 7" xfId="6549"/>
    <cellStyle name="Normal 3 2 2 7 2" xfId="6550"/>
    <cellStyle name="Normal 3 2 2 8" xfId="6551"/>
    <cellStyle name="Normal 3 2 2 8 2" xfId="6552"/>
    <cellStyle name="Normal 3 2 2 9" xfId="6553"/>
    <cellStyle name="Normal 3 2 2 9 2" xfId="6554"/>
    <cellStyle name="Normal 3 2 20" xfId="6555"/>
    <cellStyle name="Normal 3 2 20 2" xfId="6556"/>
    <cellStyle name="Normal 3 2 20 3" xfId="6557"/>
    <cellStyle name="Normal 3 2 20 3 2" xfId="15059"/>
    <cellStyle name="Normal 3 2 20 4" xfId="15060"/>
    <cellStyle name="Normal 3 2 21" xfId="6558"/>
    <cellStyle name="Normal 3 2 21 2" xfId="6559"/>
    <cellStyle name="Normal 3 2 21 3" xfId="15061"/>
    <cellStyle name="Normal 3 2 22" xfId="15062"/>
    <cellStyle name="Normal 3 2 3" xfId="6560"/>
    <cellStyle name="Normal 3 2 3 2" xfId="6561"/>
    <cellStyle name="Normal 3 2 3 2 2" xfId="6562"/>
    <cellStyle name="Normal 3 2 3 2 3" xfId="15063"/>
    <cellStyle name="Normal 3 2 3 3" xfId="6563"/>
    <cellStyle name="Normal 3 2 3 4" xfId="6564"/>
    <cellStyle name="Normal 3 2 3 4 2" xfId="15064"/>
    <cellStyle name="Normal 3 2 3 5" xfId="15065"/>
    <cellStyle name="Normal 3 2 4" xfId="6565"/>
    <cellStyle name="Normal 3 2 4 2" xfId="6566"/>
    <cellStyle name="Normal 3 2 4 2 2" xfId="6567"/>
    <cellStyle name="Normal 3 2 4 2 3" xfId="15066"/>
    <cellStyle name="Normal 3 2 4 3" xfId="6568"/>
    <cellStyle name="Normal 3 2 4 4" xfId="15067"/>
    <cellStyle name="Normal 3 2 5" xfId="6569"/>
    <cellStyle name="Normal 3 2 5 2" xfId="6570"/>
    <cellStyle name="Normal 3 2 5 2 2" xfId="6571"/>
    <cellStyle name="Normal 3 2 5 2 3" xfId="15068"/>
    <cellStyle name="Normal 3 2 5 3" xfId="6572"/>
    <cellStyle name="Normal 3 2 5 4" xfId="15069"/>
    <cellStyle name="Normal 3 2 6" xfId="6573"/>
    <cellStyle name="Normal 3 2 6 2" xfId="6574"/>
    <cellStyle name="Normal 3 2 6 2 2" xfId="6575"/>
    <cellStyle name="Normal 3 2 6 2 3" xfId="15070"/>
    <cellStyle name="Normal 3 2 6 3" xfId="6576"/>
    <cellStyle name="Normal 3 2 6 4" xfId="15071"/>
    <cellStyle name="Normal 3 2 7" xfId="6577"/>
    <cellStyle name="Normal 3 2 7 2" xfId="6578"/>
    <cellStyle name="Normal 3 2 7 2 2" xfId="6579"/>
    <cellStyle name="Normal 3 2 7 2 3" xfId="15072"/>
    <cellStyle name="Normal 3 2 7 3" xfId="6580"/>
    <cellStyle name="Normal 3 2 7 4" xfId="15073"/>
    <cellStyle name="Normal 3 2 8" xfId="6581"/>
    <cellStyle name="Normal 3 2 8 2" xfId="6582"/>
    <cellStyle name="Normal 3 2 8 2 2" xfId="6583"/>
    <cellStyle name="Normal 3 2 8 2 3" xfId="15074"/>
    <cellStyle name="Normal 3 2 8 3" xfId="6584"/>
    <cellStyle name="Normal 3 2 8 4" xfId="15075"/>
    <cellStyle name="Normal 3 2 9" xfId="6585"/>
    <cellStyle name="Normal 3 2 9 2" xfId="6586"/>
    <cellStyle name="Normal 3 2 9 2 2" xfId="6587"/>
    <cellStyle name="Normal 3 2 9 2 3" xfId="15076"/>
    <cellStyle name="Normal 3 2 9 3" xfId="6588"/>
    <cellStyle name="Normal 3 2 9 4" xfId="15077"/>
    <cellStyle name="Normal 3 2_Avera Rebuttal Analyses" xfId="11329"/>
    <cellStyle name="Normal 3 20" xfId="6589"/>
    <cellStyle name="Normal 3 20 2" xfId="6590"/>
    <cellStyle name="Normal 3 20 2 2" xfId="6591"/>
    <cellStyle name="Normal 3 20 3" xfId="6592"/>
    <cellStyle name="Normal 3 20 3 2" xfId="6593"/>
    <cellStyle name="Normal 3 20 4" xfId="6594"/>
    <cellStyle name="Normal 3 20 5" xfId="15078"/>
    <cellStyle name="Normal 3 21" xfId="6595"/>
    <cellStyle name="Normal 3 21 2" xfId="6596"/>
    <cellStyle name="Normal 3 21 3" xfId="15079"/>
    <cellStyle name="Normal 3 22" xfId="6597"/>
    <cellStyle name="Normal 3 22 2" xfId="6598"/>
    <cellStyle name="Normal 3 23" xfId="6599"/>
    <cellStyle name="Normal 3 23 2" xfId="15080"/>
    <cellStyle name="Normal 3 24" xfId="6600"/>
    <cellStyle name="Normal 3 24 2" xfId="15081"/>
    <cellStyle name="Normal 3 25" xfId="6601"/>
    <cellStyle name="Normal 3 25 2" xfId="15082"/>
    <cellStyle name="Normal 3 26" xfId="6602"/>
    <cellStyle name="Normal 3 26 2" xfId="15083"/>
    <cellStyle name="Normal 3 27" xfId="6603"/>
    <cellStyle name="Normal 3 27 2" xfId="15084"/>
    <cellStyle name="Normal 3 28" xfId="6604"/>
    <cellStyle name="Normal 3 28 2" xfId="15085"/>
    <cellStyle name="Normal 3 29" xfId="6605"/>
    <cellStyle name="Normal 3 29 2" xfId="15086"/>
    <cellStyle name="Normal 3 3" xfId="6606"/>
    <cellStyle name="Normal 3 3 2" xfId="6607"/>
    <cellStyle name="Normal 3 3 2 2" xfId="6608"/>
    <cellStyle name="Normal 3 3 2 2 2" xfId="6609"/>
    <cellStyle name="Normal 3 3 2 2 2 2" xfId="6610"/>
    <cellStyle name="Normal 3 3 2 2 2 2 2" xfId="6611"/>
    <cellStyle name="Normal 3 3 2 2 2 3" xfId="6612"/>
    <cellStyle name="Normal 3 3 2 2 3" xfId="6613"/>
    <cellStyle name="Normal 3 3 2 2 3 2" xfId="6614"/>
    <cellStyle name="Normal 3 3 2 2 4" xfId="6615"/>
    <cellStyle name="Normal 3 3 2 2 4 2" xfId="6616"/>
    <cellStyle name="Normal 3 3 2 2 5" xfId="6617"/>
    <cellStyle name="Normal 3 3 2 2 5 2" xfId="6618"/>
    <cellStyle name="Normal 3 3 2 2 6" xfId="6619"/>
    <cellStyle name="Normal 3 3 2 2 6 2" xfId="6620"/>
    <cellStyle name="Normal 3 3 2 2 6 3" xfId="15087"/>
    <cellStyle name="Normal 3 3 2 2 7" xfId="6621"/>
    <cellStyle name="Normal 3 3 2 2 8" xfId="15088"/>
    <cellStyle name="Normal 3 3 2 3" xfId="6622"/>
    <cellStyle name="Normal 3 3 2 3 2" xfId="6623"/>
    <cellStyle name="Normal 3 3 2 3 2 2" xfId="6624"/>
    <cellStyle name="Normal 3 3 2 3 2 3" xfId="15089"/>
    <cellStyle name="Normal 3 3 2 3 3" xfId="6625"/>
    <cellStyle name="Normal 3 3 2 3 4" xfId="15090"/>
    <cellStyle name="Normal 3 3 2 4" xfId="6626"/>
    <cellStyle name="Normal 3 3 2 4 2" xfId="6627"/>
    <cellStyle name="Normal 3 3 2 4 2 2" xfId="6628"/>
    <cellStyle name="Normal 3 3 2 4 2 3" xfId="15091"/>
    <cellStyle name="Normal 3 3 2 4 3" xfId="6629"/>
    <cellStyle name="Normal 3 3 2 4 4" xfId="15092"/>
    <cellStyle name="Normal 3 3 2 5" xfId="6630"/>
    <cellStyle name="Normal 3 3 2 5 2" xfId="6631"/>
    <cellStyle name="Normal 3 3 2 5 2 2" xfId="6632"/>
    <cellStyle name="Normal 3 3 2 5 2 3" xfId="15093"/>
    <cellStyle name="Normal 3 3 2 5 3" xfId="6633"/>
    <cellStyle name="Normal 3 3 2 5 4" xfId="15094"/>
    <cellStyle name="Normal 3 3 2 6" xfId="6634"/>
    <cellStyle name="Normal 3 3 2 6 2" xfId="6635"/>
    <cellStyle name="Normal 3 3 2 7" xfId="6636"/>
    <cellStyle name="Normal 3 3 3" xfId="6637"/>
    <cellStyle name="Normal 3 3 3 2" xfId="6638"/>
    <cellStyle name="Normal 3 3 3 2 2" xfId="6639"/>
    <cellStyle name="Normal 3 3 3 3" xfId="6640"/>
    <cellStyle name="Normal 3 3 3 3 2" xfId="6641"/>
    <cellStyle name="Normal 3 3 3 3 3" xfId="15095"/>
    <cellStyle name="Normal 3 3 3 4" xfId="6642"/>
    <cellStyle name="Normal 3 3 3 4 2" xfId="6643"/>
    <cellStyle name="Normal 3 3 3 4 3" xfId="15096"/>
    <cellStyle name="Normal 3 3 3 5" xfId="6644"/>
    <cellStyle name="Normal 3 3 4" xfId="6645"/>
    <cellStyle name="Normal 3 3 4 2" xfId="6646"/>
    <cellStyle name="Normal 3 3 4 2 2" xfId="6647"/>
    <cellStyle name="Normal 3 3 4 3" xfId="6648"/>
    <cellStyle name="Normal 3 3 5" xfId="6649"/>
    <cellStyle name="Normal 3 3 5 2" xfId="6650"/>
    <cellStyle name="Normal 3 3 6" xfId="6651"/>
    <cellStyle name="Normal 3 3 6 2" xfId="6652"/>
    <cellStyle name="Normal 3 3 7" xfId="6653"/>
    <cellStyle name="Normal 3 3 7 2" xfId="6654"/>
    <cellStyle name="Normal 3 3 8" xfId="6655"/>
    <cellStyle name="Normal 3 3 9" xfId="15097"/>
    <cellStyle name="Normal 3 30" xfId="6656"/>
    <cellStyle name="Normal 3 30 2" xfId="15098"/>
    <cellStyle name="Normal 3 31" xfId="6657"/>
    <cellStyle name="Normal 3 31 2" xfId="15099"/>
    <cellStyle name="Normal 3 32" xfId="6658"/>
    <cellStyle name="Normal 3 32 2" xfId="15100"/>
    <cellStyle name="Normal 3 33" xfId="6659"/>
    <cellStyle name="Normal 3 33 2" xfId="15101"/>
    <cellStyle name="Normal 3 34" xfId="6660"/>
    <cellStyle name="Normal 3 34 2" xfId="15102"/>
    <cellStyle name="Normal 3 35" xfId="6661"/>
    <cellStyle name="Normal 3 35 2" xfId="15103"/>
    <cellStyle name="Normal 3 36" xfId="6662"/>
    <cellStyle name="Normal 3 36 2" xfId="15104"/>
    <cellStyle name="Normal 3 37" xfId="6663"/>
    <cellStyle name="Normal 3 37 2" xfId="15105"/>
    <cellStyle name="Normal 3 38" xfId="6664"/>
    <cellStyle name="Normal 3 38 2" xfId="15106"/>
    <cellStyle name="Normal 3 39" xfId="6665"/>
    <cellStyle name="Normal 3 39 2" xfId="15107"/>
    <cellStyle name="Normal 3 4" xfId="6666"/>
    <cellStyle name="Normal 3 4 10" xfId="6667"/>
    <cellStyle name="Normal 3 4 10 2" xfId="15108"/>
    <cellStyle name="Normal 3 4 11" xfId="6668"/>
    <cellStyle name="Normal 3 4 11 2" xfId="15109"/>
    <cellStyle name="Normal 3 4 12" xfId="15110"/>
    <cellStyle name="Normal 3 4 2" xfId="6669"/>
    <cellStyle name="Normal 3 4 2 2" xfId="6670"/>
    <cellStyle name="Normal 3 4 3" xfId="6671"/>
    <cellStyle name="Normal 3 4 3 2" xfId="6672"/>
    <cellStyle name="Normal 3 4 3 2 2" xfId="6673"/>
    <cellStyle name="Normal 3 4 4" xfId="6674"/>
    <cellStyle name="Normal 3 4 4 2" xfId="15111"/>
    <cellStyle name="Normal 3 4 5" xfId="6675"/>
    <cellStyle name="Normal 3 4 5 2" xfId="15112"/>
    <cellStyle name="Normal 3 4 6" xfId="6676"/>
    <cellStyle name="Normal 3 4 6 2" xfId="15113"/>
    <cellStyle name="Normal 3 4 7" xfId="6677"/>
    <cellStyle name="Normal 3 4 7 2" xfId="15114"/>
    <cellStyle name="Normal 3 4 8" xfId="6678"/>
    <cellStyle name="Normal 3 4 8 2" xfId="15115"/>
    <cellStyle name="Normal 3 4 9" xfId="6679"/>
    <cellStyle name="Normal 3 4 9 2" xfId="15116"/>
    <cellStyle name="Normal 3 40" xfId="6680"/>
    <cellStyle name="Normal 3 40 2" xfId="15117"/>
    <cellStyle name="Normal 3 41" xfId="6681"/>
    <cellStyle name="Normal 3 41 2" xfId="15118"/>
    <cellStyle name="Normal 3 42" xfId="6682"/>
    <cellStyle name="Normal 3 42 2" xfId="15119"/>
    <cellStyle name="Normal 3 43" xfId="6683"/>
    <cellStyle name="Normal 3 43 2" xfId="6684"/>
    <cellStyle name="Normal 3 43 2 2" xfId="6685"/>
    <cellStyle name="Normal 3 43 2 3" xfId="15120"/>
    <cellStyle name="Normal 3 43 3" xfId="6686"/>
    <cellStyle name="Normal 3 43 4" xfId="15121"/>
    <cellStyle name="Normal 3 44" xfId="6687"/>
    <cellStyle name="Normal 3 44 2" xfId="6688"/>
    <cellStyle name="Normal 3 44 2 2" xfId="6689"/>
    <cellStyle name="Normal 3 44 2 3" xfId="15122"/>
    <cellStyle name="Normal 3 44 3" xfId="6690"/>
    <cellStyle name="Normal 3 44 4" xfId="15123"/>
    <cellStyle name="Normal 3 45" xfId="6691"/>
    <cellStyle name="Normal 3 45 2" xfId="15124"/>
    <cellStyle name="Normal 3 46" xfId="6692"/>
    <cellStyle name="Normal 3 46 2" xfId="15125"/>
    <cellStyle name="Normal 3 47" xfId="6693"/>
    <cellStyle name="Normal 3 47 2" xfId="15126"/>
    <cellStyle name="Normal 3 48" xfId="6694"/>
    <cellStyle name="Normal 3 48 2" xfId="15127"/>
    <cellStyle name="Normal 3 49" xfId="6695"/>
    <cellStyle name="Normal 3 49 2" xfId="15128"/>
    <cellStyle name="Normal 3 5" xfId="6696"/>
    <cellStyle name="Normal 3 5 10" xfId="6697"/>
    <cellStyle name="Normal 3 5 10 2" xfId="6698"/>
    <cellStyle name="Normal 3 5 11" xfId="6699"/>
    <cellStyle name="Normal 3 5 11 2" xfId="6700"/>
    <cellStyle name="Normal 3 5 12" xfId="6701"/>
    <cellStyle name="Normal 3 5 12 2" xfId="6702"/>
    <cellStyle name="Normal 3 5 13" xfId="6703"/>
    <cellStyle name="Normal 3 5 13 2" xfId="6704"/>
    <cellStyle name="Normal 3 5 14" xfId="6705"/>
    <cellStyle name="Normal 3 5 14 2" xfId="6706"/>
    <cellStyle name="Normal 3 5 15" xfId="6707"/>
    <cellStyle name="Normal 3 5 15 2" xfId="6708"/>
    <cellStyle name="Normal 3 5 16" xfId="6709"/>
    <cellStyle name="Normal 3 5 16 2" xfId="6710"/>
    <cellStyle name="Normal 3 5 17" xfId="6711"/>
    <cellStyle name="Normal 3 5 17 2" xfId="6712"/>
    <cellStyle name="Normal 3 5 18" xfId="6713"/>
    <cellStyle name="Normal 3 5 2" xfId="6714"/>
    <cellStyle name="Normal 3 5 2 2" xfId="6715"/>
    <cellStyle name="Normal 3 5 2 2 2" xfId="6716"/>
    <cellStyle name="Normal 3 5 2 2 2 2" xfId="6717"/>
    <cellStyle name="Normal 3 5 2 2 2 2 2" xfId="6718"/>
    <cellStyle name="Normal 3 5 2 2 2 3" xfId="6719"/>
    <cellStyle name="Normal 3 5 2 2 3" xfId="6720"/>
    <cellStyle name="Normal 3 5 2 2 3 2" xfId="6721"/>
    <cellStyle name="Normal 3 5 2 2 4" xfId="6722"/>
    <cellStyle name="Normal 3 5 2 2 4 2" xfId="6723"/>
    <cellStyle name="Normal 3 5 2 2 5" xfId="6724"/>
    <cellStyle name="Normal 3 5 2 2 5 2" xfId="6725"/>
    <cellStyle name="Normal 3 5 2 2 6" xfId="6726"/>
    <cellStyle name="Normal 3 5 2 3" xfId="6727"/>
    <cellStyle name="Normal 3 5 2 3 2" xfId="6728"/>
    <cellStyle name="Normal 3 5 2 4" xfId="6729"/>
    <cellStyle name="Normal 3 5 2 4 2" xfId="6730"/>
    <cellStyle name="Normal 3 5 2 5" xfId="6731"/>
    <cellStyle name="Normal 3 5 2 5 2" xfId="6732"/>
    <cellStyle name="Normal 3 5 2 6" xfId="6733"/>
    <cellStyle name="Normal 3 5 3" xfId="6734"/>
    <cellStyle name="Normal 3 5 3 2" xfId="6735"/>
    <cellStyle name="Normal 3 5 3 2 2" xfId="6736"/>
    <cellStyle name="Normal 3 5 3 3" xfId="6737"/>
    <cellStyle name="Normal 3 5 3 3 2" xfId="6738"/>
    <cellStyle name="Normal 3 5 3 4" xfId="6739"/>
    <cellStyle name="Normal 3 5 4" xfId="6740"/>
    <cellStyle name="Normal 3 5 4 2" xfId="6741"/>
    <cellStyle name="Normal 3 5 4 2 2" xfId="6742"/>
    <cellStyle name="Normal 3 5 4 3" xfId="6743"/>
    <cellStyle name="Normal 3 5 5" xfId="6744"/>
    <cellStyle name="Normal 3 5 5 2" xfId="6745"/>
    <cellStyle name="Normal 3 5 6" xfId="6746"/>
    <cellStyle name="Normal 3 5 6 2" xfId="6747"/>
    <cellStyle name="Normal 3 5 7" xfId="6748"/>
    <cellStyle name="Normal 3 5 7 2" xfId="6749"/>
    <cellStyle name="Normal 3 5 8" xfId="6750"/>
    <cellStyle name="Normal 3 5 8 2" xfId="6751"/>
    <cellStyle name="Normal 3 5 9" xfId="6752"/>
    <cellStyle name="Normal 3 5 9 2" xfId="6753"/>
    <cellStyle name="Normal 3 50" xfId="6754"/>
    <cellStyle name="Normal 3 50 2" xfId="6755"/>
    <cellStyle name="Normal 3 51" xfId="6756"/>
    <cellStyle name="Normal 3 51 2" xfId="15129"/>
    <cellStyle name="Normal 3 52" xfId="6757"/>
    <cellStyle name="Normal 3 52 2" xfId="6758"/>
    <cellStyle name="Normal 3 53" xfId="6759"/>
    <cellStyle name="Normal 3 53 2" xfId="6760"/>
    <cellStyle name="Normal 3 54" xfId="6761"/>
    <cellStyle name="Normal 3 54 2" xfId="6762"/>
    <cellStyle name="Normal 3 55" xfId="6763"/>
    <cellStyle name="Normal 3 55 2" xfId="6764"/>
    <cellStyle name="Normal 3 56" xfId="6765"/>
    <cellStyle name="Normal 3 56 2" xfId="6766"/>
    <cellStyle name="Normal 3 57" xfId="6767"/>
    <cellStyle name="Normal 3 57 2" xfId="6768"/>
    <cellStyle name="Normal 3 58" xfId="6769"/>
    <cellStyle name="Normal 3 58 2" xfId="15130"/>
    <cellStyle name="Normal 3 59" xfId="6770"/>
    <cellStyle name="Normal 3 59 2" xfId="15131"/>
    <cellStyle name="Normal 3 6" xfId="6771"/>
    <cellStyle name="Normal 3 6 2" xfId="6772"/>
    <cellStyle name="Normal 3 6 2 2" xfId="6773"/>
    <cellStyle name="Normal 3 6 3" xfId="6774"/>
    <cellStyle name="Normal 3 6 3 2" xfId="6775"/>
    <cellStyle name="Normal 3 6 4" xfId="6776"/>
    <cellStyle name="Normal 3 6 4 2" xfId="6777"/>
    <cellStyle name="Normal 3 6 5" xfId="6778"/>
    <cellStyle name="Normal 3 60" xfId="6779"/>
    <cellStyle name="Normal 3 60 2" xfId="15132"/>
    <cellStyle name="Normal 3 61" xfId="6780"/>
    <cellStyle name="Normal 3 61 2" xfId="15133"/>
    <cellStyle name="Normal 3 62" xfId="6781"/>
    <cellStyle name="Normal 3 62 2" xfId="15134"/>
    <cellStyle name="Normal 3 63" xfId="6782"/>
    <cellStyle name="Normal 3 63 2" xfId="15135"/>
    <cellStyle name="Normal 3 64" xfId="6783"/>
    <cellStyle name="Normal 3 64 2" xfId="15136"/>
    <cellStyle name="Normal 3 65" xfId="6784"/>
    <cellStyle name="Normal 3 65 2" xfId="15137"/>
    <cellStyle name="Normal 3 66" xfId="6785"/>
    <cellStyle name="Normal 3 66 2" xfId="15138"/>
    <cellStyle name="Normal 3 67" xfId="6786"/>
    <cellStyle name="Normal 3 67 2" xfId="15139"/>
    <cellStyle name="Normal 3 68" xfId="6787"/>
    <cellStyle name="Normal 3 68 2" xfId="15140"/>
    <cellStyle name="Normal 3 69" xfId="6788"/>
    <cellStyle name="Normal 3 69 2" xfId="15141"/>
    <cellStyle name="Normal 3 7" xfId="6789"/>
    <cellStyle name="Normal 3 7 2" xfId="6790"/>
    <cellStyle name="Normal 3 70" xfId="6791"/>
    <cellStyle name="Normal 3 70 2" xfId="15142"/>
    <cellStyle name="Normal 3 71" xfId="6792"/>
    <cellStyle name="Normal 3 71 2" xfId="6793"/>
    <cellStyle name="Normal 3 72" xfId="6794"/>
    <cellStyle name="Normal 3 72 2" xfId="6795"/>
    <cellStyle name="Normal 3 73" xfId="6796"/>
    <cellStyle name="Normal 3 73 2" xfId="6797"/>
    <cellStyle name="Normal 3 74" xfId="6798"/>
    <cellStyle name="Normal 3 74 2" xfId="6799"/>
    <cellStyle name="Normal 3 75" xfId="6800"/>
    <cellStyle name="Normal 3 75 2" xfId="15143"/>
    <cellStyle name="Normal 3 76" xfId="6801"/>
    <cellStyle name="Normal 3 76 2" xfId="15144"/>
    <cellStyle name="Normal 3 77" xfId="6802"/>
    <cellStyle name="Normal 3 77 2" xfId="15145"/>
    <cellStyle name="Normal 3 78" xfId="6803"/>
    <cellStyle name="Normal 3 78 2" xfId="15146"/>
    <cellStyle name="Normal 3 79" xfId="6804"/>
    <cellStyle name="Normal 3 79 2" xfId="15147"/>
    <cellStyle name="Normal 3 8" xfId="6805"/>
    <cellStyle name="Normal 3 8 2" xfId="6806"/>
    <cellStyle name="Normal 3 8 2 2" xfId="6807"/>
    <cellStyle name="Normal 3 8 3" xfId="6808"/>
    <cellStyle name="Normal 3 8 3 2" xfId="6809"/>
    <cellStyle name="Normal 3 8 4" xfId="6810"/>
    <cellStyle name="Normal 3 8 4 2" xfId="6811"/>
    <cellStyle name="Normal 3 8 5" xfId="6812"/>
    <cellStyle name="Normal 3 80" xfId="6813"/>
    <cellStyle name="Normal 3 80 2" xfId="15148"/>
    <cellStyle name="Normal 3 81" xfId="6814"/>
    <cellStyle name="Normal 3 81 2" xfId="15149"/>
    <cellStyle name="Normal 3 82" xfId="6815"/>
    <cellStyle name="Normal 3 82 2" xfId="15150"/>
    <cellStyle name="Normal 3 83" xfId="6816"/>
    <cellStyle name="Normal 3 83 2" xfId="15151"/>
    <cellStyle name="Normal 3 84" xfId="6817"/>
    <cellStyle name="Normal 3 84 2" xfId="15152"/>
    <cellStyle name="Normal 3 85" xfId="6818"/>
    <cellStyle name="Normal 3 85 2" xfId="15153"/>
    <cellStyle name="Normal 3 86" xfId="6819"/>
    <cellStyle name="Normal 3 86 2" xfId="15154"/>
    <cellStyle name="Normal 3 87" xfId="6820"/>
    <cellStyle name="Normal 3 87 2" xfId="15155"/>
    <cellStyle name="Normal 3 88" xfId="6821"/>
    <cellStyle name="Normal 3 88 2" xfId="15156"/>
    <cellStyle name="Normal 3 89" xfId="6822"/>
    <cellStyle name="Normal 3 89 2" xfId="15157"/>
    <cellStyle name="Normal 3 9" xfId="6823"/>
    <cellStyle name="Normal 3 9 2" xfId="6824"/>
    <cellStyle name="Normal 3 9 2 2" xfId="6825"/>
    <cellStyle name="Normal 3 9 3" xfId="6826"/>
    <cellStyle name="Normal 3 9 3 2" xfId="6827"/>
    <cellStyle name="Normal 3 9 4" xfId="6828"/>
    <cellStyle name="Normal 3 9 4 2" xfId="6829"/>
    <cellStyle name="Normal 3 9 5" xfId="6830"/>
    <cellStyle name="Normal 3 90" xfId="6831"/>
    <cellStyle name="Normal 3 90 2" xfId="15158"/>
    <cellStyle name="Normal 3 91" xfId="6832"/>
    <cellStyle name="Normal 3 91 2" xfId="15159"/>
    <cellStyle name="Normal 3 92" xfId="6833"/>
    <cellStyle name="Normal 3 92 2" xfId="15160"/>
    <cellStyle name="Normal 3 93" xfId="6834"/>
    <cellStyle name="Normal 3 93 2" xfId="15161"/>
    <cellStyle name="Normal 3 94" xfId="6835"/>
    <cellStyle name="Normal 3 94 2" xfId="15162"/>
    <cellStyle name="Normal 3 95" xfId="6836"/>
    <cellStyle name="Normal 3 95 2" xfId="15163"/>
    <cellStyle name="Normal 3 96" xfId="6837"/>
    <cellStyle name="Normal 3 96 2" xfId="15164"/>
    <cellStyle name="Normal 3 97" xfId="6838"/>
    <cellStyle name="Normal 3 97 2" xfId="6839"/>
    <cellStyle name="Normal 3 98" xfId="6840"/>
    <cellStyle name="Normal 3 98 2" xfId="6841"/>
    <cellStyle name="Normal 3 99" xfId="6842"/>
    <cellStyle name="Normal 3 99 2" xfId="15165"/>
    <cellStyle name="Normal 3_Atmos Rebuttal Analyses" xfId="11330"/>
    <cellStyle name="Normal 30" xfId="6843"/>
    <cellStyle name="Normal 30 2" xfId="6844"/>
    <cellStyle name="Normal 30 2 2" xfId="15166"/>
    <cellStyle name="Normal 30 3" xfId="6845"/>
    <cellStyle name="Normal 30 3 2" xfId="15167"/>
    <cellStyle name="Normal 30 4" xfId="6846"/>
    <cellStyle name="Normal 30 4 2" xfId="15168"/>
    <cellStyle name="Normal 30 5" xfId="6847"/>
    <cellStyle name="Normal 30 5 2" xfId="15169"/>
    <cellStyle name="Normal 30 6" xfId="6848"/>
    <cellStyle name="Normal 30 6 2" xfId="15170"/>
    <cellStyle name="Normal 30 7" xfId="6849"/>
    <cellStyle name="Normal 30 7 2" xfId="15171"/>
    <cellStyle name="Normal 31" xfId="6850"/>
    <cellStyle name="Normal 31 2" xfId="6851"/>
    <cellStyle name="Normal 31 2 2" xfId="6852"/>
    <cellStyle name="Normal 31 3" xfId="6853"/>
    <cellStyle name="Normal 31 3 2" xfId="6854"/>
    <cellStyle name="Normal 31 3 3" xfId="15172"/>
    <cellStyle name="Normal 31 4" xfId="6855"/>
    <cellStyle name="Normal 31 4 2" xfId="15173"/>
    <cellStyle name="Normal 31 5" xfId="6856"/>
    <cellStyle name="Normal 31 5 2" xfId="15174"/>
    <cellStyle name="Normal 31 6" xfId="6857"/>
    <cellStyle name="Normal 31 6 2" xfId="15175"/>
    <cellStyle name="Normal 31 7" xfId="6858"/>
    <cellStyle name="Normal 31 7 2" xfId="15176"/>
    <cellStyle name="Normal 32" xfId="6859"/>
    <cellStyle name="Normal 32 2" xfId="6860"/>
    <cellStyle name="Normal 32 2 2" xfId="6861"/>
    <cellStyle name="Normal 32 2 3" xfId="15177"/>
    <cellStyle name="Normal 32 3" xfId="6862"/>
    <cellStyle name="Normal 32 3 2" xfId="15178"/>
    <cellStyle name="Normal 32 4" xfId="6863"/>
    <cellStyle name="Normal 32 4 2" xfId="15179"/>
    <cellStyle name="Normal 32 5" xfId="6864"/>
    <cellStyle name="Normal 32 5 2" xfId="15180"/>
    <cellStyle name="Normal 32 6" xfId="6865"/>
    <cellStyle name="Normal 32 6 2" xfId="15181"/>
    <cellStyle name="Normal 32 7" xfId="6866"/>
    <cellStyle name="Normal 32 7 2" xfId="15182"/>
    <cellStyle name="Normal 33" xfId="6867"/>
    <cellStyle name="Normal 33 2" xfId="6868"/>
    <cellStyle name="Normal 33 2 2" xfId="15183"/>
    <cellStyle name="Normal 33 3" xfId="6869"/>
    <cellStyle name="Normal 33 3 2" xfId="15184"/>
    <cellStyle name="Normal 33 4" xfId="6870"/>
    <cellStyle name="Normal 33 4 2" xfId="15185"/>
    <cellStyle name="Normal 33 5" xfId="6871"/>
    <cellStyle name="Normal 33 5 2" xfId="15186"/>
    <cellStyle name="Normal 33 6" xfId="6872"/>
    <cellStyle name="Normal 33 6 2" xfId="15187"/>
    <cellStyle name="Normal 33 7" xfId="6873"/>
    <cellStyle name="Normal 33 7 2" xfId="15188"/>
    <cellStyle name="Normal 34" xfId="6874"/>
    <cellStyle name="Normal 34 2" xfId="6875"/>
    <cellStyle name="Normal 35" xfId="6876"/>
    <cellStyle name="Normal 35 2" xfId="6877"/>
    <cellStyle name="Normal 36" xfId="6878"/>
    <cellStyle name="Normal 36 2" xfId="6879"/>
    <cellStyle name="Normal 36 2 2" xfId="15189"/>
    <cellStyle name="Normal 36 3" xfId="6880"/>
    <cellStyle name="Normal 36 3 2" xfId="15190"/>
    <cellStyle name="Normal 36 4" xfId="6881"/>
    <cellStyle name="Normal 36 4 2" xfId="15191"/>
    <cellStyle name="Normal 36 5" xfId="6882"/>
    <cellStyle name="Normal 36 5 2" xfId="15192"/>
    <cellStyle name="Normal 36 6" xfId="6883"/>
    <cellStyle name="Normal 36 6 2" xfId="15193"/>
    <cellStyle name="Normal 36 7" xfId="6884"/>
    <cellStyle name="Normal 36 7 2" xfId="15194"/>
    <cellStyle name="Normal 37" xfId="6885"/>
    <cellStyle name="Normal 37 2" xfId="6886"/>
    <cellStyle name="Normal 37 2 2" xfId="15195"/>
    <cellStyle name="Normal 37 3" xfId="6887"/>
    <cellStyle name="Normal 37 3 2" xfId="15196"/>
    <cellStyle name="Normal 37 4" xfId="6888"/>
    <cellStyle name="Normal 37 4 2" xfId="15197"/>
    <cellStyle name="Normal 37 5" xfId="6889"/>
    <cellStyle name="Normal 37 5 2" xfId="15198"/>
    <cellStyle name="Normal 37 6" xfId="6890"/>
    <cellStyle name="Normal 37 6 2" xfId="15199"/>
    <cellStyle name="Normal 37 7" xfId="6891"/>
    <cellStyle name="Normal 37 7 2" xfId="15200"/>
    <cellStyle name="Normal 38" xfId="6892"/>
    <cellStyle name="Normal 38 2" xfId="6893"/>
    <cellStyle name="Normal 38 2 2" xfId="15201"/>
    <cellStyle name="Normal 38 3" xfId="6894"/>
    <cellStyle name="Normal 38 3 2" xfId="15202"/>
    <cellStyle name="Normal 38 4" xfId="6895"/>
    <cellStyle name="Normal 38 4 2" xfId="15203"/>
    <cellStyle name="Normal 38 5" xfId="6896"/>
    <cellStyle name="Normal 38 5 2" xfId="15204"/>
    <cellStyle name="Normal 38 6" xfId="6897"/>
    <cellStyle name="Normal 38 6 2" xfId="15205"/>
    <cellStyle name="Normal 38 7" xfId="6898"/>
    <cellStyle name="Normal 38 7 2" xfId="15206"/>
    <cellStyle name="Normal 39" xfId="6899"/>
    <cellStyle name="Normal 39 2" xfId="6900"/>
    <cellStyle name="Normal 39 2 2" xfId="15207"/>
    <cellStyle name="Normal 39 3" xfId="6901"/>
    <cellStyle name="Normal 39 3 2" xfId="15208"/>
    <cellStyle name="Normal 39 4" xfId="6902"/>
    <cellStyle name="Normal 39 4 2" xfId="15209"/>
    <cellStyle name="Normal 39 5" xfId="6903"/>
    <cellStyle name="Normal 39 5 2" xfId="15210"/>
    <cellStyle name="Normal 39 6" xfId="6904"/>
    <cellStyle name="Normal 39 6 2" xfId="15211"/>
    <cellStyle name="Normal 39 7" xfId="6905"/>
    <cellStyle name="Normal 39 7 2" xfId="15212"/>
    <cellStyle name="Normal 4" xfId="53"/>
    <cellStyle name="Normal 4 10" xfId="6906"/>
    <cellStyle name="Normal 4 10 2" xfId="6907"/>
    <cellStyle name="Normal 4 10 2 2" xfId="6908"/>
    <cellStyle name="Normal 4 10 3" xfId="6909"/>
    <cellStyle name="Normal 4 10 3 2" xfId="6910"/>
    <cellStyle name="Normal 4 10 4" xfId="6911"/>
    <cellStyle name="Normal 4 10 5" xfId="15213"/>
    <cellStyle name="Normal 4 100" xfId="6912"/>
    <cellStyle name="Normal 4 100 2" xfId="15214"/>
    <cellStyle name="Normal 4 101" xfId="6913"/>
    <cellStyle name="Normal 4 101 2" xfId="6914"/>
    <cellStyle name="Normal 4 102" xfId="6915"/>
    <cellStyle name="Normal 4 102 2" xfId="6916"/>
    <cellStyle name="Normal 4 103" xfId="6917"/>
    <cellStyle name="Normal 4 103 2" xfId="6918"/>
    <cellStyle name="Normal 4 104" xfId="6919"/>
    <cellStyle name="Normal 4 104 2" xfId="6920"/>
    <cellStyle name="Normal 4 105" xfId="6921"/>
    <cellStyle name="Normal 4 105 2" xfId="6922"/>
    <cellStyle name="Normal 4 106" xfId="6923"/>
    <cellStyle name="Normal 4 106 2" xfId="6924"/>
    <cellStyle name="Normal 4 107" xfId="6925"/>
    <cellStyle name="Normal 4 107 2" xfId="15215"/>
    <cellStyle name="Normal 4 108" xfId="6926"/>
    <cellStyle name="Normal 4 108 2" xfId="15216"/>
    <cellStyle name="Normal 4 109" xfId="6927"/>
    <cellStyle name="Normal 4 109 2" xfId="15217"/>
    <cellStyle name="Normal 4 11" xfId="6928"/>
    <cellStyle name="Normal 4 11 2" xfId="6929"/>
    <cellStyle name="Normal 4 11 2 2" xfId="6930"/>
    <cellStyle name="Normal 4 11 3" xfId="6931"/>
    <cellStyle name="Normal 4 11 3 2" xfId="6932"/>
    <cellStyle name="Normal 4 11 4" xfId="6933"/>
    <cellStyle name="Normal 4 11 5" xfId="15218"/>
    <cellStyle name="Normal 4 110" xfId="6934"/>
    <cellStyle name="Normal 4 110 2" xfId="15219"/>
    <cellStyle name="Normal 4 111" xfId="6935"/>
    <cellStyle name="Normal 4 111 2" xfId="6936"/>
    <cellStyle name="Normal 4 112" xfId="6937"/>
    <cellStyle name="Normal 4 112 2" xfId="15220"/>
    <cellStyle name="Normal 4 113" xfId="6938"/>
    <cellStyle name="Normal 4 113 2" xfId="15221"/>
    <cellStyle name="Normal 4 114" xfId="6939"/>
    <cellStyle name="Normal 4 114 2" xfId="15222"/>
    <cellStyle name="Normal 4 115" xfId="6940"/>
    <cellStyle name="Normal 4 115 2" xfId="15223"/>
    <cellStyle name="Normal 4 116" xfId="6941"/>
    <cellStyle name="Normal 4 116 2" xfId="15224"/>
    <cellStyle name="Normal 4 117" xfId="6942"/>
    <cellStyle name="Normal 4 117 2" xfId="15225"/>
    <cellStyle name="Normal 4 118" xfId="6943"/>
    <cellStyle name="Normal 4 118 2" xfId="15226"/>
    <cellStyle name="Normal 4 119" xfId="6944"/>
    <cellStyle name="Normal 4 119 2" xfId="15227"/>
    <cellStyle name="Normal 4 12" xfId="6945"/>
    <cellStyle name="Normal 4 12 2" xfId="6946"/>
    <cellStyle name="Normal 4 12 3" xfId="15228"/>
    <cellStyle name="Normal 4 120" xfId="6947"/>
    <cellStyle name="Normal 4 120 2" xfId="6948"/>
    <cellStyle name="Normal 4 121" xfId="6949"/>
    <cellStyle name="Normal 4 121 2" xfId="6950"/>
    <cellStyle name="Normal 4 122" xfId="6951"/>
    <cellStyle name="Normal 4 122 2" xfId="6952"/>
    <cellStyle name="Normal 4 123" xfId="6953"/>
    <cellStyle name="Normal 4 123 2" xfId="6954"/>
    <cellStyle name="Normal 4 124" xfId="6955"/>
    <cellStyle name="Normal 4 124 2" xfId="15229"/>
    <cellStyle name="Normal 4 125" xfId="6956"/>
    <cellStyle name="Normal 4 125 2" xfId="15230"/>
    <cellStyle name="Normal 4 126" xfId="6957"/>
    <cellStyle name="Normal 4 126 2" xfId="15231"/>
    <cellStyle name="Normal 4 127" xfId="6958"/>
    <cellStyle name="Normal 4 127 2" xfId="15232"/>
    <cellStyle name="Normal 4 128" xfId="6959"/>
    <cellStyle name="Normal 4 128 2" xfId="15233"/>
    <cellStyle name="Normal 4 129" xfId="6960"/>
    <cellStyle name="Normal 4 129 2" xfId="15234"/>
    <cellStyle name="Normal 4 13" xfId="6961"/>
    <cellStyle name="Normal 4 13 2" xfId="15235"/>
    <cellStyle name="Normal 4 13 3" xfId="15236"/>
    <cellStyle name="Normal 4 130" xfId="6962"/>
    <cellStyle name="Normal 4 130 2" xfId="15237"/>
    <cellStyle name="Normal 4 131" xfId="6963"/>
    <cellStyle name="Normal 4 131 2" xfId="15238"/>
    <cellStyle name="Normal 4 132" xfId="6964"/>
    <cellStyle name="Normal 4 132 2" xfId="15239"/>
    <cellStyle name="Normal 4 133" xfId="6965"/>
    <cellStyle name="Normal 4 133 2" xfId="15240"/>
    <cellStyle name="Normal 4 134" xfId="6966"/>
    <cellStyle name="Normal 4 134 2" xfId="15241"/>
    <cellStyle name="Normal 4 135" xfId="6967"/>
    <cellStyle name="Normal 4 135 2" xfId="15242"/>
    <cellStyle name="Normal 4 136" xfId="6968"/>
    <cellStyle name="Normal 4 136 2" xfId="15243"/>
    <cellStyle name="Normal 4 137" xfId="6969"/>
    <cellStyle name="Normal 4 137 2" xfId="15244"/>
    <cellStyle name="Normal 4 138" xfId="6970"/>
    <cellStyle name="Normal 4 138 2" xfId="15245"/>
    <cellStyle name="Normal 4 139" xfId="6971"/>
    <cellStyle name="Normal 4 139 2" xfId="15246"/>
    <cellStyle name="Normal 4 14" xfId="6972"/>
    <cellStyle name="Normal 4 14 2" xfId="15247"/>
    <cellStyle name="Normal 4 14 3" xfId="15248"/>
    <cellStyle name="Normal 4 140" xfId="6973"/>
    <cellStyle name="Normal 4 140 2" xfId="15249"/>
    <cellStyle name="Normal 4 141" xfId="6974"/>
    <cellStyle name="Normal 4 141 2" xfId="15250"/>
    <cellStyle name="Normal 4 142" xfId="6975"/>
    <cellStyle name="Normal 4 142 2" xfId="15251"/>
    <cellStyle name="Normal 4 143" xfId="6976"/>
    <cellStyle name="Normal 4 143 2" xfId="15252"/>
    <cellStyle name="Normal 4 144" xfId="6977"/>
    <cellStyle name="Normal 4 144 2" xfId="15253"/>
    <cellStyle name="Normal 4 145" xfId="6978"/>
    <cellStyle name="Normal 4 145 2" xfId="15254"/>
    <cellStyle name="Normal 4 146" xfId="6979"/>
    <cellStyle name="Normal 4 146 2" xfId="6980"/>
    <cellStyle name="Normal 4 147" xfId="6981"/>
    <cellStyle name="Normal 4 147 2" xfId="6982"/>
    <cellStyle name="Normal 4 148" xfId="6983"/>
    <cellStyle name="Normal 4 148 2" xfId="15255"/>
    <cellStyle name="Normal 4 149" xfId="6984"/>
    <cellStyle name="Normal 4 149 2" xfId="15256"/>
    <cellStyle name="Normal 4 15" xfId="6985"/>
    <cellStyle name="Normal 4 15 2" xfId="15257"/>
    <cellStyle name="Normal 4 15 3" xfId="15258"/>
    <cellStyle name="Normal 4 150" xfId="6986"/>
    <cellStyle name="Normal 4 150 2" xfId="15259"/>
    <cellStyle name="Normal 4 151" xfId="6987"/>
    <cellStyle name="Normal 4 151 2" xfId="15260"/>
    <cellStyle name="Normal 4 152" xfId="6988"/>
    <cellStyle name="Normal 4 152 2" xfId="15261"/>
    <cellStyle name="Normal 4 153" xfId="6989"/>
    <cellStyle name="Normal 4 153 2" xfId="6990"/>
    <cellStyle name="Normal 4 154" xfId="6991"/>
    <cellStyle name="Normal 4 154 2" xfId="15262"/>
    <cellStyle name="Normal 4 155" xfId="6992"/>
    <cellStyle name="Normal 4 155 2" xfId="6993"/>
    <cellStyle name="Normal 4 156" xfId="6994"/>
    <cellStyle name="Normal 4 156 2" xfId="6995"/>
    <cellStyle name="Normal 4 156 2 2" xfId="15263"/>
    <cellStyle name="Normal 4 156 3" xfId="15264"/>
    <cellStyle name="Normal 4 157" xfId="6996"/>
    <cellStyle name="Normal 4 157 2" xfId="15265"/>
    <cellStyle name="Normal 4 158" xfId="15266"/>
    <cellStyle name="Normal 4 158 2" xfId="15267"/>
    <cellStyle name="Normal 4 16" xfId="6997"/>
    <cellStyle name="Normal 4 16 2" xfId="15268"/>
    <cellStyle name="Normal 4 16 3" xfId="15269"/>
    <cellStyle name="Normal 4 17" xfId="6998"/>
    <cellStyle name="Normal 4 17 2" xfId="15270"/>
    <cellStyle name="Normal 4 17 3" xfId="15271"/>
    <cellStyle name="Normal 4 18" xfId="6999"/>
    <cellStyle name="Normal 4 18 2" xfId="15272"/>
    <cellStyle name="Normal 4 18 3" xfId="15273"/>
    <cellStyle name="Normal 4 19" xfId="7000"/>
    <cellStyle name="Normal 4 19 2" xfId="15274"/>
    <cellStyle name="Normal 4 19 3" xfId="15275"/>
    <cellStyle name="Normal 4 2" xfId="7001"/>
    <cellStyle name="Normal 4 2 10" xfId="7002"/>
    <cellStyle name="Normal 4 2 10 2" xfId="7003"/>
    <cellStyle name="Normal 4 2 11" xfId="7004"/>
    <cellStyle name="Normal 4 2 11 2" xfId="7005"/>
    <cellStyle name="Normal 4 2 12" xfId="7006"/>
    <cellStyle name="Normal 4 2 12 2" xfId="7007"/>
    <cellStyle name="Normal 4 2 13" xfId="7008"/>
    <cellStyle name="Normal 4 2 13 2" xfId="7009"/>
    <cellStyle name="Normal 4 2 14" xfId="7010"/>
    <cellStyle name="Normal 4 2 14 2" xfId="7011"/>
    <cellStyle name="Normal 4 2 15" xfId="7012"/>
    <cellStyle name="Normal 4 2 15 2" xfId="7013"/>
    <cellStyle name="Normal 4 2 16" xfId="7014"/>
    <cellStyle name="Normal 4 2 16 2" xfId="7015"/>
    <cellStyle name="Normal 4 2 17" xfId="7016"/>
    <cellStyle name="Normal 4 2 17 2" xfId="7017"/>
    <cellStyle name="Normal 4 2 18" xfId="7018"/>
    <cellStyle name="Normal 4 2 18 2" xfId="7019"/>
    <cellStyle name="Normal 4 2 19" xfId="7020"/>
    <cellStyle name="Normal 4 2 2" xfId="7021"/>
    <cellStyle name="Normal 4 2 2 10" xfId="7022"/>
    <cellStyle name="Normal 4 2 2 10 2" xfId="7023"/>
    <cellStyle name="Normal 4 2 2 11" xfId="7024"/>
    <cellStyle name="Normal 4 2 2 2" xfId="7025"/>
    <cellStyle name="Normal 4 2 2 2 2" xfId="7026"/>
    <cellStyle name="Normal 4 2 2 2 2 2" xfId="7027"/>
    <cellStyle name="Normal 4 2 2 2 3" xfId="7028"/>
    <cellStyle name="Normal 4 2 2 3" xfId="7029"/>
    <cellStyle name="Normal 4 2 2 3 2" xfId="7030"/>
    <cellStyle name="Normal 4 2 2 4" xfId="7031"/>
    <cellStyle name="Normal 4 2 2 4 2" xfId="7032"/>
    <cellStyle name="Normal 4 2 2 5" xfId="7033"/>
    <cellStyle name="Normal 4 2 2 5 2" xfId="7034"/>
    <cellStyle name="Normal 4 2 2 6" xfId="7035"/>
    <cellStyle name="Normal 4 2 2 6 2" xfId="7036"/>
    <cellStyle name="Normal 4 2 2 7" xfId="7037"/>
    <cellStyle name="Normal 4 2 2 7 2" xfId="7038"/>
    <cellStyle name="Normal 4 2 2 8" xfId="7039"/>
    <cellStyle name="Normal 4 2 2 8 2" xfId="7040"/>
    <cellStyle name="Normal 4 2 2 9" xfId="7041"/>
    <cellStyle name="Normal 4 2 2 9 2" xfId="7042"/>
    <cellStyle name="Normal 4 2 3" xfId="7043"/>
    <cellStyle name="Normal 4 2 3 2" xfId="7044"/>
    <cellStyle name="Normal 4 2 4" xfId="7045"/>
    <cellStyle name="Normal 4 2 4 2" xfId="7046"/>
    <cellStyle name="Normal 4 2 4 2 2" xfId="7047"/>
    <cellStyle name="Normal 4 2 4 3" xfId="7048"/>
    <cellStyle name="Normal 4 2 5" xfId="7049"/>
    <cellStyle name="Normal 4 2 5 2" xfId="7050"/>
    <cellStyle name="Normal 4 2 5 2 2" xfId="7051"/>
    <cellStyle name="Normal 4 2 5 3" xfId="7052"/>
    <cellStyle name="Normal 4 2 6" xfId="7053"/>
    <cellStyle name="Normal 4 2 6 2" xfId="7054"/>
    <cellStyle name="Normal 4 2 6 2 2" xfId="7055"/>
    <cellStyle name="Normal 4 2 6 3" xfId="7056"/>
    <cellStyle name="Normal 4 2 7" xfId="7057"/>
    <cellStyle name="Normal 4 2 7 2" xfId="7058"/>
    <cellStyle name="Normal 4 2 7 2 2" xfId="7059"/>
    <cellStyle name="Normal 4 2 7 3" xfId="7060"/>
    <cellStyle name="Normal 4 2 8" xfId="7061"/>
    <cellStyle name="Normal 4 2 8 2" xfId="7062"/>
    <cellStyle name="Normal 4 2 8 2 2" xfId="7063"/>
    <cellStyle name="Normal 4 2 8 3" xfId="7064"/>
    <cellStyle name="Normal 4 2 9" xfId="7065"/>
    <cellStyle name="Normal 4 2 9 2" xfId="7066"/>
    <cellStyle name="Normal 4 2 9 2 2" xfId="7067"/>
    <cellStyle name="Normal 4 2 9 3" xfId="7068"/>
    <cellStyle name="Normal 4 20" xfId="7069"/>
    <cellStyle name="Normal 4 20 2" xfId="15276"/>
    <cellStyle name="Normal 4 20 3" xfId="15277"/>
    <cellStyle name="Normal 4 21" xfId="7070"/>
    <cellStyle name="Normal 4 21 2" xfId="15278"/>
    <cellStyle name="Normal 4 21 3" xfId="15279"/>
    <cellStyle name="Normal 4 22" xfId="7071"/>
    <cellStyle name="Normal 4 22 2" xfId="15280"/>
    <cellStyle name="Normal 4 22 3" xfId="15281"/>
    <cellStyle name="Normal 4 23" xfId="7072"/>
    <cellStyle name="Normal 4 23 2" xfId="15282"/>
    <cellStyle name="Normal 4 23 3" xfId="15283"/>
    <cellStyle name="Normal 4 24" xfId="7073"/>
    <cellStyle name="Normal 4 24 2" xfId="15284"/>
    <cellStyle name="Normal 4 24 3" xfId="15285"/>
    <cellStyle name="Normal 4 25" xfId="7074"/>
    <cellStyle name="Normal 4 25 2" xfId="15286"/>
    <cellStyle name="Normal 4 25 3" xfId="15287"/>
    <cellStyle name="Normal 4 26" xfId="7075"/>
    <cellStyle name="Normal 4 26 2" xfId="15288"/>
    <cellStyle name="Normal 4 26 3" xfId="15289"/>
    <cellStyle name="Normal 4 27" xfId="7076"/>
    <cellStyle name="Normal 4 27 2" xfId="15290"/>
    <cellStyle name="Normal 4 27 3" xfId="15291"/>
    <cellStyle name="Normal 4 28" xfId="7077"/>
    <cellStyle name="Normal 4 28 2" xfId="15292"/>
    <cellStyle name="Normal 4 28 3" xfId="15293"/>
    <cellStyle name="Normal 4 29" xfId="7078"/>
    <cellStyle name="Normal 4 29 2" xfId="15294"/>
    <cellStyle name="Normal 4 29 3" xfId="15295"/>
    <cellStyle name="Normal 4 3" xfId="7079"/>
    <cellStyle name="Normal 4 3 10" xfId="7080"/>
    <cellStyle name="Normal 4 3 10 2" xfId="15296"/>
    <cellStyle name="Normal 4 3 11" xfId="7081"/>
    <cellStyle name="Normal 4 3 11 2" xfId="15297"/>
    <cellStyle name="Normal 4 3 12" xfId="15298"/>
    <cellStyle name="Normal 4 3 2" xfId="7082"/>
    <cellStyle name="Normal 4 3 2 2" xfId="7083"/>
    <cellStyle name="Normal 4 3 3" xfId="7084"/>
    <cellStyle name="Normal 4 3 3 2" xfId="7085"/>
    <cellStyle name="Normal 4 3 3 2 2" xfId="7086"/>
    <cellStyle name="Normal 4 3 4" xfId="7087"/>
    <cellStyle name="Normal 4 3 4 2" xfId="15299"/>
    <cellStyle name="Normal 4 3 5" xfId="7088"/>
    <cellStyle name="Normal 4 3 5 2" xfId="15300"/>
    <cellStyle name="Normal 4 3 6" xfId="7089"/>
    <cellStyle name="Normal 4 3 6 2" xfId="15301"/>
    <cellStyle name="Normal 4 3 7" xfId="7090"/>
    <cellStyle name="Normal 4 3 7 2" xfId="15302"/>
    <cellStyle name="Normal 4 3 8" xfId="7091"/>
    <cellStyle name="Normal 4 3 8 2" xfId="15303"/>
    <cellStyle name="Normal 4 3 9" xfId="7092"/>
    <cellStyle name="Normal 4 3 9 2" xfId="15304"/>
    <cellStyle name="Normal 4 30" xfId="7093"/>
    <cellStyle name="Normal 4 30 2" xfId="15305"/>
    <cellStyle name="Normal 4 30 3" xfId="15306"/>
    <cellStyle name="Normal 4 31" xfId="7094"/>
    <cellStyle name="Normal 4 31 2" xfId="15307"/>
    <cellStyle name="Normal 4 31 3" xfId="15308"/>
    <cellStyle name="Normal 4 32" xfId="7095"/>
    <cellStyle name="Normal 4 32 2" xfId="15309"/>
    <cellStyle name="Normal 4 32 3" xfId="15310"/>
    <cellStyle name="Normal 4 33" xfId="7096"/>
    <cellStyle name="Normal 4 33 2" xfId="15311"/>
    <cellStyle name="Normal 4 33 3" xfId="15312"/>
    <cellStyle name="Normal 4 34" xfId="7097"/>
    <cellStyle name="Normal 4 34 2" xfId="15313"/>
    <cellStyle name="Normal 4 34 3" xfId="15314"/>
    <cellStyle name="Normal 4 35" xfId="7098"/>
    <cellStyle name="Normal 4 35 2" xfId="15315"/>
    <cellStyle name="Normal 4 35 3" xfId="15316"/>
    <cellStyle name="Normal 4 36" xfId="7099"/>
    <cellStyle name="Normal 4 36 2" xfId="15317"/>
    <cellStyle name="Normal 4 36 3" xfId="15318"/>
    <cellStyle name="Normal 4 37" xfId="7100"/>
    <cellStyle name="Normal 4 37 2" xfId="15319"/>
    <cellStyle name="Normal 4 37 3" xfId="15320"/>
    <cellStyle name="Normal 4 38" xfId="7101"/>
    <cellStyle name="Normal 4 38 2" xfId="15321"/>
    <cellStyle name="Normal 4 38 3" xfId="15322"/>
    <cellStyle name="Normal 4 39" xfId="7102"/>
    <cellStyle name="Normal 4 39 2" xfId="15323"/>
    <cellStyle name="Normal 4 39 3" xfId="15324"/>
    <cellStyle name="Normal 4 4" xfId="7103"/>
    <cellStyle name="Normal 4 4 2" xfId="7104"/>
    <cellStyle name="Normal 4 4 2 2" xfId="7105"/>
    <cellStyle name="Normal 4 4 2 2 2" xfId="7106"/>
    <cellStyle name="Normal 4 4 2 3" xfId="7107"/>
    <cellStyle name="Normal 4 4 2 3 2" xfId="7108"/>
    <cellStyle name="Normal 4 4 2 4" xfId="7109"/>
    <cellStyle name="Normal 4 4 2 4 2" xfId="7110"/>
    <cellStyle name="Normal 4 4 2 5" xfId="7111"/>
    <cellStyle name="Normal 4 4 2 5 2" xfId="7112"/>
    <cellStyle name="Normal 4 4 2 6" xfId="7113"/>
    <cellStyle name="Normal 4 4 3" xfId="7114"/>
    <cellStyle name="Normal 4 4 3 2" xfId="7115"/>
    <cellStyle name="Normal 4 4 4" xfId="7116"/>
    <cellStyle name="Normal 4 4 4 2" xfId="7117"/>
    <cellStyle name="Normal 4 4 4 2 2" xfId="7118"/>
    <cellStyle name="Normal 4 4 4 3" xfId="7119"/>
    <cellStyle name="Normal 4 4 5" xfId="7120"/>
    <cellStyle name="Normal 4 4 5 2" xfId="7121"/>
    <cellStyle name="Normal 4 4 6" xfId="7122"/>
    <cellStyle name="Normal 4 4 6 2" xfId="7123"/>
    <cellStyle name="Normal 4 4 7" xfId="7124"/>
    <cellStyle name="Normal 4 40" xfId="7125"/>
    <cellStyle name="Normal 4 40 2" xfId="15325"/>
    <cellStyle name="Normal 4 40 3" xfId="15326"/>
    <cellStyle name="Normal 4 41" xfId="7126"/>
    <cellStyle name="Normal 4 41 2" xfId="15327"/>
    <cellStyle name="Normal 4 41 3" xfId="15328"/>
    <cellStyle name="Normal 4 42" xfId="7127"/>
    <cellStyle name="Normal 4 42 2" xfId="15329"/>
    <cellStyle name="Normal 4 42 3" xfId="15330"/>
    <cellStyle name="Normal 4 43" xfId="7128"/>
    <cellStyle name="Normal 4 43 2" xfId="15331"/>
    <cellStyle name="Normal 4 43 3" xfId="15332"/>
    <cellStyle name="Normal 4 44" xfId="7129"/>
    <cellStyle name="Normal 4 44 2" xfId="15333"/>
    <cellStyle name="Normal 4 44 3" xfId="15334"/>
    <cellStyle name="Normal 4 45" xfId="7130"/>
    <cellStyle name="Normal 4 45 2" xfId="15335"/>
    <cellStyle name="Normal 4 45 3" xfId="15336"/>
    <cellStyle name="Normal 4 46" xfId="7131"/>
    <cellStyle name="Normal 4 46 2" xfId="15337"/>
    <cellStyle name="Normal 4 46 3" xfId="15338"/>
    <cellStyle name="Normal 4 47" xfId="7132"/>
    <cellStyle name="Normal 4 47 2" xfId="15339"/>
    <cellStyle name="Normal 4 47 3" xfId="15340"/>
    <cellStyle name="Normal 4 48" xfId="7133"/>
    <cellStyle name="Normal 4 48 2" xfId="15341"/>
    <cellStyle name="Normal 4 48 3" xfId="15342"/>
    <cellStyle name="Normal 4 49" xfId="7134"/>
    <cellStyle name="Normal 4 49 2" xfId="15343"/>
    <cellStyle name="Normal 4 49 3" xfId="15344"/>
    <cellStyle name="Normal 4 5" xfId="7135"/>
    <cellStyle name="Normal 4 5 2" xfId="7136"/>
    <cellStyle name="Normal 4 5 2 2" xfId="7137"/>
    <cellStyle name="Normal 4 5 3" xfId="7138"/>
    <cellStyle name="Normal 4 5 3 2" xfId="7139"/>
    <cellStyle name="Normal 4 5 4" xfId="7140"/>
    <cellStyle name="Normal 4 5 4 2" xfId="7141"/>
    <cellStyle name="Normal 4 5 5" xfId="7142"/>
    <cellStyle name="Normal 4 5 6" xfId="15345"/>
    <cellStyle name="Normal 4 50" xfId="7143"/>
    <cellStyle name="Normal 4 50 2" xfId="15346"/>
    <cellStyle name="Normal 4 50 3" xfId="15347"/>
    <cellStyle name="Normal 4 51" xfId="7144"/>
    <cellStyle name="Normal 4 51 2" xfId="15348"/>
    <cellStyle name="Normal 4 51 3" xfId="15349"/>
    <cellStyle name="Normal 4 52" xfId="7145"/>
    <cellStyle name="Normal 4 52 2" xfId="15350"/>
    <cellStyle name="Normal 4 52 3" xfId="15351"/>
    <cellStyle name="Normal 4 53" xfId="7146"/>
    <cellStyle name="Normal 4 53 2" xfId="15352"/>
    <cellStyle name="Normal 4 53 3" xfId="15353"/>
    <cellStyle name="Normal 4 54" xfId="7147"/>
    <cellStyle name="Normal 4 54 2" xfId="15354"/>
    <cellStyle name="Normal 4 54 3" xfId="15355"/>
    <cellStyle name="Normal 4 55" xfId="7148"/>
    <cellStyle name="Normal 4 55 2" xfId="15356"/>
    <cellStyle name="Normal 4 55 3" xfId="15357"/>
    <cellStyle name="Normal 4 56" xfId="7149"/>
    <cellStyle name="Normal 4 56 2" xfId="15358"/>
    <cellStyle name="Normal 4 56 3" xfId="15359"/>
    <cellStyle name="Normal 4 57" xfId="7150"/>
    <cellStyle name="Normal 4 57 2" xfId="15360"/>
    <cellStyle name="Normal 4 57 3" xfId="15361"/>
    <cellStyle name="Normal 4 58" xfId="7151"/>
    <cellStyle name="Normal 4 58 2" xfId="15362"/>
    <cellStyle name="Normal 4 58 3" xfId="15363"/>
    <cellStyle name="Normal 4 59" xfId="7152"/>
    <cellStyle name="Normal 4 59 2" xfId="15364"/>
    <cellStyle name="Normal 4 59 3" xfId="15365"/>
    <cellStyle name="Normal 4 6" xfId="7153"/>
    <cellStyle name="Normal 4 6 2" xfId="7154"/>
    <cellStyle name="Normal 4 6 2 2" xfId="7155"/>
    <cellStyle name="Normal 4 6 3" xfId="7156"/>
    <cellStyle name="Normal 4 6 3 2" xfId="7157"/>
    <cellStyle name="Normal 4 6 4" xfId="7158"/>
    <cellStyle name="Normal 4 6 4 2" xfId="7159"/>
    <cellStyle name="Normal 4 6 5" xfId="7160"/>
    <cellStyle name="Normal 4 6 6" xfId="15366"/>
    <cellStyle name="Normal 4 60" xfId="7161"/>
    <cellStyle name="Normal 4 60 2" xfId="15367"/>
    <cellStyle name="Normal 4 60 3" xfId="15368"/>
    <cellStyle name="Normal 4 61" xfId="7162"/>
    <cellStyle name="Normal 4 61 2" xfId="15369"/>
    <cellStyle name="Normal 4 61 3" xfId="15370"/>
    <cellStyle name="Normal 4 62" xfId="7163"/>
    <cellStyle name="Normal 4 62 2" xfId="15371"/>
    <cellStyle name="Normal 4 63" xfId="7164"/>
    <cellStyle name="Normal 4 63 2" xfId="15372"/>
    <cellStyle name="Normal 4 64" xfId="7165"/>
    <cellStyle name="Normal 4 64 2" xfId="15373"/>
    <cellStyle name="Normal 4 65" xfId="7166"/>
    <cellStyle name="Normal 4 65 2" xfId="15374"/>
    <cellStyle name="Normal 4 66" xfId="7167"/>
    <cellStyle name="Normal 4 66 2" xfId="15375"/>
    <cellStyle name="Normal 4 67" xfId="7168"/>
    <cellStyle name="Normal 4 67 2" xfId="15376"/>
    <cellStyle name="Normal 4 68" xfId="7169"/>
    <cellStyle name="Normal 4 68 2" xfId="15377"/>
    <cellStyle name="Normal 4 69" xfId="7170"/>
    <cellStyle name="Normal 4 69 2" xfId="15378"/>
    <cellStyle name="Normal 4 7" xfId="7171"/>
    <cellStyle name="Normal 4 7 2" xfId="7172"/>
    <cellStyle name="Normal 4 7 2 2" xfId="7173"/>
    <cellStyle name="Normal 4 7 3" xfId="7174"/>
    <cellStyle name="Normal 4 7 3 2" xfId="7175"/>
    <cellStyle name="Normal 4 7 4" xfId="7176"/>
    <cellStyle name="Normal 4 7 4 2" xfId="7177"/>
    <cellStyle name="Normal 4 7 5" xfId="7178"/>
    <cellStyle name="Normal 4 7 6" xfId="15379"/>
    <cellStyle name="Normal 4 70" xfId="7179"/>
    <cellStyle name="Normal 4 70 2" xfId="15380"/>
    <cellStyle name="Normal 4 71" xfId="7180"/>
    <cellStyle name="Normal 4 71 2" xfId="15381"/>
    <cellStyle name="Normal 4 72" xfId="7181"/>
    <cellStyle name="Normal 4 72 2" xfId="15382"/>
    <cellStyle name="Normal 4 73" xfId="7182"/>
    <cellStyle name="Normal 4 73 2" xfId="15383"/>
    <cellStyle name="Normal 4 74" xfId="7183"/>
    <cellStyle name="Normal 4 74 2" xfId="15384"/>
    <cellStyle name="Normal 4 75" xfId="7184"/>
    <cellStyle name="Normal 4 75 2" xfId="15385"/>
    <cellStyle name="Normal 4 76" xfId="7185"/>
    <cellStyle name="Normal 4 76 2" xfId="15386"/>
    <cellStyle name="Normal 4 77" xfId="7186"/>
    <cellStyle name="Normal 4 77 2" xfId="7187"/>
    <cellStyle name="Normal 4 78" xfId="7188"/>
    <cellStyle name="Normal 4 78 2" xfId="15387"/>
    <cellStyle name="Normal 4 79" xfId="7189"/>
    <cellStyle name="Normal 4 79 2" xfId="15388"/>
    <cellStyle name="Normal 4 8" xfId="7190"/>
    <cellStyle name="Normal 4 8 2" xfId="7191"/>
    <cellStyle name="Normal 4 8 2 2" xfId="7192"/>
    <cellStyle name="Normal 4 8 3" xfId="7193"/>
    <cellStyle name="Normal 4 8 3 2" xfId="7194"/>
    <cellStyle name="Normal 4 8 4" xfId="7195"/>
    <cellStyle name="Normal 4 8 4 2" xfId="7196"/>
    <cellStyle name="Normal 4 8 5" xfId="7197"/>
    <cellStyle name="Normal 4 8 6" xfId="15389"/>
    <cellStyle name="Normal 4 80" xfId="7198"/>
    <cellStyle name="Normal 4 80 2" xfId="15390"/>
    <cellStyle name="Normal 4 81" xfId="7199"/>
    <cellStyle name="Normal 4 81 2" xfId="15391"/>
    <cellStyle name="Normal 4 82" xfId="7200"/>
    <cellStyle name="Normal 4 82 2" xfId="15392"/>
    <cellStyle name="Normal 4 83" xfId="7201"/>
    <cellStyle name="Normal 4 83 2" xfId="15393"/>
    <cellStyle name="Normal 4 84" xfId="7202"/>
    <cellStyle name="Normal 4 84 2" xfId="15394"/>
    <cellStyle name="Normal 4 85" xfId="7203"/>
    <cellStyle name="Normal 4 85 2" xfId="15395"/>
    <cellStyle name="Normal 4 86" xfId="7204"/>
    <cellStyle name="Normal 4 86 2" xfId="15396"/>
    <cellStyle name="Normal 4 87" xfId="7205"/>
    <cellStyle name="Normal 4 87 2" xfId="15397"/>
    <cellStyle name="Normal 4 88" xfId="7206"/>
    <cellStyle name="Normal 4 88 2" xfId="15398"/>
    <cellStyle name="Normal 4 89" xfId="7207"/>
    <cellStyle name="Normal 4 89 2" xfId="15399"/>
    <cellStyle name="Normal 4 9" xfId="7208"/>
    <cellStyle name="Normal 4 9 2" xfId="7209"/>
    <cellStyle name="Normal 4 9 2 2" xfId="7210"/>
    <cellStyle name="Normal 4 9 3" xfId="7211"/>
    <cellStyle name="Normal 4 9 3 2" xfId="7212"/>
    <cellStyle name="Normal 4 9 4" xfId="7213"/>
    <cellStyle name="Normal 4 9 5" xfId="15400"/>
    <cellStyle name="Normal 4 90" xfId="7214"/>
    <cellStyle name="Normal 4 90 2" xfId="15401"/>
    <cellStyle name="Normal 4 91" xfId="7215"/>
    <cellStyle name="Normal 4 91 2" xfId="15402"/>
    <cellStyle name="Normal 4 92" xfId="7216"/>
    <cellStyle name="Normal 4 92 2" xfId="7217"/>
    <cellStyle name="Normal 4 93" xfId="7218"/>
    <cellStyle name="Normal 4 93 2" xfId="7219"/>
    <cellStyle name="Normal 4 94" xfId="7220"/>
    <cellStyle name="Normal 4 94 2" xfId="7221"/>
    <cellStyle name="Normal 4 95" xfId="7222"/>
    <cellStyle name="Normal 4 95 2" xfId="7223"/>
    <cellStyle name="Normal 4 96" xfId="7224"/>
    <cellStyle name="Normal 4 96 2" xfId="15403"/>
    <cellStyle name="Normal 4 97" xfId="7225"/>
    <cellStyle name="Normal 4 97 2" xfId="15404"/>
    <cellStyle name="Normal 4 98" xfId="7226"/>
    <cellStyle name="Normal 4 98 2" xfId="15405"/>
    <cellStyle name="Normal 4 99" xfId="7227"/>
    <cellStyle name="Normal 4 99 2" xfId="7228"/>
    <cellStyle name="Normal 4_Exhibits MPG-5 thru 18, 22" xfId="11331"/>
    <cellStyle name="Normal 40" xfId="7229"/>
    <cellStyle name="Normal 40 2" xfId="7230"/>
    <cellStyle name="Normal 40 2 2" xfId="15406"/>
    <cellStyle name="Normal 40 3" xfId="7231"/>
    <cellStyle name="Normal 40 3 2" xfId="15407"/>
    <cellStyle name="Normal 40 4" xfId="7232"/>
    <cellStyle name="Normal 40 4 2" xfId="15408"/>
    <cellStyle name="Normal 40 5" xfId="7233"/>
    <cellStyle name="Normal 40 5 2" xfId="15409"/>
    <cellStyle name="Normal 40 6" xfId="7234"/>
    <cellStyle name="Normal 40 6 2" xfId="15410"/>
    <cellStyle name="Normal 40 7" xfId="7235"/>
    <cellStyle name="Normal 40 7 2" xfId="15411"/>
    <cellStyle name="Normal 41" xfId="7236"/>
    <cellStyle name="Normal 41 2" xfId="7237"/>
    <cellStyle name="Normal 41 2 2" xfId="15412"/>
    <cellStyle name="Normal 41 3" xfId="7238"/>
    <cellStyle name="Normal 41 3 2" xfId="15413"/>
    <cellStyle name="Normal 41 4" xfId="7239"/>
    <cellStyle name="Normal 41 4 2" xfId="15414"/>
    <cellStyle name="Normal 41 5" xfId="7240"/>
    <cellStyle name="Normal 41 5 2" xfId="15415"/>
    <cellStyle name="Normal 41 6" xfId="7241"/>
    <cellStyle name="Normal 41 6 2" xfId="15416"/>
    <cellStyle name="Normal 41 7" xfId="7242"/>
    <cellStyle name="Normal 41 7 2" xfId="15417"/>
    <cellStyle name="Normal 42" xfId="7243"/>
    <cellStyle name="Normal 42 2" xfId="7244"/>
    <cellStyle name="Normal 42 2 2" xfId="7245"/>
    <cellStyle name="Normal 42 2 3" xfId="15418"/>
    <cellStyle name="Normal 42 3" xfId="7246"/>
    <cellStyle name="Normal 42 3 2" xfId="15419"/>
    <cellStyle name="Normal 42 4" xfId="7247"/>
    <cellStyle name="Normal 42 4 2" xfId="15420"/>
    <cellStyle name="Normal 42 5" xfId="7248"/>
    <cellStyle name="Normal 42 5 2" xfId="15421"/>
    <cellStyle name="Normal 42 6" xfId="7249"/>
    <cellStyle name="Normal 42 6 2" xfId="15422"/>
    <cellStyle name="Normal 42 7" xfId="7250"/>
    <cellStyle name="Normal 42 7 2" xfId="15423"/>
    <cellStyle name="Normal 43" xfId="7251"/>
    <cellStyle name="Normal 43 2" xfId="7252"/>
    <cellStyle name="Normal 43 2 2" xfId="7253"/>
    <cellStyle name="Normal 43 2 3" xfId="15424"/>
    <cellStyle name="Normal 43 3" xfId="7254"/>
    <cellStyle name="Normal 43 3 2" xfId="15425"/>
    <cellStyle name="Normal 43 4" xfId="7255"/>
    <cellStyle name="Normal 43 4 2" xfId="15426"/>
    <cellStyle name="Normal 43 5" xfId="7256"/>
    <cellStyle name="Normal 43 5 2" xfId="15427"/>
    <cellStyle name="Normal 43 6" xfId="7257"/>
    <cellStyle name="Normal 43 6 2" xfId="15428"/>
    <cellStyle name="Normal 43 7" xfId="7258"/>
    <cellStyle name="Normal 43 7 2" xfId="15429"/>
    <cellStyle name="Normal 43 8" xfId="15430"/>
    <cellStyle name="Normal 44" xfId="7259"/>
    <cellStyle name="Normal 44 2" xfId="7260"/>
    <cellStyle name="Normal 44 2 2" xfId="15431"/>
    <cellStyle name="Normal 44 3" xfId="7261"/>
    <cellStyle name="Normal 44 3 2" xfId="15432"/>
    <cellStyle name="Normal 44 4" xfId="7262"/>
    <cellStyle name="Normal 44 4 2" xfId="15433"/>
    <cellStyle name="Normal 44 5" xfId="7263"/>
    <cellStyle name="Normal 44 5 2" xfId="15434"/>
    <cellStyle name="Normal 44 6" xfId="7264"/>
    <cellStyle name="Normal 44 6 2" xfId="15435"/>
    <cellStyle name="Normal 44 7" xfId="7265"/>
    <cellStyle name="Normal 44 7 2" xfId="15436"/>
    <cellStyle name="Normal 45" xfId="7266"/>
    <cellStyle name="Normal 45 2" xfId="7267"/>
    <cellStyle name="Normal 45 2 2" xfId="15437"/>
    <cellStyle name="Normal 45 3" xfId="7268"/>
    <cellStyle name="Normal 45 3 2" xfId="15438"/>
    <cellStyle name="Normal 45 4" xfId="7269"/>
    <cellStyle name="Normal 45 4 2" xfId="15439"/>
    <cellStyle name="Normal 45 5" xfId="7270"/>
    <cellStyle name="Normal 45 5 2" xfId="15440"/>
    <cellStyle name="Normal 45 6" xfId="7271"/>
    <cellStyle name="Normal 45 6 2" xfId="15441"/>
    <cellStyle name="Normal 45 7" xfId="7272"/>
    <cellStyle name="Normal 45 7 2" xfId="15442"/>
    <cellStyle name="Normal 46" xfId="7273"/>
    <cellStyle name="Normal 46 2" xfId="7274"/>
    <cellStyle name="Normal 46 2 2" xfId="15443"/>
    <cellStyle name="Normal 46 3" xfId="7275"/>
    <cellStyle name="Normal 46 3 2" xfId="15444"/>
    <cellStyle name="Normal 46 4" xfId="7276"/>
    <cellStyle name="Normal 46 4 2" xfId="15445"/>
    <cellStyle name="Normal 46 5" xfId="7277"/>
    <cellStyle name="Normal 46 5 2" xfId="15446"/>
    <cellStyle name="Normal 46 6" xfId="7278"/>
    <cellStyle name="Normal 46 6 2" xfId="15447"/>
    <cellStyle name="Normal 46 7" xfId="7279"/>
    <cellStyle name="Normal 46 7 2" xfId="15448"/>
    <cellStyle name="Normal 47" xfId="7280"/>
    <cellStyle name="Normal 47 2" xfId="7281"/>
    <cellStyle name="Normal 47 2 2" xfId="15449"/>
    <cellStyle name="Normal 47 3" xfId="7282"/>
    <cellStyle name="Normal 47 3 2" xfId="15450"/>
    <cellStyle name="Normal 47 4" xfId="7283"/>
    <cellStyle name="Normal 47 4 2" xfId="15451"/>
    <cellStyle name="Normal 47 5" xfId="7284"/>
    <cellStyle name="Normal 47 5 2" xfId="15452"/>
    <cellStyle name="Normal 47 6" xfId="7285"/>
    <cellStyle name="Normal 47 6 2" xfId="15453"/>
    <cellStyle name="Normal 47 7" xfId="7286"/>
    <cellStyle name="Normal 47 7 2" xfId="15454"/>
    <cellStyle name="Normal 48" xfId="7287"/>
    <cellStyle name="Normal 48 2" xfId="7288"/>
    <cellStyle name="Normal 48 2 2" xfId="15455"/>
    <cellStyle name="Normal 48 3" xfId="7289"/>
    <cellStyle name="Normal 48 3 2" xfId="15456"/>
    <cellStyle name="Normal 48 4" xfId="7290"/>
    <cellStyle name="Normal 48 4 2" xfId="15457"/>
    <cellStyle name="Normal 48 5" xfId="7291"/>
    <cellStyle name="Normal 48 5 2" xfId="15458"/>
    <cellStyle name="Normal 48 6" xfId="7292"/>
    <cellStyle name="Normal 48 6 2" xfId="15459"/>
    <cellStyle name="Normal 48 7" xfId="7293"/>
    <cellStyle name="Normal 48 7 2" xfId="15460"/>
    <cellStyle name="Normal 49" xfId="7294"/>
    <cellStyle name="Normal 49 2" xfId="7295"/>
    <cellStyle name="Normal 49 2 2" xfId="15461"/>
    <cellStyle name="Normal 49 3" xfId="7296"/>
    <cellStyle name="Normal 49 3 2" xfId="15462"/>
    <cellStyle name="Normal 49 4" xfId="7297"/>
    <cellStyle name="Normal 49 4 2" xfId="15463"/>
    <cellStyle name="Normal 49 5" xfId="7298"/>
    <cellStyle name="Normal 49 5 2" xfId="15464"/>
    <cellStyle name="Normal 49 6" xfId="7299"/>
    <cellStyle name="Normal 49 6 2" xfId="15465"/>
    <cellStyle name="Normal 49 7" xfId="7300"/>
    <cellStyle name="Normal 49 7 2" xfId="15466"/>
    <cellStyle name="Normal 5" xfId="54"/>
    <cellStyle name="Normal 5 10" xfId="7301"/>
    <cellStyle name="Normal 5 10 2" xfId="7302"/>
    <cellStyle name="Normal 5 10 2 2" xfId="7303"/>
    <cellStyle name="Normal 5 10 2 3" xfId="15467"/>
    <cellStyle name="Normal 5 10 3" xfId="7304"/>
    <cellStyle name="Normal 5 10 3 2" xfId="7305"/>
    <cellStyle name="Normal 5 10 3 3" xfId="15468"/>
    <cellStyle name="Normal 5 10 4" xfId="7306"/>
    <cellStyle name="Normal 5 10 5" xfId="15469"/>
    <cellStyle name="Normal 5 100" xfId="7307"/>
    <cellStyle name="Normal 5 100 2" xfId="7308"/>
    <cellStyle name="Normal 5 100 2 2" xfId="7309"/>
    <cellStyle name="Normal 5 100 2 3" xfId="15470"/>
    <cellStyle name="Normal 5 100 3" xfId="7310"/>
    <cellStyle name="Normal 5 100 4" xfId="15471"/>
    <cellStyle name="Normal 5 101" xfId="7311"/>
    <cellStyle name="Normal 5 101 2" xfId="15472"/>
    <cellStyle name="Normal 5 102" xfId="7312"/>
    <cellStyle name="Normal 5 102 2" xfId="15473"/>
    <cellStyle name="Normal 5 103" xfId="7313"/>
    <cellStyle name="Normal 5 103 2" xfId="15474"/>
    <cellStyle name="Normal 5 104" xfId="7314"/>
    <cellStyle name="Normal 5 104 2" xfId="15475"/>
    <cellStyle name="Normal 5 105" xfId="7315"/>
    <cellStyle name="Normal 5 105 2" xfId="15476"/>
    <cellStyle name="Normal 5 106" xfId="7316"/>
    <cellStyle name="Normal 5 106 2" xfId="15477"/>
    <cellStyle name="Normal 5 107" xfId="7317"/>
    <cellStyle name="Normal 5 107 2" xfId="7318"/>
    <cellStyle name="Normal 5 107 2 2" xfId="7319"/>
    <cellStyle name="Normal 5 107 2 3" xfId="15478"/>
    <cellStyle name="Normal 5 107 3" xfId="7320"/>
    <cellStyle name="Normal 5 107 4" xfId="15479"/>
    <cellStyle name="Normal 5 108" xfId="7321"/>
    <cellStyle name="Normal 5 108 2" xfId="7322"/>
    <cellStyle name="Normal 5 108 2 2" xfId="7323"/>
    <cellStyle name="Normal 5 108 2 3" xfId="15480"/>
    <cellStyle name="Normal 5 108 3" xfId="7324"/>
    <cellStyle name="Normal 5 108 4" xfId="15481"/>
    <cellStyle name="Normal 5 109" xfId="7325"/>
    <cellStyle name="Normal 5 109 2" xfId="7326"/>
    <cellStyle name="Normal 5 109 2 2" xfId="7327"/>
    <cellStyle name="Normal 5 109 2 3" xfId="15482"/>
    <cellStyle name="Normal 5 109 3" xfId="7328"/>
    <cellStyle name="Normal 5 109 4" xfId="15483"/>
    <cellStyle name="Normal 5 11" xfId="7329"/>
    <cellStyle name="Normal 5 11 2" xfId="7330"/>
    <cellStyle name="Normal 5 11 2 2" xfId="7331"/>
    <cellStyle name="Normal 5 11 2 3" xfId="15484"/>
    <cellStyle name="Normal 5 11 3" xfId="7332"/>
    <cellStyle name="Normal 5 11 3 2" xfId="7333"/>
    <cellStyle name="Normal 5 11 3 3" xfId="15485"/>
    <cellStyle name="Normal 5 11 4" xfId="15486"/>
    <cellStyle name="Normal 5 110" xfId="7334"/>
    <cellStyle name="Normal 5 110 2" xfId="7335"/>
    <cellStyle name="Normal 5 110 2 2" xfId="7336"/>
    <cellStyle name="Normal 5 110 2 3" xfId="15487"/>
    <cellStyle name="Normal 5 110 3" xfId="7337"/>
    <cellStyle name="Normal 5 110 4" xfId="15488"/>
    <cellStyle name="Normal 5 111" xfId="7338"/>
    <cellStyle name="Normal 5 111 2" xfId="7339"/>
    <cellStyle name="Normal 5 111 2 2" xfId="7340"/>
    <cellStyle name="Normal 5 111 2 3" xfId="15489"/>
    <cellStyle name="Normal 5 111 3" xfId="7341"/>
    <cellStyle name="Normal 5 111 4" xfId="15490"/>
    <cellStyle name="Normal 5 112" xfId="7342"/>
    <cellStyle name="Normal 5 112 2" xfId="7343"/>
    <cellStyle name="Normal 5 112 2 2" xfId="7344"/>
    <cellStyle name="Normal 5 112 2 3" xfId="15491"/>
    <cellStyle name="Normal 5 112 3" xfId="7345"/>
    <cellStyle name="Normal 5 112 4" xfId="15492"/>
    <cellStyle name="Normal 5 113" xfId="7346"/>
    <cellStyle name="Normal 5 113 2" xfId="7347"/>
    <cellStyle name="Normal 5 113 2 2" xfId="7348"/>
    <cellStyle name="Normal 5 113 2 3" xfId="15493"/>
    <cellStyle name="Normal 5 113 3" xfId="7349"/>
    <cellStyle name="Normal 5 113 4" xfId="15494"/>
    <cellStyle name="Normal 5 114" xfId="7350"/>
    <cellStyle name="Normal 5 114 2" xfId="7351"/>
    <cellStyle name="Normal 5 114 2 2" xfId="7352"/>
    <cellStyle name="Normal 5 114 2 3" xfId="15495"/>
    <cellStyle name="Normal 5 114 3" xfId="7353"/>
    <cellStyle name="Normal 5 114 4" xfId="15496"/>
    <cellStyle name="Normal 5 115" xfId="7354"/>
    <cellStyle name="Normal 5 115 2" xfId="7355"/>
    <cellStyle name="Normal 5 115 2 2" xfId="7356"/>
    <cellStyle name="Normal 5 115 2 3" xfId="15497"/>
    <cellStyle name="Normal 5 115 3" xfId="7357"/>
    <cellStyle name="Normal 5 115 4" xfId="15498"/>
    <cellStyle name="Normal 5 116" xfId="7358"/>
    <cellStyle name="Normal 5 116 2" xfId="7359"/>
    <cellStyle name="Normal 5 116 2 2" xfId="7360"/>
    <cellStyle name="Normal 5 116 2 3" xfId="15499"/>
    <cellStyle name="Normal 5 116 3" xfId="7361"/>
    <cellStyle name="Normal 5 116 4" xfId="15500"/>
    <cellStyle name="Normal 5 117" xfId="7362"/>
    <cellStyle name="Normal 5 117 2" xfId="7363"/>
    <cellStyle name="Normal 5 117 2 2" xfId="7364"/>
    <cellStyle name="Normal 5 117 2 3" xfId="15501"/>
    <cellStyle name="Normal 5 117 3" xfId="7365"/>
    <cellStyle name="Normal 5 117 4" xfId="15502"/>
    <cellStyle name="Normal 5 118" xfId="7366"/>
    <cellStyle name="Normal 5 118 2" xfId="7367"/>
    <cellStyle name="Normal 5 118 2 2" xfId="7368"/>
    <cellStyle name="Normal 5 118 2 3" xfId="15503"/>
    <cellStyle name="Normal 5 118 3" xfId="7369"/>
    <cellStyle name="Normal 5 118 4" xfId="15504"/>
    <cellStyle name="Normal 5 119" xfId="7370"/>
    <cellStyle name="Normal 5 119 2" xfId="15505"/>
    <cellStyle name="Normal 5 12" xfId="7371"/>
    <cellStyle name="Normal 5 12 2" xfId="7372"/>
    <cellStyle name="Normal 5 12 2 2" xfId="7373"/>
    <cellStyle name="Normal 5 12 2 3" xfId="15506"/>
    <cellStyle name="Normal 5 12 3" xfId="7374"/>
    <cellStyle name="Normal 5 12 3 2" xfId="7375"/>
    <cellStyle name="Normal 5 12 3 3" xfId="15507"/>
    <cellStyle name="Normal 5 12 4" xfId="7376"/>
    <cellStyle name="Normal 5 12 5" xfId="15508"/>
    <cellStyle name="Normal 5 120" xfId="7377"/>
    <cellStyle name="Normal 5 120 2" xfId="15509"/>
    <cellStyle name="Normal 5 121" xfId="7378"/>
    <cellStyle name="Normal 5 121 2" xfId="15510"/>
    <cellStyle name="Normal 5 122" xfId="7379"/>
    <cellStyle name="Normal 5 122 2" xfId="15511"/>
    <cellStyle name="Normal 5 123" xfId="7380"/>
    <cellStyle name="Normal 5 123 2" xfId="7381"/>
    <cellStyle name="Normal 5 123 3" xfId="15512"/>
    <cellStyle name="Normal 5 124" xfId="7382"/>
    <cellStyle name="Normal 5 124 2" xfId="7383"/>
    <cellStyle name="Normal 5 124 3" xfId="15513"/>
    <cellStyle name="Normal 5 125" xfId="7384"/>
    <cellStyle name="Normal 5 125 2" xfId="7385"/>
    <cellStyle name="Normal 5 125 3" xfId="15514"/>
    <cellStyle name="Normal 5 126" xfId="7386"/>
    <cellStyle name="Normal 5 126 2" xfId="7387"/>
    <cellStyle name="Normal 5 126 3" xfId="15515"/>
    <cellStyle name="Normal 5 127" xfId="7388"/>
    <cellStyle name="Normal 5 127 2" xfId="7389"/>
    <cellStyle name="Normal 5 127 3" xfId="15516"/>
    <cellStyle name="Normal 5 128" xfId="7390"/>
    <cellStyle name="Normal 5 128 2" xfId="7391"/>
    <cellStyle name="Normal 5 128 3" xfId="15517"/>
    <cellStyle name="Normal 5 129" xfId="7392"/>
    <cellStyle name="Normal 5 129 2" xfId="7393"/>
    <cellStyle name="Normal 5 129 3" xfId="15518"/>
    <cellStyle name="Normal 5 13" xfId="7394"/>
    <cellStyle name="Normal 5 13 2" xfId="7395"/>
    <cellStyle name="Normal 5 13 2 2" xfId="7396"/>
    <cellStyle name="Normal 5 13 2 3" xfId="15519"/>
    <cellStyle name="Normal 5 13 3" xfId="7397"/>
    <cellStyle name="Normal 5 13 3 2" xfId="7398"/>
    <cellStyle name="Normal 5 13 3 3" xfId="15520"/>
    <cellStyle name="Normal 5 13 4" xfId="7399"/>
    <cellStyle name="Normal 5 13 5" xfId="15521"/>
    <cellStyle name="Normal 5 130" xfId="7400"/>
    <cellStyle name="Normal 5 130 2" xfId="7401"/>
    <cellStyle name="Normal 5 130 3" xfId="15522"/>
    <cellStyle name="Normal 5 131" xfId="7402"/>
    <cellStyle name="Normal 5 131 2" xfId="7403"/>
    <cellStyle name="Normal 5 131 3" xfId="15523"/>
    <cellStyle name="Normal 5 132" xfId="7404"/>
    <cellStyle name="Normal 5 132 2" xfId="7405"/>
    <cellStyle name="Normal 5 132 3" xfId="15524"/>
    <cellStyle name="Normal 5 133" xfId="7406"/>
    <cellStyle name="Normal 5 133 2" xfId="7407"/>
    <cellStyle name="Normal 5 133 3" xfId="15525"/>
    <cellStyle name="Normal 5 134" xfId="7408"/>
    <cellStyle name="Normal 5 134 2" xfId="7409"/>
    <cellStyle name="Normal 5 134 3" xfId="15526"/>
    <cellStyle name="Normal 5 135" xfId="7410"/>
    <cellStyle name="Normal 5 135 2" xfId="7411"/>
    <cellStyle name="Normal 5 135 3" xfId="15527"/>
    <cellStyle name="Normal 5 136" xfId="7412"/>
    <cellStyle name="Normal 5 136 2" xfId="7413"/>
    <cellStyle name="Normal 5 136 3" xfId="15528"/>
    <cellStyle name="Normal 5 137" xfId="7414"/>
    <cellStyle name="Normal 5 137 2" xfId="7415"/>
    <cellStyle name="Normal 5 137 3" xfId="15529"/>
    <cellStyle name="Normal 5 138" xfId="7416"/>
    <cellStyle name="Normal 5 138 2" xfId="7417"/>
    <cellStyle name="Normal 5 138 3" xfId="15530"/>
    <cellStyle name="Normal 5 139" xfId="7418"/>
    <cellStyle name="Normal 5 139 2" xfId="7419"/>
    <cellStyle name="Normal 5 139 3" xfId="15531"/>
    <cellStyle name="Normal 5 14" xfId="7420"/>
    <cellStyle name="Normal 5 14 2" xfId="7421"/>
    <cellStyle name="Normal 5 14 2 2" xfId="7422"/>
    <cellStyle name="Normal 5 14 2 3" xfId="15532"/>
    <cellStyle name="Normal 5 14 3" xfId="7423"/>
    <cellStyle name="Normal 5 14 3 2" xfId="7424"/>
    <cellStyle name="Normal 5 14 3 3" xfId="15533"/>
    <cellStyle name="Normal 5 14 4" xfId="7425"/>
    <cellStyle name="Normal 5 14 5" xfId="15534"/>
    <cellStyle name="Normal 5 140" xfId="7426"/>
    <cellStyle name="Normal 5 140 2" xfId="7427"/>
    <cellStyle name="Normal 5 140 3" xfId="15535"/>
    <cellStyle name="Normal 5 141" xfId="7428"/>
    <cellStyle name="Normal 5 141 2" xfId="7429"/>
    <cellStyle name="Normal 5 141 3" xfId="15536"/>
    <cellStyle name="Normal 5 142" xfId="7430"/>
    <cellStyle name="Normal 5 142 2" xfId="7431"/>
    <cellStyle name="Normal 5 142 3" xfId="15537"/>
    <cellStyle name="Normal 5 143" xfId="7432"/>
    <cellStyle name="Normal 5 143 2" xfId="7433"/>
    <cellStyle name="Normal 5 143 3" xfId="15538"/>
    <cellStyle name="Normal 5 144" xfId="7434"/>
    <cellStyle name="Normal 5 144 2" xfId="7435"/>
    <cellStyle name="Normal 5 144 3" xfId="15539"/>
    <cellStyle name="Normal 5 145" xfId="7436"/>
    <cellStyle name="Normal 5 145 2" xfId="15540"/>
    <cellStyle name="Normal 5 146" xfId="7437"/>
    <cellStyle name="Normal 5 146 2" xfId="15541"/>
    <cellStyle name="Normal 5 147" xfId="7438"/>
    <cellStyle name="Normal 5 147 2" xfId="7439"/>
    <cellStyle name="Normal 5 147 3" xfId="15542"/>
    <cellStyle name="Normal 5 148" xfId="7440"/>
    <cellStyle name="Normal 5 148 2" xfId="7441"/>
    <cellStyle name="Normal 5 148 3" xfId="15543"/>
    <cellStyle name="Normal 5 149" xfId="7442"/>
    <cellStyle name="Normal 5 149 2" xfId="7443"/>
    <cellStyle name="Normal 5 149 3" xfId="15544"/>
    <cellStyle name="Normal 5 15" xfId="7444"/>
    <cellStyle name="Normal 5 15 2" xfId="7445"/>
    <cellStyle name="Normal 5 15 2 2" xfId="7446"/>
    <cellStyle name="Normal 5 15 2 3" xfId="15545"/>
    <cellStyle name="Normal 5 15 3" xfId="7447"/>
    <cellStyle name="Normal 5 15 3 2" xfId="7448"/>
    <cellStyle name="Normal 5 15 3 3" xfId="15546"/>
    <cellStyle name="Normal 5 15 4" xfId="7449"/>
    <cellStyle name="Normal 5 15 5" xfId="15547"/>
    <cellStyle name="Normal 5 150" xfId="7450"/>
    <cellStyle name="Normal 5 150 2" xfId="7451"/>
    <cellStyle name="Normal 5 150 3" xfId="15548"/>
    <cellStyle name="Normal 5 151" xfId="7452"/>
    <cellStyle name="Normal 5 151 2" xfId="7453"/>
    <cellStyle name="Normal 5 151 3" xfId="15549"/>
    <cellStyle name="Normal 5 152" xfId="7454"/>
    <cellStyle name="Normal 5 152 2" xfId="7455"/>
    <cellStyle name="Normal 5 152 3" xfId="15550"/>
    <cellStyle name="Normal 5 153" xfId="7456"/>
    <cellStyle name="Normal 5 153 2" xfId="15551"/>
    <cellStyle name="Normal 5 154" xfId="7457"/>
    <cellStyle name="Normal 5 154 2" xfId="7458"/>
    <cellStyle name="Normal 5 154 2 2" xfId="15552"/>
    <cellStyle name="Normal 5 154 3" xfId="15553"/>
    <cellStyle name="Normal 5 155" xfId="7459"/>
    <cellStyle name="Normal 5 155 2" xfId="7460"/>
    <cellStyle name="Normal 5 155 2 2" xfId="15554"/>
    <cellStyle name="Normal 5 155 3" xfId="15555"/>
    <cellStyle name="Normal 5 156" xfId="7461"/>
    <cellStyle name="Normal 5 16" xfId="7462"/>
    <cellStyle name="Normal 5 16 2" xfId="7463"/>
    <cellStyle name="Normal 5 16 2 2" xfId="7464"/>
    <cellStyle name="Normal 5 16 2 3" xfId="15556"/>
    <cellStyle name="Normal 5 16 3" xfId="7465"/>
    <cellStyle name="Normal 5 16 3 2" xfId="7466"/>
    <cellStyle name="Normal 5 16 3 3" xfId="15557"/>
    <cellStyle name="Normal 5 16 4" xfId="7467"/>
    <cellStyle name="Normal 5 16 5" xfId="15558"/>
    <cellStyle name="Normal 5 17" xfId="7468"/>
    <cellStyle name="Normal 5 17 2" xfId="7469"/>
    <cellStyle name="Normal 5 17 2 2" xfId="7470"/>
    <cellStyle name="Normal 5 17 2 3" xfId="15559"/>
    <cellStyle name="Normal 5 17 3" xfId="7471"/>
    <cellStyle name="Normal 5 17 3 2" xfId="7472"/>
    <cellStyle name="Normal 5 17 3 3" xfId="15560"/>
    <cellStyle name="Normal 5 17 4" xfId="7473"/>
    <cellStyle name="Normal 5 17 5" xfId="15561"/>
    <cellStyle name="Normal 5 18" xfId="7474"/>
    <cellStyle name="Normal 5 18 2" xfId="7475"/>
    <cellStyle name="Normal 5 18 2 2" xfId="7476"/>
    <cellStyle name="Normal 5 18 2 3" xfId="15562"/>
    <cellStyle name="Normal 5 18 3" xfId="7477"/>
    <cellStyle name="Normal 5 18 3 2" xfId="7478"/>
    <cellStyle name="Normal 5 18 3 3" xfId="15563"/>
    <cellStyle name="Normal 5 18 4" xfId="7479"/>
    <cellStyle name="Normal 5 18 5" xfId="15564"/>
    <cellStyle name="Normal 5 19" xfId="7480"/>
    <cellStyle name="Normal 5 19 2" xfId="7481"/>
    <cellStyle name="Normal 5 19 2 2" xfId="7482"/>
    <cellStyle name="Normal 5 19 2 3" xfId="15565"/>
    <cellStyle name="Normal 5 19 3" xfId="7483"/>
    <cellStyle name="Normal 5 19 3 2" xfId="7484"/>
    <cellStyle name="Normal 5 19 3 3" xfId="15566"/>
    <cellStyle name="Normal 5 19 4" xfId="7485"/>
    <cellStyle name="Normal 5 19 5" xfId="15567"/>
    <cellStyle name="Normal 5 2" xfId="55"/>
    <cellStyle name="Normal 5 2 2" xfId="7486"/>
    <cellStyle name="Normal 5 2 2 2" xfId="7487"/>
    <cellStyle name="Normal 5 2 2 2 2" xfId="7488"/>
    <cellStyle name="Normal 5 2 2 2 3" xfId="15568"/>
    <cellStyle name="Normal 5 2 2 3" xfId="7489"/>
    <cellStyle name="Normal 5 2 2 4" xfId="15569"/>
    <cellStyle name="Normal 5 2 3" xfId="7490"/>
    <cellStyle name="Normal 5 2 3 2" xfId="7491"/>
    <cellStyle name="Normal 5 2 3 3" xfId="15570"/>
    <cellStyle name="Normal 5 2 4" xfId="7492"/>
    <cellStyle name="Normal 5 2 4 2" xfId="7493"/>
    <cellStyle name="Normal 5 2 4 3" xfId="15571"/>
    <cellStyle name="Normal 5 2 5" xfId="7494"/>
    <cellStyle name="Normal 5 2 6" xfId="15572"/>
    <cellStyle name="Normal 5 20" xfId="7495"/>
    <cellStyle name="Normal 5 20 2" xfId="7496"/>
    <cellStyle name="Normal 5 20 2 2" xfId="7497"/>
    <cellStyle name="Normal 5 20 2 3" xfId="15573"/>
    <cellStyle name="Normal 5 20 3" xfId="7498"/>
    <cellStyle name="Normal 5 20 3 2" xfId="7499"/>
    <cellStyle name="Normal 5 20 3 3" xfId="15574"/>
    <cellStyle name="Normal 5 20 4" xfId="7500"/>
    <cellStyle name="Normal 5 20 5" xfId="15575"/>
    <cellStyle name="Normal 5 21" xfId="7501"/>
    <cellStyle name="Normal 5 21 2" xfId="7502"/>
    <cellStyle name="Normal 5 21 2 2" xfId="7503"/>
    <cellStyle name="Normal 5 21 2 3" xfId="15576"/>
    <cellStyle name="Normal 5 21 3" xfId="7504"/>
    <cellStyle name="Normal 5 21 3 2" xfId="7505"/>
    <cellStyle name="Normal 5 21 3 3" xfId="15577"/>
    <cellStyle name="Normal 5 21 4" xfId="7506"/>
    <cellStyle name="Normal 5 21 5" xfId="15578"/>
    <cellStyle name="Normal 5 22" xfId="7507"/>
    <cellStyle name="Normal 5 22 2" xfId="7508"/>
    <cellStyle name="Normal 5 22 2 2" xfId="7509"/>
    <cellStyle name="Normal 5 22 2 3" xfId="15579"/>
    <cellStyle name="Normal 5 22 3" xfId="7510"/>
    <cellStyle name="Normal 5 22 3 2" xfId="7511"/>
    <cellStyle name="Normal 5 22 3 3" xfId="15580"/>
    <cellStyle name="Normal 5 22 4" xfId="7512"/>
    <cellStyle name="Normal 5 22 5" xfId="15581"/>
    <cellStyle name="Normal 5 23" xfId="7513"/>
    <cellStyle name="Normal 5 23 2" xfId="7514"/>
    <cellStyle name="Normal 5 23 2 2" xfId="7515"/>
    <cellStyle name="Normal 5 23 2 3" xfId="15582"/>
    <cellStyle name="Normal 5 23 3" xfId="7516"/>
    <cellStyle name="Normal 5 23 3 2" xfId="7517"/>
    <cellStyle name="Normal 5 23 3 3" xfId="15583"/>
    <cellStyle name="Normal 5 23 4" xfId="7518"/>
    <cellStyle name="Normal 5 23 5" xfId="15584"/>
    <cellStyle name="Normal 5 24" xfId="7519"/>
    <cellStyle name="Normal 5 24 2" xfId="7520"/>
    <cellStyle name="Normal 5 24 2 2" xfId="7521"/>
    <cellStyle name="Normal 5 24 2 3" xfId="15585"/>
    <cellStyle name="Normal 5 24 3" xfId="7522"/>
    <cellStyle name="Normal 5 24 3 2" xfId="7523"/>
    <cellStyle name="Normal 5 24 3 3" xfId="15586"/>
    <cellStyle name="Normal 5 24 4" xfId="7524"/>
    <cellStyle name="Normal 5 24 5" xfId="15587"/>
    <cellStyle name="Normal 5 25" xfId="7525"/>
    <cellStyle name="Normal 5 25 2" xfId="7526"/>
    <cellStyle name="Normal 5 25 2 2" xfId="7527"/>
    <cellStyle name="Normal 5 25 2 3" xfId="15588"/>
    <cellStyle name="Normal 5 25 3" xfId="7528"/>
    <cellStyle name="Normal 5 25 3 2" xfId="7529"/>
    <cellStyle name="Normal 5 25 3 3" xfId="15589"/>
    <cellStyle name="Normal 5 25 4" xfId="7530"/>
    <cellStyle name="Normal 5 25 5" xfId="15590"/>
    <cellStyle name="Normal 5 26" xfId="7531"/>
    <cellStyle name="Normal 5 26 2" xfId="7532"/>
    <cellStyle name="Normal 5 26 2 2" xfId="7533"/>
    <cellStyle name="Normal 5 26 2 3" xfId="15591"/>
    <cellStyle name="Normal 5 26 3" xfId="7534"/>
    <cellStyle name="Normal 5 26 3 2" xfId="7535"/>
    <cellStyle name="Normal 5 26 3 3" xfId="15592"/>
    <cellStyle name="Normal 5 26 4" xfId="7536"/>
    <cellStyle name="Normal 5 26 5" xfId="15593"/>
    <cellStyle name="Normal 5 27" xfId="7537"/>
    <cellStyle name="Normal 5 27 2" xfId="7538"/>
    <cellStyle name="Normal 5 27 2 2" xfId="7539"/>
    <cellStyle name="Normal 5 27 2 3" xfId="15594"/>
    <cellStyle name="Normal 5 27 3" xfId="7540"/>
    <cellStyle name="Normal 5 27 3 2" xfId="7541"/>
    <cellStyle name="Normal 5 27 3 3" xfId="15595"/>
    <cellStyle name="Normal 5 27 4" xfId="7542"/>
    <cellStyle name="Normal 5 27 5" xfId="15596"/>
    <cellStyle name="Normal 5 28" xfId="7543"/>
    <cellStyle name="Normal 5 28 2" xfId="7544"/>
    <cellStyle name="Normal 5 28 2 2" xfId="7545"/>
    <cellStyle name="Normal 5 28 2 3" xfId="15597"/>
    <cellStyle name="Normal 5 28 3" xfId="7546"/>
    <cellStyle name="Normal 5 28 3 2" xfId="7547"/>
    <cellStyle name="Normal 5 28 3 3" xfId="15598"/>
    <cellStyle name="Normal 5 28 4" xfId="7548"/>
    <cellStyle name="Normal 5 28 5" xfId="15599"/>
    <cellStyle name="Normal 5 29" xfId="7549"/>
    <cellStyle name="Normal 5 29 2" xfId="7550"/>
    <cellStyle name="Normal 5 29 2 2" xfId="7551"/>
    <cellStyle name="Normal 5 29 2 3" xfId="15600"/>
    <cellStyle name="Normal 5 29 3" xfId="7552"/>
    <cellStyle name="Normal 5 29 3 2" xfId="7553"/>
    <cellStyle name="Normal 5 29 3 3" xfId="15601"/>
    <cellStyle name="Normal 5 29 4" xfId="7554"/>
    <cellStyle name="Normal 5 29 5" xfId="15602"/>
    <cellStyle name="Normal 5 3" xfId="7555"/>
    <cellStyle name="Normal 5 3 10" xfId="7556"/>
    <cellStyle name="Normal 5 3 10 2" xfId="7557"/>
    <cellStyle name="Normal 5 3 10 3" xfId="15603"/>
    <cellStyle name="Normal 5 3 2" xfId="7558"/>
    <cellStyle name="Normal 5 3 2 2" xfId="7559"/>
    <cellStyle name="Normal 5 3 2 2 2" xfId="7560"/>
    <cellStyle name="Normal 5 3 2 2 2 2" xfId="15604"/>
    <cellStyle name="Normal 5 3 2 2 2 3" xfId="15605"/>
    <cellStyle name="Normal 5 3 2 2 3" xfId="7561"/>
    <cellStyle name="Normal 5 3 2 2 3 2" xfId="7562"/>
    <cellStyle name="Normal 5 3 2 2 4" xfId="15606"/>
    <cellStyle name="Normal 5 3 2 2 5" xfId="15607"/>
    <cellStyle name="Normal 5 3 2 3" xfId="7563"/>
    <cellStyle name="Normal 5 3 2 3 2" xfId="7564"/>
    <cellStyle name="Normal 5 3 2 3 2 2" xfId="15608"/>
    <cellStyle name="Normal 5 3 2 3 3" xfId="15609"/>
    <cellStyle name="Normal 5 3 2 3 4" xfId="15610"/>
    <cellStyle name="Normal 5 3 2 3 5" xfId="15611"/>
    <cellStyle name="Normal 5 3 2 4" xfId="7565"/>
    <cellStyle name="Normal 5 3 2 4 2" xfId="7566"/>
    <cellStyle name="Normal 5 3 2 4 2 2" xfId="15612"/>
    <cellStyle name="Normal 5 3 2 4 3" xfId="15613"/>
    <cellStyle name="Normal 5 3 2 4 4" xfId="15614"/>
    <cellStyle name="Normal 5 3 2 4 5" xfId="15615"/>
    <cellStyle name="Normal 5 3 2 5" xfId="7567"/>
    <cellStyle name="Normal 5 3 2 5 2" xfId="7568"/>
    <cellStyle name="Normal 5 3 2 5 2 2" xfId="15616"/>
    <cellStyle name="Normal 5 3 2 5 3" xfId="15617"/>
    <cellStyle name="Normal 5 3 2 5 4" xfId="15618"/>
    <cellStyle name="Normal 5 3 2 5 5" xfId="15619"/>
    <cellStyle name="Normal 5 3 2 6" xfId="7569"/>
    <cellStyle name="Normal 5 3 2 6 2" xfId="7570"/>
    <cellStyle name="Normal 5 3 2 6 3" xfId="15620"/>
    <cellStyle name="Normal 5 3 2 7" xfId="7571"/>
    <cellStyle name="Normal 5 3 2 7 2" xfId="7572"/>
    <cellStyle name="Normal 5 3 2 8" xfId="15621"/>
    <cellStyle name="Normal 5 3 3" xfId="7573"/>
    <cellStyle name="Normal 5 3 3 2" xfId="7574"/>
    <cellStyle name="Normal 5 3 3 2 2" xfId="7575"/>
    <cellStyle name="Normal 5 3 3 2 3" xfId="15622"/>
    <cellStyle name="Normal 5 3 3 3" xfId="7576"/>
    <cellStyle name="Normal 5 3 3 3 2" xfId="7577"/>
    <cellStyle name="Normal 5 3 3 4" xfId="7578"/>
    <cellStyle name="Normal 5 3 3 5" xfId="15623"/>
    <cellStyle name="Normal 5 3 4" xfId="7579"/>
    <cellStyle name="Normal 5 3 4 2" xfId="7580"/>
    <cellStyle name="Normal 5 3 4 2 2" xfId="7581"/>
    <cellStyle name="Normal 5 3 4 2 3" xfId="15624"/>
    <cellStyle name="Normal 5 3 4 3" xfId="7582"/>
    <cellStyle name="Normal 5 3 4 3 2" xfId="7583"/>
    <cellStyle name="Normal 5 3 4 4" xfId="7584"/>
    <cellStyle name="Normal 5 3 4 5" xfId="15625"/>
    <cellStyle name="Normal 5 3 5" xfId="7585"/>
    <cellStyle name="Normal 5 3 5 2" xfId="7586"/>
    <cellStyle name="Normal 5 3 5 2 2" xfId="7587"/>
    <cellStyle name="Normal 5 3 5 2 3" xfId="15626"/>
    <cellStyle name="Normal 5 3 5 3" xfId="7588"/>
    <cellStyle name="Normal 5 3 5 3 2" xfId="7589"/>
    <cellStyle name="Normal 5 3 5 4" xfId="7590"/>
    <cellStyle name="Normal 5 3 5 5" xfId="15627"/>
    <cellStyle name="Normal 5 3 6" xfId="7591"/>
    <cellStyle name="Normal 5 3 6 2" xfId="7592"/>
    <cellStyle name="Normal 5 3 6 2 2" xfId="7593"/>
    <cellStyle name="Normal 5 3 6 3" xfId="15628"/>
    <cellStyle name="Normal 5 3 7" xfId="7594"/>
    <cellStyle name="Normal 5 3 7 2" xfId="7595"/>
    <cellStyle name="Normal 5 3 8" xfId="7596"/>
    <cellStyle name="Normal 5 3 8 2" xfId="7597"/>
    <cellStyle name="Normal 5 3 9" xfId="7598"/>
    <cellStyle name="Normal 5 3 9 2" xfId="7599"/>
    <cellStyle name="Normal 5 30" xfId="7600"/>
    <cellStyle name="Normal 5 30 2" xfId="7601"/>
    <cellStyle name="Normal 5 30 2 2" xfId="7602"/>
    <cellStyle name="Normal 5 30 2 3" xfId="15629"/>
    <cellStyle name="Normal 5 30 3" xfId="7603"/>
    <cellStyle name="Normal 5 30 3 2" xfId="7604"/>
    <cellStyle name="Normal 5 30 3 3" xfId="15630"/>
    <cellStyle name="Normal 5 30 4" xfId="7605"/>
    <cellStyle name="Normal 5 30 5" xfId="15631"/>
    <cellStyle name="Normal 5 31" xfId="7606"/>
    <cellStyle name="Normal 5 31 2" xfId="7607"/>
    <cellStyle name="Normal 5 31 2 2" xfId="7608"/>
    <cellStyle name="Normal 5 31 2 3" xfId="15632"/>
    <cellStyle name="Normal 5 31 3" xfId="7609"/>
    <cellStyle name="Normal 5 31 3 2" xfId="7610"/>
    <cellStyle name="Normal 5 31 3 3" xfId="15633"/>
    <cellStyle name="Normal 5 31 4" xfId="7611"/>
    <cellStyle name="Normal 5 31 5" xfId="15634"/>
    <cellStyle name="Normal 5 32" xfId="7612"/>
    <cellStyle name="Normal 5 32 2" xfId="7613"/>
    <cellStyle name="Normal 5 32 2 2" xfId="7614"/>
    <cellStyle name="Normal 5 32 2 3" xfId="15635"/>
    <cellStyle name="Normal 5 32 3" xfId="7615"/>
    <cellStyle name="Normal 5 32 3 2" xfId="7616"/>
    <cellStyle name="Normal 5 32 3 3" xfId="15636"/>
    <cellStyle name="Normal 5 32 4" xfId="7617"/>
    <cellStyle name="Normal 5 32 5" xfId="15637"/>
    <cellStyle name="Normal 5 33" xfId="7618"/>
    <cellStyle name="Normal 5 33 2" xfId="7619"/>
    <cellStyle name="Normal 5 33 2 2" xfId="7620"/>
    <cellStyle name="Normal 5 33 2 3" xfId="15638"/>
    <cellStyle name="Normal 5 33 3" xfId="7621"/>
    <cellStyle name="Normal 5 33 3 2" xfId="7622"/>
    <cellStyle name="Normal 5 33 3 3" xfId="15639"/>
    <cellStyle name="Normal 5 33 4" xfId="7623"/>
    <cellStyle name="Normal 5 33 5" xfId="15640"/>
    <cellStyle name="Normal 5 34" xfId="7624"/>
    <cellStyle name="Normal 5 34 2" xfId="7625"/>
    <cellStyle name="Normal 5 34 2 2" xfId="7626"/>
    <cellStyle name="Normal 5 34 2 3" xfId="15641"/>
    <cellStyle name="Normal 5 34 3" xfId="7627"/>
    <cellStyle name="Normal 5 34 3 2" xfId="7628"/>
    <cellStyle name="Normal 5 34 3 3" xfId="15642"/>
    <cellStyle name="Normal 5 34 4" xfId="7629"/>
    <cellStyle name="Normal 5 34 5" xfId="15643"/>
    <cellStyle name="Normal 5 35" xfId="7630"/>
    <cellStyle name="Normal 5 35 2" xfId="7631"/>
    <cellStyle name="Normal 5 35 2 2" xfId="7632"/>
    <cellStyle name="Normal 5 35 2 3" xfId="15644"/>
    <cellStyle name="Normal 5 35 3" xfId="7633"/>
    <cellStyle name="Normal 5 35 3 2" xfId="7634"/>
    <cellStyle name="Normal 5 35 3 3" xfId="15645"/>
    <cellStyle name="Normal 5 35 4" xfId="7635"/>
    <cellStyle name="Normal 5 35 5" xfId="15646"/>
    <cellStyle name="Normal 5 36" xfId="7636"/>
    <cellStyle name="Normal 5 36 2" xfId="7637"/>
    <cellStyle name="Normal 5 36 2 2" xfId="7638"/>
    <cellStyle name="Normal 5 36 2 3" xfId="15647"/>
    <cellStyle name="Normal 5 36 3" xfId="7639"/>
    <cellStyle name="Normal 5 36 3 2" xfId="7640"/>
    <cellStyle name="Normal 5 36 3 3" xfId="15648"/>
    <cellStyle name="Normal 5 36 4" xfId="7641"/>
    <cellStyle name="Normal 5 36 5" xfId="15649"/>
    <cellStyle name="Normal 5 37" xfId="7642"/>
    <cellStyle name="Normal 5 37 2" xfId="7643"/>
    <cellStyle name="Normal 5 37 2 2" xfId="7644"/>
    <cellStyle name="Normal 5 37 2 3" xfId="15650"/>
    <cellStyle name="Normal 5 37 3" xfId="7645"/>
    <cellStyle name="Normal 5 37 3 2" xfId="7646"/>
    <cellStyle name="Normal 5 37 3 3" xfId="15651"/>
    <cellStyle name="Normal 5 37 4" xfId="7647"/>
    <cellStyle name="Normal 5 37 5" xfId="15652"/>
    <cellStyle name="Normal 5 38" xfId="7648"/>
    <cellStyle name="Normal 5 38 2" xfId="7649"/>
    <cellStyle name="Normal 5 38 2 2" xfId="7650"/>
    <cellStyle name="Normal 5 38 2 3" xfId="15653"/>
    <cellStyle name="Normal 5 38 3" xfId="7651"/>
    <cellStyle name="Normal 5 38 3 2" xfId="7652"/>
    <cellStyle name="Normal 5 38 3 3" xfId="15654"/>
    <cellStyle name="Normal 5 38 4" xfId="7653"/>
    <cellStyle name="Normal 5 38 5" xfId="15655"/>
    <cellStyle name="Normal 5 39" xfId="7654"/>
    <cellStyle name="Normal 5 39 2" xfId="7655"/>
    <cellStyle name="Normal 5 39 2 2" xfId="7656"/>
    <cellStyle name="Normal 5 39 2 3" xfId="15656"/>
    <cellStyle name="Normal 5 39 3" xfId="7657"/>
    <cellStyle name="Normal 5 39 3 2" xfId="7658"/>
    <cellStyle name="Normal 5 39 3 3" xfId="15657"/>
    <cellStyle name="Normal 5 39 4" xfId="7659"/>
    <cellStyle name="Normal 5 39 5" xfId="15658"/>
    <cellStyle name="Normal 5 4" xfId="7660"/>
    <cellStyle name="Normal 5 4 2" xfId="7661"/>
    <cellStyle name="Normal 5 4 2 2" xfId="15659"/>
    <cellStyle name="Normal 5 4 2 3" xfId="15660"/>
    <cellStyle name="Normal 5 4 3" xfId="7662"/>
    <cellStyle name="Normal 5 4 3 2" xfId="7663"/>
    <cellStyle name="Normal 5 4 3 3" xfId="15661"/>
    <cellStyle name="Normal 5 4 4" xfId="7664"/>
    <cellStyle name="Normal 5 4 4 2" xfId="7665"/>
    <cellStyle name="Normal 5 4 4 3" xfId="15662"/>
    <cellStyle name="Normal 5 40" xfId="7666"/>
    <cellStyle name="Normal 5 40 2" xfId="7667"/>
    <cellStyle name="Normal 5 40 2 2" xfId="7668"/>
    <cellStyle name="Normal 5 40 2 3" xfId="15663"/>
    <cellStyle name="Normal 5 40 3" xfId="7669"/>
    <cellStyle name="Normal 5 40 3 2" xfId="7670"/>
    <cellStyle name="Normal 5 40 3 3" xfId="15664"/>
    <cellStyle name="Normal 5 40 4" xfId="7671"/>
    <cellStyle name="Normal 5 40 5" xfId="15665"/>
    <cellStyle name="Normal 5 41" xfId="7672"/>
    <cellStyle name="Normal 5 41 2" xfId="7673"/>
    <cellStyle name="Normal 5 41 2 2" xfId="7674"/>
    <cellStyle name="Normal 5 41 2 3" xfId="15666"/>
    <cellStyle name="Normal 5 41 3" xfId="7675"/>
    <cellStyle name="Normal 5 41 3 2" xfId="7676"/>
    <cellStyle name="Normal 5 41 3 3" xfId="15667"/>
    <cellStyle name="Normal 5 41 4" xfId="7677"/>
    <cellStyle name="Normal 5 41 5" xfId="15668"/>
    <cellStyle name="Normal 5 42" xfId="7678"/>
    <cellStyle name="Normal 5 42 2" xfId="7679"/>
    <cellStyle name="Normal 5 42 2 2" xfId="7680"/>
    <cellStyle name="Normal 5 42 2 3" xfId="15669"/>
    <cellStyle name="Normal 5 42 3" xfId="7681"/>
    <cellStyle name="Normal 5 42 3 2" xfId="7682"/>
    <cellStyle name="Normal 5 42 3 3" xfId="15670"/>
    <cellStyle name="Normal 5 42 4" xfId="7683"/>
    <cellStyle name="Normal 5 42 5" xfId="15671"/>
    <cellStyle name="Normal 5 43" xfId="7684"/>
    <cellStyle name="Normal 5 43 2" xfId="7685"/>
    <cellStyle name="Normal 5 43 2 2" xfId="7686"/>
    <cellStyle name="Normal 5 43 2 3" xfId="15672"/>
    <cellStyle name="Normal 5 43 3" xfId="7687"/>
    <cellStyle name="Normal 5 43 3 2" xfId="7688"/>
    <cellStyle name="Normal 5 43 3 3" xfId="15673"/>
    <cellStyle name="Normal 5 43 4" xfId="7689"/>
    <cellStyle name="Normal 5 43 5" xfId="15674"/>
    <cellStyle name="Normal 5 44" xfId="7690"/>
    <cellStyle name="Normal 5 44 2" xfId="7691"/>
    <cellStyle name="Normal 5 44 2 2" xfId="7692"/>
    <cellStyle name="Normal 5 44 2 3" xfId="15675"/>
    <cellStyle name="Normal 5 44 3" xfId="7693"/>
    <cellStyle name="Normal 5 44 3 2" xfId="7694"/>
    <cellStyle name="Normal 5 44 3 3" xfId="15676"/>
    <cellStyle name="Normal 5 44 4" xfId="7695"/>
    <cellStyle name="Normal 5 44 5" xfId="15677"/>
    <cellStyle name="Normal 5 45" xfId="7696"/>
    <cellStyle name="Normal 5 45 2" xfId="7697"/>
    <cellStyle name="Normal 5 45 2 2" xfId="7698"/>
    <cellStyle name="Normal 5 45 2 3" xfId="15678"/>
    <cellStyle name="Normal 5 45 3" xfId="7699"/>
    <cellStyle name="Normal 5 45 3 2" xfId="7700"/>
    <cellStyle name="Normal 5 45 3 3" xfId="15679"/>
    <cellStyle name="Normal 5 45 4" xfId="7701"/>
    <cellStyle name="Normal 5 45 5" xfId="15680"/>
    <cellStyle name="Normal 5 46" xfId="7702"/>
    <cellStyle name="Normal 5 46 2" xfId="7703"/>
    <cellStyle name="Normal 5 46 2 2" xfId="7704"/>
    <cellStyle name="Normal 5 46 2 3" xfId="15681"/>
    <cellStyle name="Normal 5 46 3" xfId="7705"/>
    <cellStyle name="Normal 5 46 3 2" xfId="7706"/>
    <cellStyle name="Normal 5 46 3 3" xfId="15682"/>
    <cellStyle name="Normal 5 46 4" xfId="7707"/>
    <cellStyle name="Normal 5 46 5" xfId="15683"/>
    <cellStyle name="Normal 5 47" xfId="7708"/>
    <cellStyle name="Normal 5 47 2" xfId="7709"/>
    <cellStyle name="Normal 5 47 2 2" xfId="7710"/>
    <cellStyle name="Normal 5 47 2 3" xfId="15684"/>
    <cellStyle name="Normal 5 47 3" xfId="7711"/>
    <cellStyle name="Normal 5 47 3 2" xfId="7712"/>
    <cellStyle name="Normal 5 47 3 3" xfId="15685"/>
    <cellStyle name="Normal 5 47 4" xfId="7713"/>
    <cellStyle name="Normal 5 47 5" xfId="15686"/>
    <cellStyle name="Normal 5 48" xfId="7714"/>
    <cellStyle name="Normal 5 48 2" xfId="7715"/>
    <cellStyle name="Normal 5 48 2 2" xfId="7716"/>
    <cellStyle name="Normal 5 48 2 3" xfId="15687"/>
    <cellStyle name="Normal 5 48 3" xfId="7717"/>
    <cellStyle name="Normal 5 48 3 2" xfId="7718"/>
    <cellStyle name="Normal 5 48 3 3" xfId="15688"/>
    <cellStyle name="Normal 5 48 4" xfId="7719"/>
    <cellStyle name="Normal 5 48 5" xfId="15689"/>
    <cellStyle name="Normal 5 49" xfId="7720"/>
    <cellStyle name="Normal 5 49 2" xfId="7721"/>
    <cellStyle name="Normal 5 49 2 2" xfId="7722"/>
    <cellStyle name="Normal 5 49 2 3" xfId="15690"/>
    <cellStyle name="Normal 5 49 3" xfId="7723"/>
    <cellStyle name="Normal 5 49 3 2" xfId="7724"/>
    <cellStyle name="Normal 5 49 3 3" xfId="15691"/>
    <cellStyle name="Normal 5 49 4" xfId="7725"/>
    <cellStyle name="Normal 5 49 5" xfId="15692"/>
    <cellStyle name="Normal 5 5" xfId="7726"/>
    <cellStyle name="Normal 5 5 2" xfId="7727"/>
    <cellStyle name="Normal 5 5 2 2" xfId="15693"/>
    <cellStyle name="Normal 5 5 2 3" xfId="15694"/>
    <cellStyle name="Normal 5 5 3" xfId="7728"/>
    <cellStyle name="Normal 5 5 3 2" xfId="7729"/>
    <cellStyle name="Normal 5 5 3 3" xfId="15695"/>
    <cellStyle name="Normal 5 5 4" xfId="7730"/>
    <cellStyle name="Normal 5 5 4 2" xfId="7731"/>
    <cellStyle name="Normal 5 5 4 3" xfId="15696"/>
    <cellStyle name="Normal 5 50" xfId="7732"/>
    <cellStyle name="Normal 5 50 2" xfId="7733"/>
    <cellStyle name="Normal 5 50 2 2" xfId="7734"/>
    <cellStyle name="Normal 5 50 2 3" xfId="15697"/>
    <cellStyle name="Normal 5 50 3" xfId="7735"/>
    <cellStyle name="Normal 5 50 3 2" xfId="7736"/>
    <cellStyle name="Normal 5 50 3 3" xfId="15698"/>
    <cellStyle name="Normal 5 50 4" xfId="7737"/>
    <cellStyle name="Normal 5 50 5" xfId="15699"/>
    <cellStyle name="Normal 5 51" xfId="7738"/>
    <cellStyle name="Normal 5 51 2" xfId="7739"/>
    <cellStyle name="Normal 5 51 2 2" xfId="7740"/>
    <cellStyle name="Normal 5 51 2 3" xfId="15700"/>
    <cellStyle name="Normal 5 51 3" xfId="7741"/>
    <cellStyle name="Normal 5 51 3 2" xfId="7742"/>
    <cellStyle name="Normal 5 51 3 3" xfId="15701"/>
    <cellStyle name="Normal 5 51 4" xfId="7743"/>
    <cellStyle name="Normal 5 51 5" xfId="15702"/>
    <cellStyle name="Normal 5 52" xfId="7744"/>
    <cellStyle name="Normal 5 52 2" xfId="7745"/>
    <cellStyle name="Normal 5 52 2 2" xfId="7746"/>
    <cellStyle name="Normal 5 52 2 3" xfId="15703"/>
    <cellStyle name="Normal 5 52 3" xfId="7747"/>
    <cellStyle name="Normal 5 52 3 2" xfId="7748"/>
    <cellStyle name="Normal 5 52 3 3" xfId="15704"/>
    <cellStyle name="Normal 5 52 4" xfId="7749"/>
    <cellStyle name="Normal 5 52 5" xfId="15705"/>
    <cellStyle name="Normal 5 53" xfId="7750"/>
    <cellStyle name="Normal 5 53 2" xfId="7751"/>
    <cellStyle name="Normal 5 53 2 2" xfId="7752"/>
    <cellStyle name="Normal 5 53 2 3" xfId="15706"/>
    <cellStyle name="Normal 5 53 3" xfId="7753"/>
    <cellStyle name="Normal 5 53 3 2" xfId="7754"/>
    <cellStyle name="Normal 5 53 3 3" xfId="15707"/>
    <cellStyle name="Normal 5 53 4" xfId="7755"/>
    <cellStyle name="Normal 5 53 5" xfId="15708"/>
    <cellStyle name="Normal 5 54" xfId="7756"/>
    <cellStyle name="Normal 5 54 2" xfId="7757"/>
    <cellStyle name="Normal 5 54 2 2" xfId="7758"/>
    <cellStyle name="Normal 5 54 2 3" xfId="15709"/>
    <cellStyle name="Normal 5 54 3" xfId="7759"/>
    <cellStyle name="Normal 5 54 3 2" xfId="7760"/>
    <cellStyle name="Normal 5 54 3 3" xfId="15710"/>
    <cellStyle name="Normal 5 54 4" xfId="7761"/>
    <cellStyle name="Normal 5 54 5" xfId="15711"/>
    <cellStyle name="Normal 5 55" xfId="7762"/>
    <cellStyle name="Normal 5 55 2" xfId="7763"/>
    <cellStyle name="Normal 5 55 2 2" xfId="7764"/>
    <cellStyle name="Normal 5 55 2 3" xfId="15712"/>
    <cellStyle name="Normal 5 55 3" xfId="7765"/>
    <cellStyle name="Normal 5 55 3 2" xfId="7766"/>
    <cellStyle name="Normal 5 55 3 3" xfId="15713"/>
    <cellStyle name="Normal 5 55 4" xfId="7767"/>
    <cellStyle name="Normal 5 55 5" xfId="15714"/>
    <cellStyle name="Normal 5 56" xfId="7768"/>
    <cellStyle name="Normal 5 56 2" xfId="7769"/>
    <cellStyle name="Normal 5 56 2 2" xfId="7770"/>
    <cellStyle name="Normal 5 56 2 3" xfId="15715"/>
    <cellStyle name="Normal 5 56 3" xfId="7771"/>
    <cellStyle name="Normal 5 56 3 2" xfId="7772"/>
    <cellStyle name="Normal 5 56 3 3" xfId="15716"/>
    <cellStyle name="Normal 5 56 4" xfId="7773"/>
    <cellStyle name="Normal 5 56 5" xfId="15717"/>
    <cellStyle name="Normal 5 57" xfId="7774"/>
    <cellStyle name="Normal 5 57 2" xfId="7775"/>
    <cellStyle name="Normal 5 57 2 2" xfId="7776"/>
    <cellStyle name="Normal 5 57 2 3" xfId="15718"/>
    <cellStyle name="Normal 5 57 3" xfId="7777"/>
    <cellStyle name="Normal 5 57 3 2" xfId="7778"/>
    <cellStyle name="Normal 5 57 3 3" xfId="15719"/>
    <cellStyle name="Normal 5 57 4" xfId="7779"/>
    <cellStyle name="Normal 5 57 5" xfId="15720"/>
    <cellStyle name="Normal 5 58" xfId="7780"/>
    <cellStyle name="Normal 5 58 2" xfId="7781"/>
    <cellStyle name="Normal 5 58 2 2" xfId="7782"/>
    <cellStyle name="Normal 5 58 2 3" xfId="15721"/>
    <cellStyle name="Normal 5 58 3" xfId="7783"/>
    <cellStyle name="Normal 5 58 3 2" xfId="7784"/>
    <cellStyle name="Normal 5 58 3 3" xfId="15722"/>
    <cellStyle name="Normal 5 58 4" xfId="7785"/>
    <cellStyle name="Normal 5 58 5" xfId="15723"/>
    <cellStyle name="Normal 5 59" xfId="7786"/>
    <cellStyle name="Normal 5 59 2" xfId="7787"/>
    <cellStyle name="Normal 5 59 2 2" xfId="7788"/>
    <cellStyle name="Normal 5 59 2 3" xfId="15724"/>
    <cellStyle name="Normal 5 59 3" xfId="7789"/>
    <cellStyle name="Normal 5 59 3 2" xfId="7790"/>
    <cellStyle name="Normal 5 59 3 3" xfId="15725"/>
    <cellStyle name="Normal 5 59 4" xfId="7791"/>
    <cellStyle name="Normal 5 59 5" xfId="15726"/>
    <cellStyle name="Normal 5 6" xfId="7792"/>
    <cellStyle name="Normal 5 6 2" xfId="7793"/>
    <cellStyle name="Normal 5 6 2 2" xfId="15727"/>
    <cellStyle name="Normal 5 6 2 3" xfId="15728"/>
    <cellStyle name="Normal 5 6 3" xfId="7794"/>
    <cellStyle name="Normal 5 6 3 2" xfId="7795"/>
    <cellStyle name="Normal 5 6 3 3" xfId="15729"/>
    <cellStyle name="Normal 5 6 4" xfId="7796"/>
    <cellStyle name="Normal 5 6 4 2" xfId="7797"/>
    <cellStyle name="Normal 5 6 4 3" xfId="15730"/>
    <cellStyle name="Normal 5 60" xfId="7798"/>
    <cellStyle name="Normal 5 60 2" xfId="7799"/>
    <cellStyle name="Normal 5 60 2 2" xfId="7800"/>
    <cellStyle name="Normal 5 60 2 3" xfId="15731"/>
    <cellStyle name="Normal 5 60 3" xfId="7801"/>
    <cellStyle name="Normal 5 60 3 2" xfId="7802"/>
    <cellStyle name="Normal 5 60 3 3" xfId="15732"/>
    <cellStyle name="Normal 5 60 4" xfId="7803"/>
    <cellStyle name="Normal 5 60 5" xfId="15733"/>
    <cellStyle name="Normal 5 61" xfId="7804"/>
    <cellStyle name="Normal 5 61 2" xfId="7805"/>
    <cellStyle name="Normal 5 61 2 2" xfId="7806"/>
    <cellStyle name="Normal 5 61 2 3" xfId="15734"/>
    <cellStyle name="Normal 5 61 3" xfId="7807"/>
    <cellStyle name="Normal 5 61 3 2" xfId="7808"/>
    <cellStyle name="Normal 5 61 3 3" xfId="15735"/>
    <cellStyle name="Normal 5 61 4" xfId="7809"/>
    <cellStyle name="Normal 5 61 5" xfId="15736"/>
    <cellStyle name="Normal 5 62" xfId="7810"/>
    <cellStyle name="Normal 5 62 2" xfId="7811"/>
    <cellStyle name="Normal 5 62 2 2" xfId="7812"/>
    <cellStyle name="Normal 5 62 2 3" xfId="15737"/>
    <cellStyle name="Normal 5 62 3" xfId="7813"/>
    <cellStyle name="Normal 5 62 4" xfId="15738"/>
    <cellStyle name="Normal 5 63" xfId="7814"/>
    <cellStyle name="Normal 5 63 2" xfId="7815"/>
    <cellStyle name="Normal 5 63 2 2" xfId="7816"/>
    <cellStyle name="Normal 5 63 2 3" xfId="15739"/>
    <cellStyle name="Normal 5 63 3" xfId="7817"/>
    <cellStyle name="Normal 5 63 4" xfId="15740"/>
    <cellStyle name="Normal 5 64" xfId="7818"/>
    <cellStyle name="Normal 5 64 2" xfId="7819"/>
    <cellStyle name="Normal 5 64 2 2" xfId="7820"/>
    <cellStyle name="Normal 5 64 2 3" xfId="15741"/>
    <cellStyle name="Normal 5 64 3" xfId="7821"/>
    <cellStyle name="Normal 5 64 4" xfId="15742"/>
    <cellStyle name="Normal 5 65" xfId="7822"/>
    <cellStyle name="Normal 5 65 2" xfId="7823"/>
    <cellStyle name="Normal 5 65 2 2" xfId="7824"/>
    <cellStyle name="Normal 5 65 2 3" xfId="15743"/>
    <cellStyle name="Normal 5 65 3" xfId="7825"/>
    <cellStyle name="Normal 5 65 4" xfId="15744"/>
    <cellStyle name="Normal 5 66" xfId="7826"/>
    <cellStyle name="Normal 5 66 2" xfId="7827"/>
    <cellStyle name="Normal 5 66 2 2" xfId="7828"/>
    <cellStyle name="Normal 5 66 2 3" xfId="15745"/>
    <cellStyle name="Normal 5 66 3" xfId="7829"/>
    <cellStyle name="Normal 5 66 4" xfId="15746"/>
    <cellStyle name="Normal 5 67" xfId="7830"/>
    <cellStyle name="Normal 5 67 2" xfId="7831"/>
    <cellStyle name="Normal 5 67 2 2" xfId="7832"/>
    <cellStyle name="Normal 5 67 2 3" xfId="15747"/>
    <cellStyle name="Normal 5 67 3" xfId="7833"/>
    <cellStyle name="Normal 5 67 4" xfId="15748"/>
    <cellStyle name="Normal 5 68" xfId="7834"/>
    <cellStyle name="Normal 5 68 2" xfId="7835"/>
    <cellStyle name="Normal 5 68 2 2" xfId="7836"/>
    <cellStyle name="Normal 5 68 2 3" xfId="15749"/>
    <cellStyle name="Normal 5 68 3" xfId="7837"/>
    <cellStyle name="Normal 5 68 4" xfId="15750"/>
    <cellStyle name="Normal 5 69" xfId="7838"/>
    <cellStyle name="Normal 5 69 2" xfId="7839"/>
    <cellStyle name="Normal 5 69 2 2" xfId="7840"/>
    <cellStyle name="Normal 5 69 2 3" xfId="15751"/>
    <cellStyle name="Normal 5 69 3" xfId="7841"/>
    <cellStyle name="Normal 5 69 4" xfId="15752"/>
    <cellStyle name="Normal 5 7" xfId="7842"/>
    <cellStyle name="Normal 5 7 2" xfId="7843"/>
    <cellStyle name="Normal 5 7 2 2" xfId="15753"/>
    <cellStyle name="Normal 5 7 2 3" xfId="15754"/>
    <cellStyle name="Normal 5 7 3" xfId="7844"/>
    <cellStyle name="Normal 5 7 3 2" xfId="7845"/>
    <cellStyle name="Normal 5 7 3 3" xfId="15755"/>
    <cellStyle name="Normal 5 7 4" xfId="7846"/>
    <cellStyle name="Normal 5 7 4 2" xfId="7847"/>
    <cellStyle name="Normal 5 7 4 3" xfId="15756"/>
    <cellStyle name="Normal 5 70" xfId="7848"/>
    <cellStyle name="Normal 5 70 2" xfId="7849"/>
    <cellStyle name="Normal 5 70 2 2" xfId="7850"/>
    <cellStyle name="Normal 5 70 2 3" xfId="15757"/>
    <cellStyle name="Normal 5 70 3" xfId="7851"/>
    <cellStyle name="Normal 5 70 4" xfId="15758"/>
    <cellStyle name="Normal 5 71" xfId="7852"/>
    <cellStyle name="Normal 5 71 2" xfId="7853"/>
    <cellStyle name="Normal 5 71 2 2" xfId="7854"/>
    <cellStyle name="Normal 5 71 2 3" xfId="15759"/>
    <cellStyle name="Normal 5 71 3" xfId="7855"/>
    <cellStyle name="Normal 5 71 4" xfId="15760"/>
    <cellStyle name="Normal 5 72" xfId="7856"/>
    <cellStyle name="Normal 5 72 2" xfId="7857"/>
    <cellStyle name="Normal 5 72 2 2" xfId="7858"/>
    <cellStyle name="Normal 5 72 2 3" xfId="15761"/>
    <cellStyle name="Normal 5 72 3" xfId="7859"/>
    <cellStyle name="Normal 5 72 4" xfId="15762"/>
    <cellStyle name="Normal 5 73" xfId="7860"/>
    <cellStyle name="Normal 5 73 2" xfId="7861"/>
    <cellStyle name="Normal 5 73 2 2" xfId="7862"/>
    <cellStyle name="Normal 5 73 2 3" xfId="15763"/>
    <cellStyle name="Normal 5 73 3" xfId="7863"/>
    <cellStyle name="Normal 5 73 4" xfId="15764"/>
    <cellStyle name="Normal 5 74" xfId="7864"/>
    <cellStyle name="Normal 5 74 2" xfId="7865"/>
    <cellStyle name="Normal 5 74 2 2" xfId="7866"/>
    <cellStyle name="Normal 5 74 2 3" xfId="15765"/>
    <cellStyle name="Normal 5 74 3" xfId="7867"/>
    <cellStyle name="Normal 5 74 4" xfId="15766"/>
    <cellStyle name="Normal 5 75" xfId="7868"/>
    <cellStyle name="Normal 5 75 2" xfId="7869"/>
    <cellStyle name="Normal 5 75 2 2" xfId="7870"/>
    <cellStyle name="Normal 5 75 2 3" xfId="15767"/>
    <cellStyle name="Normal 5 75 3" xfId="7871"/>
    <cellStyle name="Normal 5 75 4" xfId="15768"/>
    <cellStyle name="Normal 5 76" xfId="7872"/>
    <cellStyle name="Normal 5 76 2" xfId="7873"/>
    <cellStyle name="Normal 5 76 2 2" xfId="7874"/>
    <cellStyle name="Normal 5 76 2 3" xfId="15769"/>
    <cellStyle name="Normal 5 76 3" xfId="7875"/>
    <cellStyle name="Normal 5 76 4" xfId="15770"/>
    <cellStyle name="Normal 5 77" xfId="7876"/>
    <cellStyle name="Normal 5 77 2" xfId="7877"/>
    <cellStyle name="Normal 5 77 2 2" xfId="7878"/>
    <cellStyle name="Normal 5 77 2 3" xfId="15771"/>
    <cellStyle name="Normal 5 77 3" xfId="7879"/>
    <cellStyle name="Normal 5 77 4" xfId="15772"/>
    <cellStyle name="Normal 5 78" xfId="7880"/>
    <cellStyle name="Normal 5 78 2" xfId="7881"/>
    <cellStyle name="Normal 5 78 2 2" xfId="7882"/>
    <cellStyle name="Normal 5 78 2 3" xfId="15773"/>
    <cellStyle name="Normal 5 78 3" xfId="7883"/>
    <cellStyle name="Normal 5 78 4" xfId="15774"/>
    <cellStyle name="Normal 5 79" xfId="7884"/>
    <cellStyle name="Normal 5 79 2" xfId="7885"/>
    <cellStyle name="Normal 5 79 2 2" xfId="7886"/>
    <cellStyle name="Normal 5 79 2 3" xfId="15775"/>
    <cellStyle name="Normal 5 79 3" xfId="7887"/>
    <cellStyle name="Normal 5 79 4" xfId="15776"/>
    <cellStyle name="Normal 5 8" xfId="7888"/>
    <cellStyle name="Normal 5 8 2" xfId="7889"/>
    <cellStyle name="Normal 5 8 2 2" xfId="7890"/>
    <cellStyle name="Normal 5 8 2 3" xfId="15777"/>
    <cellStyle name="Normal 5 8 3" xfId="7891"/>
    <cellStyle name="Normal 5 8 3 2" xfId="7892"/>
    <cellStyle name="Normal 5 8 3 3" xfId="15778"/>
    <cellStyle name="Normal 5 8 4" xfId="7893"/>
    <cellStyle name="Normal 5 80" xfId="7894"/>
    <cellStyle name="Normal 5 80 2" xfId="7895"/>
    <cellStyle name="Normal 5 80 2 2" xfId="7896"/>
    <cellStyle name="Normal 5 80 2 3" xfId="15779"/>
    <cellStyle name="Normal 5 80 3" xfId="7897"/>
    <cellStyle name="Normal 5 80 4" xfId="15780"/>
    <cellStyle name="Normal 5 81" xfId="7898"/>
    <cellStyle name="Normal 5 81 2" xfId="7899"/>
    <cellStyle name="Normal 5 81 2 2" xfId="7900"/>
    <cellStyle name="Normal 5 81 2 3" xfId="15781"/>
    <cellStyle name="Normal 5 81 3" xfId="7901"/>
    <cellStyle name="Normal 5 81 4" xfId="15782"/>
    <cellStyle name="Normal 5 82" xfId="7902"/>
    <cellStyle name="Normal 5 82 2" xfId="7903"/>
    <cellStyle name="Normal 5 82 2 2" xfId="7904"/>
    <cellStyle name="Normal 5 82 2 3" xfId="15783"/>
    <cellStyle name="Normal 5 82 3" xfId="7905"/>
    <cellStyle name="Normal 5 82 4" xfId="15784"/>
    <cellStyle name="Normal 5 83" xfId="7906"/>
    <cellStyle name="Normal 5 83 2" xfId="7907"/>
    <cellStyle name="Normal 5 83 2 2" xfId="7908"/>
    <cellStyle name="Normal 5 83 2 3" xfId="15785"/>
    <cellStyle name="Normal 5 83 3" xfId="7909"/>
    <cellStyle name="Normal 5 83 4" xfId="15786"/>
    <cellStyle name="Normal 5 84" xfId="7910"/>
    <cellStyle name="Normal 5 84 2" xfId="7911"/>
    <cellStyle name="Normal 5 84 2 2" xfId="7912"/>
    <cellStyle name="Normal 5 84 2 3" xfId="15787"/>
    <cellStyle name="Normal 5 84 3" xfId="7913"/>
    <cellStyle name="Normal 5 84 4" xfId="15788"/>
    <cellStyle name="Normal 5 85" xfId="7914"/>
    <cellStyle name="Normal 5 85 2" xfId="7915"/>
    <cellStyle name="Normal 5 85 2 2" xfId="7916"/>
    <cellStyle name="Normal 5 85 2 3" xfId="15789"/>
    <cellStyle name="Normal 5 85 3" xfId="7917"/>
    <cellStyle name="Normal 5 85 4" xfId="15790"/>
    <cellStyle name="Normal 5 86" xfId="7918"/>
    <cellStyle name="Normal 5 86 2" xfId="7919"/>
    <cellStyle name="Normal 5 86 2 2" xfId="7920"/>
    <cellStyle name="Normal 5 86 2 3" xfId="15791"/>
    <cellStyle name="Normal 5 86 3" xfId="7921"/>
    <cellStyle name="Normal 5 86 4" xfId="15792"/>
    <cellStyle name="Normal 5 87" xfId="7922"/>
    <cellStyle name="Normal 5 87 2" xfId="7923"/>
    <cellStyle name="Normal 5 87 2 2" xfId="7924"/>
    <cellStyle name="Normal 5 87 2 3" xfId="15793"/>
    <cellStyle name="Normal 5 87 3" xfId="7925"/>
    <cellStyle name="Normal 5 87 4" xfId="15794"/>
    <cellStyle name="Normal 5 88" xfId="7926"/>
    <cellStyle name="Normal 5 88 2" xfId="7927"/>
    <cellStyle name="Normal 5 88 2 2" xfId="7928"/>
    <cellStyle name="Normal 5 88 2 3" xfId="15795"/>
    <cellStyle name="Normal 5 88 3" xfId="7929"/>
    <cellStyle name="Normal 5 88 4" xfId="15796"/>
    <cellStyle name="Normal 5 89" xfId="7930"/>
    <cellStyle name="Normal 5 89 2" xfId="7931"/>
    <cellStyle name="Normal 5 89 2 2" xfId="7932"/>
    <cellStyle name="Normal 5 89 2 3" xfId="15797"/>
    <cellStyle name="Normal 5 89 3" xfId="7933"/>
    <cellStyle name="Normal 5 89 4" xfId="15798"/>
    <cellStyle name="Normal 5 9" xfId="7934"/>
    <cellStyle name="Normal 5 9 2" xfId="7935"/>
    <cellStyle name="Normal 5 9 2 2" xfId="7936"/>
    <cellStyle name="Normal 5 9 2 3" xfId="15799"/>
    <cellStyle name="Normal 5 9 3" xfId="7937"/>
    <cellStyle name="Normal 5 9 3 2" xfId="7938"/>
    <cellStyle name="Normal 5 9 3 3" xfId="15800"/>
    <cellStyle name="Normal 5 9 4" xfId="7939"/>
    <cellStyle name="Normal 5 9 5" xfId="15801"/>
    <cellStyle name="Normal 5 90" xfId="7940"/>
    <cellStyle name="Normal 5 90 2" xfId="7941"/>
    <cellStyle name="Normal 5 90 2 2" xfId="7942"/>
    <cellStyle name="Normal 5 90 2 3" xfId="15802"/>
    <cellStyle name="Normal 5 90 3" xfId="7943"/>
    <cellStyle name="Normal 5 90 4" xfId="15803"/>
    <cellStyle name="Normal 5 91" xfId="7944"/>
    <cellStyle name="Normal 5 91 2" xfId="7945"/>
    <cellStyle name="Normal 5 91 2 2" xfId="7946"/>
    <cellStyle name="Normal 5 91 2 3" xfId="15804"/>
    <cellStyle name="Normal 5 91 3" xfId="7947"/>
    <cellStyle name="Normal 5 91 4" xfId="15805"/>
    <cellStyle name="Normal 5 92" xfId="7948"/>
    <cellStyle name="Normal 5 92 2" xfId="7949"/>
    <cellStyle name="Normal 5 92 2 2" xfId="7950"/>
    <cellStyle name="Normal 5 92 2 3" xfId="15806"/>
    <cellStyle name="Normal 5 92 3" xfId="7951"/>
    <cellStyle name="Normal 5 92 4" xfId="15807"/>
    <cellStyle name="Normal 5 93" xfId="7952"/>
    <cellStyle name="Normal 5 93 2" xfId="7953"/>
    <cellStyle name="Normal 5 93 2 2" xfId="7954"/>
    <cellStyle name="Normal 5 93 2 3" xfId="15808"/>
    <cellStyle name="Normal 5 93 3" xfId="7955"/>
    <cellStyle name="Normal 5 93 4" xfId="15809"/>
    <cellStyle name="Normal 5 94" xfId="7956"/>
    <cellStyle name="Normal 5 94 2" xfId="7957"/>
    <cellStyle name="Normal 5 95" xfId="7958"/>
    <cellStyle name="Normal 5 95 2" xfId="7959"/>
    <cellStyle name="Normal 5 95 2 2" xfId="7960"/>
    <cellStyle name="Normal 5 95 2 3" xfId="15810"/>
    <cellStyle name="Normal 5 95 3" xfId="7961"/>
    <cellStyle name="Normal 5 95 4" xfId="15811"/>
    <cellStyle name="Normal 5 96" xfId="7962"/>
    <cellStyle name="Normal 5 96 2" xfId="7963"/>
    <cellStyle name="Normal 5 96 2 2" xfId="7964"/>
    <cellStyle name="Normal 5 96 2 3" xfId="15812"/>
    <cellStyle name="Normal 5 96 3" xfId="7965"/>
    <cellStyle name="Normal 5 96 4" xfId="15813"/>
    <cellStyle name="Normal 5 97" xfId="7966"/>
    <cellStyle name="Normal 5 97 2" xfId="7967"/>
    <cellStyle name="Normal 5 97 2 2" xfId="7968"/>
    <cellStyle name="Normal 5 97 2 3" xfId="15814"/>
    <cellStyle name="Normal 5 97 3" xfId="7969"/>
    <cellStyle name="Normal 5 97 4" xfId="15815"/>
    <cellStyle name="Normal 5 98" xfId="7970"/>
    <cellStyle name="Normal 5 98 2" xfId="7971"/>
    <cellStyle name="Normal 5 98 2 2" xfId="7972"/>
    <cellStyle name="Normal 5 98 2 3" xfId="15816"/>
    <cellStyle name="Normal 5 98 3" xfId="7973"/>
    <cellStyle name="Normal 5 98 4" xfId="15817"/>
    <cellStyle name="Normal 5 99" xfId="7974"/>
    <cellStyle name="Normal 5 99 2" xfId="15818"/>
    <cellStyle name="Normal 5_Atmos Rebuttal Analyses" xfId="11332"/>
    <cellStyle name="Normal 50" xfId="7975"/>
    <cellStyle name="Normal 50 2" xfId="7976"/>
    <cellStyle name="Normal 50 2 2" xfId="15819"/>
    <cellStyle name="Normal 50 3" xfId="7977"/>
    <cellStyle name="Normal 50 3 2" xfId="15820"/>
    <cellStyle name="Normal 50 4" xfId="7978"/>
    <cellStyle name="Normal 50 4 2" xfId="15821"/>
    <cellStyle name="Normal 50 5" xfId="7979"/>
    <cellStyle name="Normal 50 5 2" xfId="15822"/>
    <cellStyle name="Normal 50 6" xfId="7980"/>
    <cellStyle name="Normal 50 6 2" xfId="15823"/>
    <cellStyle name="Normal 50 7" xfId="7981"/>
    <cellStyle name="Normal 50 7 2" xfId="15824"/>
    <cellStyle name="Normal 51" xfId="7982"/>
    <cellStyle name="Normal 51 2" xfId="7983"/>
    <cellStyle name="Normal 51 2 2" xfId="15825"/>
    <cellStyle name="Normal 51 3" xfId="7984"/>
    <cellStyle name="Normal 51 3 2" xfId="15826"/>
    <cellStyle name="Normal 51 4" xfId="7985"/>
    <cellStyle name="Normal 51 4 2" xfId="15827"/>
    <cellStyle name="Normal 51 5" xfId="7986"/>
    <cellStyle name="Normal 51 5 2" xfId="15828"/>
    <cellStyle name="Normal 51 6" xfId="7987"/>
    <cellStyle name="Normal 51 6 2" xfId="15829"/>
    <cellStyle name="Normal 51 7" xfId="7988"/>
    <cellStyle name="Normal 51 7 2" xfId="15830"/>
    <cellStyle name="Normal 52" xfId="7989"/>
    <cellStyle name="Normal 52 2" xfId="7990"/>
    <cellStyle name="Normal 52 2 2" xfId="15831"/>
    <cellStyle name="Normal 52 3" xfId="7991"/>
    <cellStyle name="Normal 52 3 2" xfId="15832"/>
    <cellStyle name="Normal 52 4" xfId="7992"/>
    <cellStyle name="Normal 52 4 2" xfId="15833"/>
    <cellStyle name="Normal 52 5" xfId="7993"/>
    <cellStyle name="Normal 52 5 2" xfId="15834"/>
    <cellStyle name="Normal 52 6" xfId="7994"/>
    <cellStyle name="Normal 52 6 2" xfId="15835"/>
    <cellStyle name="Normal 52 7" xfId="7995"/>
    <cellStyle name="Normal 52 7 2" xfId="15836"/>
    <cellStyle name="Normal 53" xfId="7996"/>
    <cellStyle name="Normal 53 2" xfId="7997"/>
    <cellStyle name="Normal 53 2 2" xfId="15837"/>
    <cellStyle name="Normal 53 3" xfId="7998"/>
    <cellStyle name="Normal 53 3 2" xfId="15838"/>
    <cellStyle name="Normal 53 4" xfId="7999"/>
    <cellStyle name="Normal 53 4 2" xfId="15839"/>
    <cellStyle name="Normal 53 5" xfId="8000"/>
    <cellStyle name="Normal 53 5 2" xfId="15840"/>
    <cellStyle name="Normal 53 6" xfId="8001"/>
    <cellStyle name="Normal 53 6 2" xfId="15841"/>
    <cellStyle name="Normal 53 7" xfId="8002"/>
    <cellStyle name="Normal 53 7 2" xfId="15842"/>
    <cellStyle name="Normal 54" xfId="8003"/>
    <cellStyle name="Normal 54 2" xfId="8004"/>
    <cellStyle name="Normal 54 2 2" xfId="15843"/>
    <cellStyle name="Normal 54 3" xfId="8005"/>
    <cellStyle name="Normal 54 3 2" xfId="15844"/>
    <cellStyle name="Normal 54 4" xfId="8006"/>
    <cellStyle name="Normal 54 4 2" xfId="15845"/>
    <cellStyle name="Normal 54 5" xfId="8007"/>
    <cellStyle name="Normal 54 5 2" xfId="15846"/>
    <cellStyle name="Normal 54 6" xfId="8008"/>
    <cellStyle name="Normal 54 6 2" xfId="15847"/>
    <cellStyle name="Normal 54 7" xfId="8009"/>
    <cellStyle name="Normal 54 7 2" xfId="15848"/>
    <cellStyle name="Normal 55" xfId="8010"/>
    <cellStyle name="Normal 55 2" xfId="8011"/>
    <cellStyle name="Normal 55 2 2" xfId="15849"/>
    <cellStyle name="Normal 55 3" xfId="8012"/>
    <cellStyle name="Normal 55 3 2" xfId="15850"/>
    <cellStyle name="Normal 55 4" xfId="8013"/>
    <cellStyle name="Normal 55 4 2" xfId="15851"/>
    <cellStyle name="Normal 55 5" xfId="8014"/>
    <cellStyle name="Normal 55 5 2" xfId="15852"/>
    <cellStyle name="Normal 55 6" xfId="8015"/>
    <cellStyle name="Normal 55 6 2" xfId="15853"/>
    <cellStyle name="Normal 55 7" xfId="8016"/>
    <cellStyle name="Normal 55 7 2" xfId="15854"/>
    <cellStyle name="Normal 56" xfId="8017"/>
    <cellStyle name="Normal 56 2" xfId="8018"/>
    <cellStyle name="Normal 56 2 2" xfId="15855"/>
    <cellStyle name="Normal 56 3" xfId="8019"/>
    <cellStyle name="Normal 56 3 2" xfId="15856"/>
    <cellStyle name="Normal 56 4" xfId="8020"/>
    <cellStyle name="Normal 56 4 2" xfId="15857"/>
    <cellStyle name="Normal 56 5" xfId="8021"/>
    <cellStyle name="Normal 56 5 2" xfId="15858"/>
    <cellStyle name="Normal 56 6" xfId="8022"/>
    <cellStyle name="Normal 56 6 2" xfId="15859"/>
    <cellStyle name="Normal 56 7" xfId="8023"/>
    <cellStyle name="Normal 56 7 2" xfId="15860"/>
    <cellStyle name="Normal 57" xfId="8024"/>
    <cellStyle name="Normal 57 2" xfId="8025"/>
    <cellStyle name="Normal 57 2 2" xfId="15861"/>
    <cellStyle name="Normal 57 3" xfId="8026"/>
    <cellStyle name="Normal 57 3 2" xfId="15862"/>
    <cellStyle name="Normal 57 4" xfId="8027"/>
    <cellStyle name="Normal 57 4 2" xfId="15863"/>
    <cellStyle name="Normal 57 5" xfId="8028"/>
    <cellStyle name="Normal 57 5 2" xfId="15864"/>
    <cellStyle name="Normal 57 6" xfId="8029"/>
    <cellStyle name="Normal 57 6 2" xfId="15865"/>
    <cellStyle name="Normal 57 7" xfId="8030"/>
    <cellStyle name="Normal 57 7 2" xfId="15866"/>
    <cellStyle name="Normal 58" xfId="8031"/>
    <cellStyle name="Normal 58 2" xfId="8032"/>
    <cellStyle name="Normal 58 2 2" xfId="15867"/>
    <cellStyle name="Normal 58 3" xfId="8033"/>
    <cellStyle name="Normal 58 3 2" xfId="15868"/>
    <cellStyle name="Normal 58 4" xfId="8034"/>
    <cellStyle name="Normal 58 4 2" xfId="15869"/>
    <cellStyle name="Normal 58 5" xfId="8035"/>
    <cellStyle name="Normal 58 5 2" xfId="15870"/>
    <cellStyle name="Normal 58 6" xfId="8036"/>
    <cellStyle name="Normal 58 6 2" xfId="15871"/>
    <cellStyle name="Normal 58 7" xfId="8037"/>
    <cellStyle name="Normal 58 7 2" xfId="15872"/>
    <cellStyle name="Normal 59" xfId="8038"/>
    <cellStyle name="Normal 59 2" xfId="8039"/>
    <cellStyle name="Normal 59 2 2" xfId="15873"/>
    <cellStyle name="Normal 59 3" xfId="8040"/>
    <cellStyle name="Normal 59 3 2" xfId="15874"/>
    <cellStyle name="Normal 59 4" xfId="8041"/>
    <cellStyle name="Normal 59 4 2" xfId="15875"/>
    <cellStyle name="Normal 59 5" xfId="8042"/>
    <cellStyle name="Normal 59 5 2" xfId="15876"/>
    <cellStyle name="Normal 59 6" xfId="8043"/>
    <cellStyle name="Normal 59 6 2" xfId="15877"/>
    <cellStyle name="Normal 59 7" xfId="8044"/>
    <cellStyle name="Normal 59 7 2" xfId="15878"/>
    <cellStyle name="Normal 6" xfId="56"/>
    <cellStyle name="Normal 6 10" xfId="8045"/>
    <cellStyle name="Normal 6 10 2" xfId="8046"/>
    <cellStyle name="Normal 6 11" xfId="8047"/>
    <cellStyle name="Normal 6 11 2" xfId="8048"/>
    <cellStyle name="Normal 6 12" xfId="8049"/>
    <cellStyle name="Normal 6 12 2" xfId="8050"/>
    <cellStyle name="Normal 6 12 3" xfId="15879"/>
    <cellStyle name="Normal 6 13" xfId="8051"/>
    <cellStyle name="Normal 6 13 2" xfId="8052"/>
    <cellStyle name="Normal 6 13 3" xfId="15880"/>
    <cellStyle name="Normal 6 2" xfId="8053"/>
    <cellStyle name="Normal 6 2 10" xfId="8054"/>
    <cellStyle name="Normal 6 2 10 2" xfId="8055"/>
    <cellStyle name="Normal 6 2 10 3" xfId="15881"/>
    <cellStyle name="Normal 6 2 11" xfId="15882"/>
    <cellStyle name="Normal 6 2 2" xfId="8056"/>
    <cellStyle name="Normal 6 2 2 10" xfId="8057"/>
    <cellStyle name="Normal 6 2 2 2" xfId="8058"/>
    <cellStyle name="Normal 6 2 2 2 2" xfId="8059"/>
    <cellStyle name="Normal 6 2 2 2 2 2" xfId="8060"/>
    <cellStyle name="Normal 6 2 2 2 2 2 2" xfId="8061"/>
    <cellStyle name="Normal 6 2 2 2 2 2 3" xfId="15883"/>
    <cellStyle name="Normal 6 2 2 2 2 3" xfId="8062"/>
    <cellStyle name="Normal 6 2 2 2 2 4" xfId="15884"/>
    <cellStyle name="Normal 6 2 2 2 3" xfId="8063"/>
    <cellStyle name="Normal 6 2 2 2 3 2" xfId="8064"/>
    <cellStyle name="Normal 6 2 2 2 3 3" xfId="15885"/>
    <cellStyle name="Normal 6 2 2 2 4" xfId="8065"/>
    <cellStyle name="Normal 6 2 2 2 5" xfId="15886"/>
    <cellStyle name="Normal 6 2 2 3" xfId="8066"/>
    <cellStyle name="Normal 6 2 2 3 2" xfId="8067"/>
    <cellStyle name="Normal 6 2 2 3 2 2" xfId="8068"/>
    <cellStyle name="Normal 6 2 2 3 2 3" xfId="15887"/>
    <cellStyle name="Normal 6 2 2 3 3" xfId="8069"/>
    <cellStyle name="Normal 6 2 2 3 4" xfId="15888"/>
    <cellStyle name="Normal 6 2 2 4" xfId="8070"/>
    <cellStyle name="Normal 6 2 2 4 2" xfId="8071"/>
    <cellStyle name="Normal 6 2 2 4 2 2" xfId="8072"/>
    <cellStyle name="Normal 6 2 2 4 2 3" xfId="15889"/>
    <cellStyle name="Normal 6 2 2 4 3" xfId="8073"/>
    <cellStyle name="Normal 6 2 2 4 4" xfId="15890"/>
    <cellStyle name="Normal 6 2 2 5" xfId="8074"/>
    <cellStyle name="Normal 6 2 2 5 2" xfId="8075"/>
    <cellStyle name="Normal 6 2 2 5 2 2" xfId="8076"/>
    <cellStyle name="Normal 6 2 2 5 2 3" xfId="15891"/>
    <cellStyle name="Normal 6 2 2 5 3" xfId="8077"/>
    <cellStyle name="Normal 6 2 2 5 4" xfId="15892"/>
    <cellStyle name="Normal 6 2 2 6" xfId="8078"/>
    <cellStyle name="Normal 6 2 2 6 2" xfId="8079"/>
    <cellStyle name="Normal 6 2 2 6 2 2" xfId="8080"/>
    <cellStyle name="Normal 6 2 2 6 2 3" xfId="15893"/>
    <cellStyle name="Normal 6 2 2 6 3" xfId="8081"/>
    <cellStyle name="Normal 6 2 2 6 4" xfId="15894"/>
    <cellStyle name="Normal 6 2 2 7" xfId="8082"/>
    <cellStyle name="Normal 6 2 2 7 2" xfId="8083"/>
    <cellStyle name="Normal 6 2 2 7 2 2" xfId="8084"/>
    <cellStyle name="Normal 6 2 2 7 2 3" xfId="15895"/>
    <cellStyle name="Normal 6 2 2 7 3" xfId="8085"/>
    <cellStyle name="Normal 6 2 2 7 4" xfId="15896"/>
    <cellStyle name="Normal 6 2 2 8" xfId="8086"/>
    <cellStyle name="Normal 6 2 2 8 2" xfId="8087"/>
    <cellStyle name="Normal 6 2 2 8 2 2" xfId="8088"/>
    <cellStyle name="Normal 6 2 2 8 2 3" xfId="15897"/>
    <cellStyle name="Normal 6 2 2 8 3" xfId="8089"/>
    <cellStyle name="Normal 6 2 2 8 4" xfId="15898"/>
    <cellStyle name="Normal 6 2 2 9" xfId="8090"/>
    <cellStyle name="Normal 6 2 2 9 2" xfId="8091"/>
    <cellStyle name="Normal 6 2 2 9 2 2" xfId="8092"/>
    <cellStyle name="Normal 6 2 2 9 2 3" xfId="15899"/>
    <cellStyle name="Normal 6 2 2 9 3" xfId="8093"/>
    <cellStyle name="Normal 6 2 2 9 4" xfId="15900"/>
    <cellStyle name="Normal 6 2 3" xfId="8094"/>
    <cellStyle name="Normal 6 2 3 2" xfId="8095"/>
    <cellStyle name="Normal 6 2 4" xfId="8096"/>
    <cellStyle name="Normal 6 2 4 2" xfId="8097"/>
    <cellStyle name="Normal 6 2 4 3" xfId="15901"/>
    <cellStyle name="Normal 6 2 5" xfId="8098"/>
    <cellStyle name="Normal 6 2 6" xfId="8099"/>
    <cellStyle name="Normal 6 2 7" xfId="8100"/>
    <cellStyle name="Normal 6 2 8" xfId="8101"/>
    <cellStyle name="Normal 6 2 9" xfId="8102"/>
    <cellStyle name="Normal 6 3" xfId="8103"/>
    <cellStyle name="Normal 6 3 2" xfId="8104"/>
    <cellStyle name="Normal 6 3 2 2" xfId="8105"/>
    <cellStyle name="Normal 6 3 2 2 2" xfId="8106"/>
    <cellStyle name="Normal 6 3 2 3" xfId="8107"/>
    <cellStyle name="Normal 6 3 2 4" xfId="15902"/>
    <cellStyle name="Normal 6 3 3" xfId="8108"/>
    <cellStyle name="Normal 6 3 3 2" xfId="8109"/>
    <cellStyle name="Normal 6 3 4" xfId="8110"/>
    <cellStyle name="Normal 6 4" xfId="8111"/>
    <cellStyle name="Normal 6 4 2" xfId="8112"/>
    <cellStyle name="Normal 6 5" xfId="8113"/>
    <cellStyle name="Normal 6 5 2" xfId="8114"/>
    <cellStyle name="Normal 6 6" xfId="8115"/>
    <cellStyle name="Normal 6 6 2" xfId="8116"/>
    <cellStyle name="Normal 6 7" xfId="8117"/>
    <cellStyle name="Normal 6 7 2" xfId="8118"/>
    <cellStyle name="Normal 6 8" xfId="8119"/>
    <cellStyle name="Normal 6 8 2" xfId="8120"/>
    <cellStyle name="Normal 6 9" xfId="8121"/>
    <cellStyle name="Normal 6 9 2" xfId="8122"/>
    <cellStyle name="Normal 6_Atmos Rebuttal Analyses" xfId="11333"/>
    <cellStyle name="Normal 60" xfId="8123"/>
    <cellStyle name="Normal 60 2" xfId="8124"/>
    <cellStyle name="Normal 60 2 2" xfId="15903"/>
    <cellStyle name="Normal 60 3" xfId="8125"/>
    <cellStyle name="Normal 60 3 2" xfId="15904"/>
    <cellStyle name="Normal 60 4" xfId="8126"/>
    <cellStyle name="Normal 60 4 2" xfId="15905"/>
    <cellStyle name="Normal 60 5" xfId="8127"/>
    <cellStyle name="Normal 60 5 2" xfId="15906"/>
    <cellStyle name="Normal 60 6" xfId="8128"/>
    <cellStyle name="Normal 60 6 2" xfId="15907"/>
    <cellStyle name="Normal 60 7" xfId="8129"/>
    <cellStyle name="Normal 60 7 2" xfId="15908"/>
    <cellStyle name="Normal 61" xfId="8130"/>
    <cellStyle name="Normal 61 2" xfId="8131"/>
    <cellStyle name="Normal 61 2 2" xfId="15909"/>
    <cellStyle name="Normal 61 3" xfId="8132"/>
    <cellStyle name="Normal 61 3 2" xfId="15910"/>
    <cellStyle name="Normal 61 4" xfId="8133"/>
    <cellStyle name="Normal 61 4 2" xfId="15911"/>
    <cellStyle name="Normal 61 5" xfId="8134"/>
    <cellStyle name="Normal 61 5 2" xfId="15912"/>
    <cellStyle name="Normal 61 6" xfId="8135"/>
    <cellStyle name="Normal 61 6 2" xfId="15913"/>
    <cellStyle name="Normal 61 7" xfId="8136"/>
    <cellStyle name="Normal 61 7 2" xfId="15914"/>
    <cellStyle name="Normal 62" xfId="8137"/>
    <cellStyle name="Normal 62 2" xfId="8138"/>
    <cellStyle name="Normal 62 2 2" xfId="15915"/>
    <cellStyle name="Normal 62 3" xfId="8139"/>
    <cellStyle name="Normal 62 3 2" xfId="15916"/>
    <cellStyle name="Normal 62 4" xfId="8140"/>
    <cellStyle name="Normal 62 4 2" xfId="15917"/>
    <cellStyle name="Normal 62 5" xfId="8141"/>
    <cellStyle name="Normal 62 5 2" xfId="15918"/>
    <cellStyle name="Normal 62 6" xfId="8142"/>
    <cellStyle name="Normal 62 6 2" xfId="15919"/>
    <cellStyle name="Normal 62 7" xfId="8143"/>
    <cellStyle name="Normal 62 7 2" xfId="15920"/>
    <cellStyle name="Normal 63" xfId="8144"/>
    <cellStyle name="Normal 63 2" xfId="8145"/>
    <cellStyle name="Normal 64" xfId="8146"/>
    <cellStyle name="Normal 64 2" xfId="8147"/>
    <cellStyle name="Normal 65" xfId="8148"/>
    <cellStyle name="Normal 65 2" xfId="8149"/>
    <cellStyle name="Normal 65 2 2" xfId="15921"/>
    <cellStyle name="Normal 65 3" xfId="8150"/>
    <cellStyle name="Normal 65 3 2" xfId="15922"/>
    <cellStyle name="Normal 65 4" xfId="8151"/>
    <cellStyle name="Normal 65 4 2" xfId="15923"/>
    <cellStyle name="Normal 66" xfId="8152"/>
    <cellStyle name="Normal 66 2" xfId="8153"/>
    <cellStyle name="Normal 66 2 2" xfId="8154"/>
    <cellStyle name="Normal 66 2 3" xfId="15924"/>
    <cellStyle name="Normal 66 3" xfId="8155"/>
    <cellStyle name="Normal 66 3 2" xfId="15925"/>
    <cellStyle name="Normal 66 4" xfId="8156"/>
    <cellStyle name="Normal 66 4 2" xfId="15926"/>
    <cellStyle name="Normal 67" xfId="8157"/>
    <cellStyle name="Normal 67 2" xfId="8158"/>
    <cellStyle name="Normal 67 2 2" xfId="8159"/>
    <cellStyle name="Normal 67 2 3" xfId="15927"/>
    <cellStyle name="Normal 67 3" xfId="8160"/>
    <cellStyle name="Normal 67 3 2" xfId="15928"/>
    <cellStyle name="Normal 67 4" xfId="8161"/>
    <cellStyle name="Normal 67 4 2" xfId="15929"/>
    <cellStyle name="Normal 68" xfId="8162"/>
    <cellStyle name="Normal 68 2" xfId="8163"/>
    <cellStyle name="Normal 68 2 2" xfId="15930"/>
    <cellStyle name="Normal 68 3" xfId="8164"/>
    <cellStyle name="Normal 68 3 2" xfId="15931"/>
    <cellStyle name="Normal 68 4" xfId="8165"/>
    <cellStyle name="Normal 68 4 2" xfId="15932"/>
    <cellStyle name="Normal 69" xfId="8166"/>
    <cellStyle name="Normal 69 2" xfId="8167"/>
    <cellStyle name="Normal 7" xfId="127"/>
    <cellStyle name="Normal 7 10" xfId="8168"/>
    <cellStyle name="Normal 7 10 2" xfId="15933"/>
    <cellStyle name="Normal 7 11" xfId="8169"/>
    <cellStyle name="Normal 7 11 2" xfId="15934"/>
    <cellStyle name="Normal 7 12" xfId="8170"/>
    <cellStyle name="Normal 7 12 2" xfId="15935"/>
    <cellStyle name="Normal 7 13" xfId="8171"/>
    <cellStyle name="Normal 7 13 2" xfId="15936"/>
    <cellStyle name="Normal 7 14" xfId="8172"/>
    <cellStyle name="Normal 7 14 2" xfId="15937"/>
    <cellStyle name="Normal 7 15" xfId="8173"/>
    <cellStyle name="Normal 7 15 2" xfId="15938"/>
    <cellStyle name="Normal 7 16" xfId="8174"/>
    <cellStyle name="Normal 7 16 2" xfId="15939"/>
    <cellStyle name="Normal 7 17" xfId="8175"/>
    <cellStyle name="Normal 7 17 2" xfId="15940"/>
    <cellStyle name="Normal 7 18" xfId="8176"/>
    <cellStyle name="Normal 7 18 2" xfId="15941"/>
    <cellStyle name="Normal 7 19" xfId="8177"/>
    <cellStyle name="Normal 7 19 2" xfId="15942"/>
    <cellStyle name="Normal 7 2" xfId="8178"/>
    <cellStyle name="Normal 7 2 2" xfId="8179"/>
    <cellStyle name="Normal 7 2 2 2" xfId="8180"/>
    <cellStyle name="Normal 7 2 2 2 2" xfId="8181"/>
    <cellStyle name="Normal 7 2 2 2 2 2" xfId="8182"/>
    <cellStyle name="Normal 7 2 2 2 3" xfId="8183"/>
    <cellStyle name="Normal 7 2 2 3" xfId="8184"/>
    <cellStyle name="Normal 7 2 2 3 2" xfId="8185"/>
    <cellStyle name="Normal 7 2 2 4" xfId="8186"/>
    <cellStyle name="Normal 7 2 2 4 2" xfId="8187"/>
    <cellStyle name="Normal 7 2 2 5" xfId="8188"/>
    <cellStyle name="Normal 7 2 2 5 2" xfId="8189"/>
    <cellStyle name="Normal 7 2 2 6" xfId="8190"/>
    <cellStyle name="Normal 7 2 3" xfId="8191"/>
    <cellStyle name="Normal 7 2 3 2" xfId="8192"/>
    <cellStyle name="Normal 7 2 4" xfId="8193"/>
    <cellStyle name="Normal 7 2 4 2" xfId="8194"/>
    <cellStyle name="Normal 7 2 5" xfId="8195"/>
    <cellStyle name="Normal 7 2 5 2" xfId="8196"/>
    <cellStyle name="Normal 7 2 6" xfId="8197"/>
    <cellStyle name="Normal 7 2 6 2" xfId="8198"/>
    <cellStyle name="Normal 7 2 7" xfId="8199"/>
    <cellStyle name="Normal 7 2 7 2" xfId="8200"/>
    <cellStyle name="Normal 7 2 8" xfId="8201"/>
    <cellStyle name="Normal 7 2 9" xfId="8202"/>
    <cellStyle name="Normal 7 20" xfId="8203"/>
    <cellStyle name="Normal 7 20 2" xfId="15943"/>
    <cellStyle name="Normal 7 21" xfId="8204"/>
    <cellStyle name="Normal 7 21 2" xfId="15944"/>
    <cellStyle name="Normal 7 22" xfId="8205"/>
    <cellStyle name="Normal 7 22 2" xfId="15945"/>
    <cellStyle name="Normal 7 23" xfId="8206"/>
    <cellStyle name="Normal 7 23 2" xfId="15946"/>
    <cellStyle name="Normal 7 24" xfId="8207"/>
    <cellStyle name="Normal 7 24 2" xfId="15947"/>
    <cellStyle name="Normal 7 25" xfId="8208"/>
    <cellStyle name="Normal 7 25 2" xfId="15948"/>
    <cellStyle name="Normal 7 26" xfId="8209"/>
    <cellStyle name="Normal 7 26 2" xfId="15949"/>
    <cellStyle name="Normal 7 27" xfId="8210"/>
    <cellStyle name="Normal 7 27 2" xfId="15950"/>
    <cellStyle name="Normal 7 28" xfId="8211"/>
    <cellStyle name="Normal 7 28 2" xfId="15951"/>
    <cellStyle name="Normal 7 29" xfId="8212"/>
    <cellStyle name="Normal 7 29 2" xfId="15952"/>
    <cellStyle name="Normal 7 3" xfId="8213"/>
    <cellStyle name="Normal 7 3 2" xfId="8214"/>
    <cellStyle name="Normal 7 3 2 2" xfId="8215"/>
    <cellStyle name="Normal 7 3 3" xfId="8216"/>
    <cellStyle name="Normal 7 3 4" xfId="15953"/>
    <cellStyle name="Normal 7 30" xfId="8217"/>
    <cellStyle name="Normal 7 30 2" xfId="15954"/>
    <cellStyle name="Normal 7 31" xfId="8218"/>
    <cellStyle name="Normal 7 31 2" xfId="15955"/>
    <cellStyle name="Normal 7 32" xfId="8219"/>
    <cellStyle name="Normal 7 32 2" xfId="15956"/>
    <cellStyle name="Normal 7 33" xfId="8220"/>
    <cellStyle name="Normal 7 33 2" xfId="15957"/>
    <cellStyle name="Normal 7 34" xfId="8221"/>
    <cellStyle name="Normal 7 34 2" xfId="15958"/>
    <cellStyle name="Normal 7 35" xfId="8222"/>
    <cellStyle name="Normal 7 35 2" xfId="15959"/>
    <cellStyle name="Normal 7 36" xfId="8223"/>
    <cellStyle name="Normal 7 36 2" xfId="15960"/>
    <cellStyle name="Normal 7 37" xfId="8224"/>
    <cellStyle name="Normal 7 37 2" xfId="15961"/>
    <cellStyle name="Normal 7 38" xfId="8225"/>
    <cellStyle name="Normal 7 38 2" xfId="15962"/>
    <cellStyle name="Normal 7 39" xfId="8226"/>
    <cellStyle name="Normal 7 39 2" xfId="8227"/>
    <cellStyle name="Normal 7 4" xfId="8228"/>
    <cellStyle name="Normal 7 4 2" xfId="8229"/>
    <cellStyle name="Normal 7 4 2 2" xfId="15963"/>
    <cellStyle name="Normal 7 4 3" xfId="15964"/>
    <cellStyle name="Normal 7 4 4" xfId="15965"/>
    <cellStyle name="Normal 7 4 5" xfId="15966"/>
    <cellStyle name="Normal 7 40" xfId="8230"/>
    <cellStyle name="Normal 7 40 2" xfId="8231"/>
    <cellStyle name="Normal 7 41" xfId="8232"/>
    <cellStyle name="Normal 7 41 2" xfId="15967"/>
    <cellStyle name="Normal 7 42" xfId="8233"/>
    <cellStyle name="Normal 7 42 2" xfId="15968"/>
    <cellStyle name="Normal 7 43" xfId="8234"/>
    <cellStyle name="Normal 7 43 2" xfId="15969"/>
    <cellStyle name="Normal 7 44" xfId="8235"/>
    <cellStyle name="Normal 7 44 2" xfId="15970"/>
    <cellStyle name="Normal 7 45" xfId="8236"/>
    <cellStyle name="Normal 7 45 2" xfId="15971"/>
    <cellStyle name="Normal 7 46" xfId="8237"/>
    <cellStyle name="Normal 7 46 2" xfId="15972"/>
    <cellStyle name="Normal 7 47" xfId="8238"/>
    <cellStyle name="Normal 7 47 2" xfId="15973"/>
    <cellStyle name="Normal 7 48" xfId="8239"/>
    <cellStyle name="Normal 7 48 2" xfId="15974"/>
    <cellStyle name="Normal 7 49" xfId="8240"/>
    <cellStyle name="Normal 7 49 2" xfId="15975"/>
    <cellStyle name="Normal 7 5" xfId="8241"/>
    <cellStyle name="Normal 7 5 2" xfId="8242"/>
    <cellStyle name="Normal 7 5 2 2" xfId="15976"/>
    <cellStyle name="Normal 7 5 3" xfId="15977"/>
    <cellStyle name="Normal 7 5 4" xfId="15978"/>
    <cellStyle name="Normal 7 5 5" xfId="15979"/>
    <cellStyle name="Normal 7 50" xfId="8243"/>
    <cellStyle name="Normal 7 50 2" xfId="15980"/>
    <cellStyle name="Normal 7 51" xfId="8244"/>
    <cellStyle name="Normal 7 51 2" xfId="15981"/>
    <cellStyle name="Normal 7 52" xfId="8245"/>
    <cellStyle name="Normal 7 52 2" xfId="15982"/>
    <cellStyle name="Normal 7 53" xfId="8246"/>
    <cellStyle name="Normal 7 53 2" xfId="15983"/>
    <cellStyle name="Normal 7 54" xfId="8247"/>
    <cellStyle name="Normal 7 54 2" xfId="15984"/>
    <cellStyle name="Normal 7 55" xfId="8248"/>
    <cellStyle name="Normal 7 55 2" xfId="15985"/>
    <cellStyle name="Normal 7 56" xfId="8249"/>
    <cellStyle name="Normal 7 56 2" xfId="15986"/>
    <cellStyle name="Normal 7 57" xfId="8250"/>
    <cellStyle name="Normal 7 57 2" xfId="15987"/>
    <cellStyle name="Normal 7 58" xfId="8251"/>
    <cellStyle name="Normal 7 58 2" xfId="15988"/>
    <cellStyle name="Normal 7 59" xfId="8252"/>
    <cellStyle name="Normal 7 59 2" xfId="15989"/>
    <cellStyle name="Normal 7 6" xfId="8253"/>
    <cellStyle name="Normal 7 6 2" xfId="8254"/>
    <cellStyle name="Normal 7 6 2 2" xfId="15990"/>
    <cellStyle name="Normal 7 6 3" xfId="15991"/>
    <cellStyle name="Normal 7 6 4" xfId="15992"/>
    <cellStyle name="Normal 7 6 5" xfId="15993"/>
    <cellStyle name="Normal 7 60" xfId="8255"/>
    <cellStyle name="Normal 7 60 2" xfId="15994"/>
    <cellStyle name="Normal 7 61" xfId="8256"/>
    <cellStyle name="Normal 7 61 2" xfId="15995"/>
    <cellStyle name="Normal 7 62" xfId="8257"/>
    <cellStyle name="Normal 7 62 2" xfId="15996"/>
    <cellStyle name="Normal 7 63" xfId="8258"/>
    <cellStyle name="Normal 7 63 2" xfId="15997"/>
    <cellStyle name="Normal 7 64" xfId="8259"/>
    <cellStyle name="Normal 7 64 2" xfId="15998"/>
    <cellStyle name="Normal 7 65" xfId="8260"/>
    <cellStyle name="Normal 7 65 2" xfId="15999"/>
    <cellStyle name="Normal 7 66" xfId="8261"/>
    <cellStyle name="Normal 7 66 2" xfId="16000"/>
    <cellStyle name="Normal 7 67" xfId="8262"/>
    <cellStyle name="Normal 7 67 2" xfId="16001"/>
    <cellStyle name="Normal 7 68" xfId="8263"/>
    <cellStyle name="Normal 7 68 2" xfId="16002"/>
    <cellStyle name="Normal 7 69" xfId="8264"/>
    <cellStyle name="Normal 7 69 2" xfId="16003"/>
    <cellStyle name="Normal 7 7" xfId="8265"/>
    <cellStyle name="Normal 7 7 2" xfId="8266"/>
    <cellStyle name="Normal 7 7 2 2" xfId="16004"/>
    <cellStyle name="Normal 7 7 3" xfId="16005"/>
    <cellStyle name="Normal 7 7 4" xfId="16006"/>
    <cellStyle name="Normal 7 7 5" xfId="16007"/>
    <cellStyle name="Normal 7 70" xfId="8267"/>
    <cellStyle name="Normal 7 70 2" xfId="16008"/>
    <cellStyle name="Normal 7 71" xfId="8268"/>
    <cellStyle name="Normal 7 71 2" xfId="16009"/>
    <cellStyle name="Normal 7 72" xfId="8269"/>
    <cellStyle name="Normal 7 72 2" xfId="16010"/>
    <cellStyle name="Normal 7 73" xfId="8270"/>
    <cellStyle name="Normal 7 73 2" xfId="16011"/>
    <cellStyle name="Normal 7 74" xfId="8271"/>
    <cellStyle name="Normal 7 74 2" xfId="16012"/>
    <cellStyle name="Normal 7 75" xfId="8272"/>
    <cellStyle name="Normal 7 75 2" xfId="16013"/>
    <cellStyle name="Normal 7 76" xfId="8273"/>
    <cellStyle name="Normal 7 76 2" xfId="16014"/>
    <cellStyle name="Normal 7 77" xfId="8274"/>
    <cellStyle name="Normal 7 77 2" xfId="16015"/>
    <cellStyle name="Normal 7 78" xfId="8275"/>
    <cellStyle name="Normal 7 78 2" xfId="16016"/>
    <cellStyle name="Normal 7 79" xfId="8276"/>
    <cellStyle name="Normal 7 79 2" xfId="16017"/>
    <cellStyle name="Normal 7 8" xfId="8277"/>
    <cellStyle name="Normal 7 8 2" xfId="8278"/>
    <cellStyle name="Normal 7 8 2 2" xfId="16018"/>
    <cellStyle name="Normal 7 8 3" xfId="16019"/>
    <cellStyle name="Normal 7 8 4" xfId="16020"/>
    <cellStyle name="Normal 7 8 5" xfId="16021"/>
    <cellStyle name="Normal 7 80" xfId="8279"/>
    <cellStyle name="Normal 7 80 2" xfId="16022"/>
    <cellStyle name="Normal 7 81" xfId="8280"/>
    <cellStyle name="Normal 7 81 2" xfId="16023"/>
    <cellStyle name="Normal 7 82" xfId="8281"/>
    <cellStyle name="Normal 7 82 2" xfId="16024"/>
    <cellStyle name="Normal 7 83" xfId="8282"/>
    <cellStyle name="Normal 7 83 2" xfId="16025"/>
    <cellStyle name="Normal 7 84" xfId="8283"/>
    <cellStyle name="Normal 7 84 2" xfId="16026"/>
    <cellStyle name="Normal 7 85" xfId="8284"/>
    <cellStyle name="Normal 7 85 2" xfId="16027"/>
    <cellStyle name="Normal 7 86" xfId="8285"/>
    <cellStyle name="Normal 7 86 2" xfId="16028"/>
    <cellStyle name="Normal 7 87" xfId="8286"/>
    <cellStyle name="Normal 7 87 2" xfId="16029"/>
    <cellStyle name="Normal 7 88" xfId="8287"/>
    <cellStyle name="Normal 7 88 2" xfId="16030"/>
    <cellStyle name="Normal 7 89" xfId="8288"/>
    <cellStyle name="Normal 7 89 2" xfId="16031"/>
    <cellStyle name="Normal 7 9" xfId="8289"/>
    <cellStyle name="Normal 7 9 2" xfId="8290"/>
    <cellStyle name="Normal 7 9 2 2" xfId="8291"/>
    <cellStyle name="Normal 7 9 3" xfId="8292"/>
    <cellStyle name="Normal 7 9 3 2" xfId="8293"/>
    <cellStyle name="Normal 7 9 4" xfId="8294"/>
    <cellStyle name="Normal 7 9 5" xfId="16032"/>
    <cellStyle name="Normal 7 90" xfId="8295"/>
    <cellStyle name="Normal 7 90 2" xfId="16033"/>
    <cellStyle name="Normal 7 91" xfId="8296"/>
    <cellStyle name="Normal 7 91 2" xfId="16034"/>
    <cellStyle name="Normal 7 92" xfId="8297"/>
    <cellStyle name="Normal 7 92 2" xfId="8298"/>
    <cellStyle name="Normal 7 93" xfId="8299"/>
    <cellStyle name="Normal 7 93 2" xfId="16035"/>
    <cellStyle name="Normal 7 94" xfId="16036"/>
    <cellStyle name="Normal 7 94 2" xfId="16902"/>
    <cellStyle name="Normal 7_Avera Rebuttal Analyses" xfId="11334"/>
    <cellStyle name="Normal 70" xfId="8300"/>
    <cellStyle name="Normal 70 2" xfId="8301"/>
    <cellStyle name="Normal 71" xfId="8302"/>
    <cellStyle name="Normal 71 2" xfId="8303"/>
    <cellStyle name="Normal 71 2 2" xfId="16037"/>
    <cellStyle name="Normal 71 3" xfId="8304"/>
    <cellStyle name="Normal 71 3 2" xfId="16038"/>
    <cellStyle name="Normal 71 4" xfId="8305"/>
    <cellStyle name="Normal 71 4 2" xfId="16039"/>
    <cellStyle name="Normal 72" xfId="8306"/>
    <cellStyle name="Normal 72 2" xfId="8307"/>
    <cellStyle name="Normal 72 2 2" xfId="16040"/>
    <cellStyle name="Normal 72 3" xfId="8308"/>
    <cellStyle name="Normal 72 3 2" xfId="16041"/>
    <cellStyle name="Normal 72 4" xfId="8309"/>
    <cellStyle name="Normal 72 4 2" xfId="16042"/>
    <cellStyle name="Normal 73" xfId="8310"/>
    <cellStyle name="Normal 73 2" xfId="8311"/>
    <cellStyle name="Normal 73 2 2" xfId="16043"/>
    <cellStyle name="Normal 73 3" xfId="8312"/>
    <cellStyle name="Normal 73 3 2" xfId="16044"/>
    <cellStyle name="Normal 73 4" xfId="8313"/>
    <cellStyle name="Normal 73 4 2" xfId="16045"/>
    <cellStyle name="Normal 74" xfId="8314"/>
    <cellStyle name="Normal 74 2" xfId="8315"/>
    <cellStyle name="Normal 74 3" xfId="8316"/>
    <cellStyle name="Normal 74 4" xfId="8317"/>
    <cellStyle name="Normal 75" xfId="8318"/>
    <cellStyle name="Normal 75 2" xfId="8319"/>
    <cellStyle name="Normal 75 3" xfId="8320"/>
    <cellStyle name="Normal 75 4" xfId="8321"/>
    <cellStyle name="Normal 76" xfId="8322"/>
    <cellStyle name="Normal 76 2" xfId="8323"/>
    <cellStyle name="Normal 76 2 2" xfId="16046"/>
    <cellStyle name="Normal 76 3" xfId="8324"/>
    <cellStyle name="Normal 76 3 2" xfId="16047"/>
    <cellStyle name="Normal 77" xfId="8325"/>
    <cellStyle name="Normal 77 2" xfId="8326"/>
    <cellStyle name="Normal 78" xfId="8327"/>
    <cellStyle name="Normal 78 2" xfId="8328"/>
    <cellStyle name="Normal 79" xfId="8329"/>
    <cellStyle name="Normal 79 2" xfId="8330"/>
    <cellStyle name="Normal 8" xfId="8331"/>
    <cellStyle name="Normal 8 10" xfId="8332"/>
    <cellStyle name="Normal 8 10 2" xfId="16048"/>
    <cellStyle name="Normal 8 11" xfId="8333"/>
    <cellStyle name="Normal 8 11 2" xfId="16049"/>
    <cellStyle name="Normal 8 12" xfId="8334"/>
    <cellStyle name="Normal 8 12 2" xfId="16050"/>
    <cellStyle name="Normal 8 13" xfId="8335"/>
    <cellStyle name="Normal 8 13 2" xfId="16051"/>
    <cellStyle name="Normal 8 14" xfId="8336"/>
    <cellStyle name="Normal 8 14 2" xfId="16052"/>
    <cellStyle name="Normal 8 15" xfId="8337"/>
    <cellStyle name="Normal 8 15 2" xfId="16053"/>
    <cellStyle name="Normal 8 16" xfId="8338"/>
    <cellStyle name="Normal 8 16 2" xfId="16054"/>
    <cellStyle name="Normal 8 17" xfId="8339"/>
    <cellStyle name="Normal 8 17 2" xfId="16055"/>
    <cellStyle name="Normal 8 18" xfId="8340"/>
    <cellStyle name="Normal 8 18 2" xfId="16056"/>
    <cellStyle name="Normal 8 19" xfId="8341"/>
    <cellStyle name="Normal 8 19 2" xfId="16057"/>
    <cellStyle name="Normal 8 2" xfId="8342"/>
    <cellStyle name="Normal 8 2 2" xfId="8343"/>
    <cellStyle name="Normal 8 2 2 2" xfId="8344"/>
    <cellStyle name="Normal 8 2 2 2 2" xfId="8345"/>
    <cellStyle name="Normal 8 2 2 2 2 2" xfId="16058"/>
    <cellStyle name="Normal 8 2 2 2 3" xfId="16059"/>
    <cellStyle name="Normal 8 2 2 2 4" xfId="16060"/>
    <cellStyle name="Normal 8 2 2 2 5" xfId="16061"/>
    <cellStyle name="Normal 8 2 2 3" xfId="8346"/>
    <cellStyle name="Normal 8 2 2 3 2" xfId="8347"/>
    <cellStyle name="Normal 8 2 2 3 2 2" xfId="16062"/>
    <cellStyle name="Normal 8 2 2 3 3" xfId="16063"/>
    <cellStyle name="Normal 8 2 2 3 4" xfId="16064"/>
    <cellStyle name="Normal 8 2 2 3 5" xfId="16065"/>
    <cellStyle name="Normal 8 2 2 4" xfId="8348"/>
    <cellStyle name="Normal 8 2 2 4 2" xfId="8349"/>
    <cellStyle name="Normal 8 2 2 4 2 2" xfId="16066"/>
    <cellStyle name="Normal 8 2 2 4 3" xfId="16067"/>
    <cellStyle name="Normal 8 2 2 4 4" xfId="16068"/>
    <cellStyle name="Normal 8 2 2 4 5" xfId="16069"/>
    <cellStyle name="Normal 8 2 2 5" xfId="8350"/>
    <cellStyle name="Normal 8 2 2 5 2" xfId="8351"/>
    <cellStyle name="Normal 8 2 2 5 2 2" xfId="16070"/>
    <cellStyle name="Normal 8 2 2 5 3" xfId="16071"/>
    <cellStyle name="Normal 8 2 2 5 4" xfId="16072"/>
    <cellStyle name="Normal 8 2 2 5 5" xfId="16073"/>
    <cellStyle name="Normal 8 2 2 6" xfId="8352"/>
    <cellStyle name="Normal 8 2 2 6 2" xfId="8353"/>
    <cellStyle name="Normal 8 2 2 6 3" xfId="16074"/>
    <cellStyle name="Normal 8 2 2 7" xfId="16075"/>
    <cellStyle name="Normal 8 2 3" xfId="8354"/>
    <cellStyle name="Normal 8 2 3 2" xfId="8355"/>
    <cellStyle name="Normal 8 2 3 2 2" xfId="8356"/>
    <cellStyle name="Normal 8 2 3 2 3" xfId="16076"/>
    <cellStyle name="Normal 8 2 3 3" xfId="8357"/>
    <cellStyle name="Normal 8 2 3 4" xfId="16077"/>
    <cellStyle name="Normal 8 2 4" xfId="8358"/>
    <cellStyle name="Normal 8 2 4 2" xfId="8359"/>
    <cellStyle name="Normal 8 2 4 2 2" xfId="8360"/>
    <cellStyle name="Normal 8 2 4 2 3" xfId="16078"/>
    <cellStyle name="Normal 8 2 4 3" xfId="8361"/>
    <cellStyle name="Normal 8 2 4 4" xfId="16079"/>
    <cellStyle name="Normal 8 2 5" xfId="8362"/>
    <cellStyle name="Normal 8 2 5 2" xfId="8363"/>
    <cellStyle name="Normal 8 2 5 2 2" xfId="8364"/>
    <cellStyle name="Normal 8 2 5 2 3" xfId="16080"/>
    <cellStyle name="Normal 8 2 5 3" xfId="8365"/>
    <cellStyle name="Normal 8 2 5 4" xfId="16081"/>
    <cellStyle name="Normal 8 2 6" xfId="8366"/>
    <cellStyle name="Normal 8 2 6 2" xfId="16082"/>
    <cellStyle name="Normal 8 2 7" xfId="8367"/>
    <cellStyle name="Normal 8 2 8" xfId="16083"/>
    <cellStyle name="Normal 8 2 9" xfId="16084"/>
    <cellStyle name="Normal 8 20" xfId="8368"/>
    <cellStyle name="Normal 8 20 2" xfId="16085"/>
    <cellStyle name="Normal 8 21" xfId="8369"/>
    <cellStyle name="Normal 8 21 2" xfId="16086"/>
    <cellStyle name="Normal 8 22" xfId="8370"/>
    <cellStyle name="Normal 8 22 2" xfId="16087"/>
    <cellStyle name="Normal 8 23" xfId="8371"/>
    <cellStyle name="Normal 8 23 2" xfId="16088"/>
    <cellStyle name="Normal 8 24" xfId="8372"/>
    <cellStyle name="Normal 8 24 2" xfId="16089"/>
    <cellStyle name="Normal 8 25" xfId="8373"/>
    <cellStyle name="Normal 8 25 2" xfId="16090"/>
    <cellStyle name="Normal 8 26" xfId="8374"/>
    <cellStyle name="Normal 8 26 2" xfId="16091"/>
    <cellStyle name="Normal 8 27" xfId="8375"/>
    <cellStyle name="Normal 8 27 2" xfId="16092"/>
    <cellStyle name="Normal 8 28" xfId="8376"/>
    <cellStyle name="Normal 8 28 2" xfId="16093"/>
    <cellStyle name="Normal 8 29" xfId="8377"/>
    <cellStyle name="Normal 8 29 2" xfId="16094"/>
    <cellStyle name="Normal 8 3" xfId="8378"/>
    <cellStyle name="Normal 8 3 2" xfId="8379"/>
    <cellStyle name="Normal 8 3 2 2" xfId="16095"/>
    <cellStyle name="Normal 8 3 3" xfId="16096"/>
    <cellStyle name="Normal 8 3 4" xfId="16097"/>
    <cellStyle name="Normal 8 3 5" xfId="16098"/>
    <cellStyle name="Normal 8 30" xfId="8380"/>
    <cellStyle name="Normal 8 30 2" xfId="16099"/>
    <cellStyle name="Normal 8 31" xfId="8381"/>
    <cellStyle name="Normal 8 31 2" xfId="16100"/>
    <cellStyle name="Normal 8 32" xfId="8382"/>
    <cellStyle name="Normal 8 32 2" xfId="16101"/>
    <cellStyle name="Normal 8 33" xfId="8383"/>
    <cellStyle name="Normal 8 33 2" xfId="16102"/>
    <cellStyle name="Normal 8 34" xfId="8384"/>
    <cellStyle name="Normal 8 34 2" xfId="16103"/>
    <cellStyle name="Normal 8 35" xfId="8385"/>
    <cellStyle name="Normal 8 35 2" xfId="16104"/>
    <cellStyle name="Normal 8 36" xfId="8386"/>
    <cellStyle name="Normal 8 36 2" xfId="16105"/>
    <cellStyle name="Normal 8 37" xfId="8387"/>
    <cellStyle name="Normal 8 37 2" xfId="16106"/>
    <cellStyle name="Normal 8 38" xfId="8388"/>
    <cellStyle name="Normal 8 38 2" xfId="16107"/>
    <cellStyle name="Normal 8 39" xfId="8389"/>
    <cellStyle name="Normal 8 39 2" xfId="8390"/>
    <cellStyle name="Normal 8 39 2 2" xfId="8391"/>
    <cellStyle name="Normal 8 39 2 3" xfId="16108"/>
    <cellStyle name="Normal 8 39 3" xfId="8392"/>
    <cellStyle name="Normal 8 39 4" xfId="16109"/>
    <cellStyle name="Normal 8 4" xfId="8393"/>
    <cellStyle name="Normal 8 4 2" xfId="8394"/>
    <cellStyle name="Normal 8 4 2 2" xfId="16110"/>
    <cellStyle name="Normal 8 4 3" xfId="16111"/>
    <cellStyle name="Normal 8 4 4" xfId="16112"/>
    <cellStyle name="Normal 8 4 5" xfId="16113"/>
    <cellStyle name="Normal 8 40" xfId="8395"/>
    <cellStyle name="Normal 8 40 2" xfId="8396"/>
    <cellStyle name="Normal 8 40 2 2" xfId="8397"/>
    <cellStyle name="Normal 8 40 2 3" xfId="16114"/>
    <cellStyle name="Normal 8 40 3" xfId="8398"/>
    <cellStyle name="Normal 8 40 4" xfId="16115"/>
    <cellStyle name="Normal 8 41" xfId="8399"/>
    <cellStyle name="Normal 8 41 2" xfId="16116"/>
    <cellStyle name="Normal 8 42" xfId="8400"/>
    <cellStyle name="Normal 8 42 2" xfId="16117"/>
    <cellStyle name="Normal 8 43" xfId="8401"/>
    <cellStyle name="Normal 8 43 2" xfId="16118"/>
    <cellStyle name="Normal 8 44" xfId="8402"/>
    <cellStyle name="Normal 8 44 2" xfId="16119"/>
    <cellStyle name="Normal 8 45" xfId="8403"/>
    <cellStyle name="Normal 8 45 2" xfId="16120"/>
    <cellStyle name="Normal 8 46" xfId="8404"/>
    <cellStyle name="Normal 8 46 2" xfId="16121"/>
    <cellStyle name="Normal 8 47" xfId="8405"/>
    <cellStyle name="Normal 8 47 2" xfId="16122"/>
    <cellStyle name="Normal 8 48" xfId="8406"/>
    <cellStyle name="Normal 8 48 2" xfId="16123"/>
    <cellStyle name="Normal 8 49" xfId="8407"/>
    <cellStyle name="Normal 8 49 2" xfId="16124"/>
    <cellStyle name="Normal 8 5" xfId="8408"/>
    <cellStyle name="Normal 8 5 2" xfId="8409"/>
    <cellStyle name="Normal 8 5 2 2" xfId="16125"/>
    <cellStyle name="Normal 8 5 3" xfId="16126"/>
    <cellStyle name="Normal 8 5 4" xfId="16127"/>
    <cellStyle name="Normal 8 5 5" xfId="16128"/>
    <cellStyle name="Normal 8 50" xfId="8410"/>
    <cellStyle name="Normal 8 50 2" xfId="16129"/>
    <cellStyle name="Normal 8 51" xfId="8411"/>
    <cellStyle name="Normal 8 51 2" xfId="16130"/>
    <cellStyle name="Normal 8 52" xfId="8412"/>
    <cellStyle name="Normal 8 52 2" xfId="16131"/>
    <cellStyle name="Normal 8 53" xfId="8413"/>
    <cellStyle name="Normal 8 53 2" xfId="16132"/>
    <cellStyle name="Normal 8 54" xfId="8414"/>
    <cellStyle name="Normal 8 54 2" xfId="16133"/>
    <cellStyle name="Normal 8 55" xfId="8415"/>
    <cellStyle name="Normal 8 55 2" xfId="16134"/>
    <cellStyle name="Normal 8 56" xfId="8416"/>
    <cellStyle name="Normal 8 56 2" xfId="16135"/>
    <cellStyle name="Normal 8 57" xfId="8417"/>
    <cellStyle name="Normal 8 57 2" xfId="16136"/>
    <cellStyle name="Normal 8 58" xfId="8418"/>
    <cellStyle name="Normal 8 58 2" xfId="16137"/>
    <cellStyle name="Normal 8 59" xfId="8419"/>
    <cellStyle name="Normal 8 59 2" xfId="16138"/>
    <cellStyle name="Normal 8 6" xfId="8420"/>
    <cellStyle name="Normal 8 6 2" xfId="8421"/>
    <cellStyle name="Normal 8 6 2 2" xfId="16139"/>
    <cellStyle name="Normal 8 6 3" xfId="16140"/>
    <cellStyle name="Normal 8 6 4" xfId="16141"/>
    <cellStyle name="Normal 8 6 5" xfId="16142"/>
    <cellStyle name="Normal 8 60" xfId="8422"/>
    <cellStyle name="Normal 8 60 2" xfId="16143"/>
    <cellStyle name="Normal 8 61" xfId="8423"/>
    <cellStyle name="Normal 8 61 2" xfId="16144"/>
    <cellStyle name="Normal 8 62" xfId="8424"/>
    <cellStyle name="Normal 8 62 2" xfId="16145"/>
    <cellStyle name="Normal 8 63" xfId="8425"/>
    <cellStyle name="Normal 8 63 2" xfId="16146"/>
    <cellStyle name="Normal 8 64" xfId="8426"/>
    <cellStyle name="Normal 8 64 2" xfId="16147"/>
    <cellStyle name="Normal 8 65" xfId="8427"/>
    <cellStyle name="Normal 8 65 2" xfId="16148"/>
    <cellStyle name="Normal 8 66" xfId="8428"/>
    <cellStyle name="Normal 8 66 2" xfId="16149"/>
    <cellStyle name="Normal 8 67" xfId="8429"/>
    <cellStyle name="Normal 8 67 2" xfId="16150"/>
    <cellStyle name="Normal 8 68" xfId="8430"/>
    <cellStyle name="Normal 8 68 2" xfId="16151"/>
    <cellStyle name="Normal 8 69" xfId="8431"/>
    <cellStyle name="Normal 8 69 2" xfId="16152"/>
    <cellStyle name="Normal 8 7" xfId="8432"/>
    <cellStyle name="Normal 8 7 2" xfId="8433"/>
    <cellStyle name="Normal 8 7 3" xfId="16153"/>
    <cellStyle name="Normal 8 70" xfId="8434"/>
    <cellStyle name="Normal 8 70 2" xfId="16154"/>
    <cellStyle name="Normal 8 71" xfId="8435"/>
    <cellStyle name="Normal 8 71 2" xfId="16155"/>
    <cellStyle name="Normal 8 72" xfId="8436"/>
    <cellStyle name="Normal 8 72 2" xfId="16156"/>
    <cellStyle name="Normal 8 73" xfId="8437"/>
    <cellStyle name="Normal 8 73 2" xfId="16157"/>
    <cellStyle name="Normal 8 74" xfId="8438"/>
    <cellStyle name="Normal 8 74 2" xfId="16158"/>
    <cellStyle name="Normal 8 75" xfId="8439"/>
    <cellStyle name="Normal 8 75 2" xfId="16159"/>
    <cellStyle name="Normal 8 76" xfId="8440"/>
    <cellStyle name="Normal 8 76 2" xfId="16160"/>
    <cellStyle name="Normal 8 77" xfId="8441"/>
    <cellStyle name="Normal 8 77 2" xfId="16161"/>
    <cellStyle name="Normal 8 78" xfId="8442"/>
    <cellStyle name="Normal 8 78 2" xfId="16162"/>
    <cellStyle name="Normal 8 79" xfId="8443"/>
    <cellStyle name="Normal 8 79 2" xfId="16163"/>
    <cellStyle name="Normal 8 8" xfId="8444"/>
    <cellStyle name="Normal 8 8 2" xfId="16164"/>
    <cellStyle name="Normal 8 80" xfId="8445"/>
    <cellStyle name="Normal 8 80 2" xfId="16165"/>
    <cellStyle name="Normal 8 81" xfId="8446"/>
    <cellStyle name="Normal 8 81 2" xfId="16166"/>
    <cellStyle name="Normal 8 82" xfId="8447"/>
    <cellStyle name="Normal 8 82 2" xfId="16167"/>
    <cellStyle name="Normal 8 83" xfId="8448"/>
    <cellStyle name="Normal 8 83 2" xfId="16168"/>
    <cellStyle name="Normal 8 84" xfId="8449"/>
    <cellStyle name="Normal 8 84 2" xfId="16169"/>
    <cellStyle name="Normal 8 85" xfId="8450"/>
    <cellStyle name="Normal 8 85 2" xfId="16170"/>
    <cellStyle name="Normal 8 86" xfId="8451"/>
    <cellStyle name="Normal 8 86 2" xfId="16171"/>
    <cellStyle name="Normal 8 87" xfId="8452"/>
    <cellStyle name="Normal 8 87 2" xfId="16172"/>
    <cellStyle name="Normal 8 88" xfId="8453"/>
    <cellStyle name="Normal 8 88 2" xfId="16173"/>
    <cellStyle name="Normal 8 89" xfId="8454"/>
    <cellStyle name="Normal 8 89 2" xfId="16174"/>
    <cellStyle name="Normal 8 9" xfId="8455"/>
    <cellStyle name="Normal 8 9 2" xfId="16175"/>
    <cellStyle name="Normal 8 90" xfId="8456"/>
    <cellStyle name="Normal 8 90 2" xfId="16176"/>
    <cellStyle name="Normal 8 91" xfId="8457"/>
    <cellStyle name="Normal 8 91 2" xfId="16177"/>
    <cellStyle name="Normal 8 92" xfId="8458"/>
    <cellStyle name="Normal 8 92 2" xfId="8459"/>
    <cellStyle name="Normal 8 92 3" xfId="16178"/>
    <cellStyle name="Normal 8 93" xfId="8460"/>
    <cellStyle name="Normal 8 93 2" xfId="16179"/>
    <cellStyle name="Normal 8 94" xfId="16180"/>
    <cellStyle name="Normal 8 95" xfId="16181"/>
    <cellStyle name="Normal 8_Avera Rebuttal Analyses" xfId="11335"/>
    <cellStyle name="Normal 80" xfId="8461"/>
    <cellStyle name="Normal 80 2" xfId="8462"/>
    <cellStyle name="Normal 81" xfId="8463"/>
    <cellStyle name="Normal 81 2" xfId="8464"/>
    <cellStyle name="Normal 81 2 2" xfId="8465"/>
    <cellStyle name="Normal 81 3" xfId="8466"/>
    <cellStyle name="Normal 82" xfId="8467"/>
    <cellStyle name="Normal 82 2" xfId="8468"/>
    <cellStyle name="Normal 83" xfId="8469"/>
    <cellStyle name="Normal 83 2" xfId="8470"/>
    <cellStyle name="Normal 84" xfId="8471"/>
    <cellStyle name="Normal 84 2" xfId="8472"/>
    <cellStyle name="Normal 85" xfId="8473"/>
    <cellStyle name="Normal 85 2" xfId="8474"/>
    <cellStyle name="Normal 86" xfId="8475"/>
    <cellStyle name="Normal 86 2" xfId="8476"/>
    <cellStyle name="Normal 87" xfId="8477"/>
    <cellStyle name="Normal 87 2" xfId="8478"/>
    <cellStyle name="Normal 87 2 2" xfId="8479"/>
    <cellStyle name="Normal 87 3" xfId="8480"/>
    <cellStyle name="Normal 88" xfId="8481"/>
    <cellStyle name="Normal 88 2" xfId="8482"/>
    <cellStyle name="Normal 89" xfId="8483"/>
    <cellStyle name="Normal 89 2" xfId="8484"/>
    <cellStyle name="Normal 89 2 2" xfId="8485"/>
    <cellStyle name="Normal 9" xfId="8486"/>
    <cellStyle name="Normal 9 10" xfId="8487"/>
    <cellStyle name="Normal 9 10 2" xfId="16182"/>
    <cellStyle name="Normal 9 11" xfId="8488"/>
    <cellStyle name="Normal 9 11 2" xfId="16183"/>
    <cellStyle name="Normal 9 12" xfId="8489"/>
    <cellStyle name="Normal 9 12 2" xfId="16184"/>
    <cellStyle name="Normal 9 13" xfId="8490"/>
    <cellStyle name="Normal 9 13 2" xfId="16185"/>
    <cellStyle name="Normal 9 14" xfId="8491"/>
    <cellStyle name="Normal 9 14 2" xfId="16186"/>
    <cellStyle name="Normal 9 15" xfId="8492"/>
    <cellStyle name="Normal 9 15 2" xfId="16187"/>
    <cellStyle name="Normal 9 16" xfId="8493"/>
    <cellStyle name="Normal 9 16 2" xfId="16188"/>
    <cellStyle name="Normal 9 17" xfId="8494"/>
    <cellStyle name="Normal 9 17 2" xfId="16189"/>
    <cellStyle name="Normal 9 18" xfId="8495"/>
    <cellStyle name="Normal 9 18 2" xfId="16190"/>
    <cellStyle name="Normal 9 19" xfId="8496"/>
    <cellStyle name="Normal 9 19 2" xfId="16191"/>
    <cellStyle name="Normal 9 2" xfId="8497"/>
    <cellStyle name="Normal 9 2 2" xfId="8498"/>
    <cellStyle name="Normal 9 2 3" xfId="16192"/>
    <cellStyle name="Normal 9 20" xfId="8499"/>
    <cellStyle name="Normal 9 20 2" xfId="16193"/>
    <cellStyle name="Normal 9 21" xfId="8500"/>
    <cellStyle name="Normal 9 21 2" xfId="16194"/>
    <cellStyle name="Normal 9 22" xfId="8501"/>
    <cellStyle name="Normal 9 22 2" xfId="16195"/>
    <cellStyle name="Normal 9 23" xfId="8502"/>
    <cellStyle name="Normal 9 23 2" xfId="16196"/>
    <cellStyle name="Normal 9 24" xfId="8503"/>
    <cellStyle name="Normal 9 24 2" xfId="16197"/>
    <cellStyle name="Normal 9 25" xfId="8504"/>
    <cellStyle name="Normal 9 25 2" xfId="16198"/>
    <cellStyle name="Normal 9 26" xfId="8505"/>
    <cellStyle name="Normal 9 26 2" xfId="16199"/>
    <cellStyle name="Normal 9 27" xfId="8506"/>
    <cellStyle name="Normal 9 27 2" xfId="16200"/>
    <cellStyle name="Normal 9 28" xfId="8507"/>
    <cellStyle name="Normal 9 28 2" xfId="16201"/>
    <cellStyle name="Normal 9 29" xfId="8508"/>
    <cellStyle name="Normal 9 29 2" xfId="16202"/>
    <cellStyle name="Normal 9 3" xfId="8509"/>
    <cellStyle name="Normal 9 3 2" xfId="16203"/>
    <cellStyle name="Normal 9 3 3" xfId="16204"/>
    <cellStyle name="Normal 9 30" xfId="8510"/>
    <cellStyle name="Normal 9 30 2" xfId="16205"/>
    <cellStyle name="Normal 9 31" xfId="8511"/>
    <cellStyle name="Normal 9 31 2" xfId="16206"/>
    <cellStyle name="Normal 9 32" xfId="8512"/>
    <cellStyle name="Normal 9 32 2" xfId="16207"/>
    <cellStyle name="Normal 9 33" xfId="8513"/>
    <cellStyle name="Normal 9 33 2" xfId="16208"/>
    <cellStyle name="Normal 9 34" xfId="8514"/>
    <cellStyle name="Normal 9 34 2" xfId="16209"/>
    <cellStyle name="Normal 9 35" xfId="8515"/>
    <cellStyle name="Normal 9 35 2" xfId="16210"/>
    <cellStyle name="Normal 9 36" xfId="8516"/>
    <cellStyle name="Normal 9 36 2" xfId="16211"/>
    <cellStyle name="Normal 9 37" xfId="8517"/>
    <cellStyle name="Normal 9 37 2" xfId="16212"/>
    <cellStyle name="Normal 9 38" xfId="8518"/>
    <cellStyle name="Normal 9 38 2" xfId="16213"/>
    <cellStyle name="Normal 9 39" xfId="8519"/>
    <cellStyle name="Normal 9 39 2" xfId="8520"/>
    <cellStyle name="Normal 9 4" xfId="8521"/>
    <cellStyle name="Normal 9 4 2" xfId="16214"/>
    <cellStyle name="Normal 9 40" xfId="8522"/>
    <cellStyle name="Normal 9 40 2" xfId="16215"/>
    <cellStyle name="Normal 9 41" xfId="8523"/>
    <cellStyle name="Normal 9 41 2" xfId="16216"/>
    <cellStyle name="Normal 9 42" xfId="8524"/>
    <cellStyle name="Normal 9 42 2" xfId="16217"/>
    <cellStyle name="Normal 9 43" xfId="8525"/>
    <cellStyle name="Normal 9 43 2" xfId="16218"/>
    <cellStyle name="Normal 9 44" xfId="8526"/>
    <cellStyle name="Normal 9 44 2" xfId="16219"/>
    <cellStyle name="Normal 9 45" xfId="8527"/>
    <cellStyle name="Normal 9 45 2" xfId="16220"/>
    <cellStyle name="Normal 9 46" xfId="8528"/>
    <cellStyle name="Normal 9 46 2" xfId="16221"/>
    <cellStyle name="Normal 9 47" xfId="8529"/>
    <cellStyle name="Normal 9 47 2" xfId="16222"/>
    <cellStyle name="Normal 9 48" xfId="8530"/>
    <cellStyle name="Normal 9 48 2" xfId="16223"/>
    <cellStyle name="Normal 9 49" xfId="8531"/>
    <cellStyle name="Normal 9 49 2" xfId="16224"/>
    <cellStyle name="Normal 9 5" xfId="8532"/>
    <cellStyle name="Normal 9 5 2" xfId="16225"/>
    <cellStyle name="Normal 9 50" xfId="8533"/>
    <cellStyle name="Normal 9 50 2" xfId="16226"/>
    <cellStyle name="Normal 9 51" xfId="8534"/>
    <cellStyle name="Normal 9 51 2" xfId="16227"/>
    <cellStyle name="Normal 9 52" xfId="8535"/>
    <cellStyle name="Normal 9 52 2" xfId="16228"/>
    <cellStyle name="Normal 9 53" xfId="8536"/>
    <cellStyle name="Normal 9 53 2" xfId="16229"/>
    <cellStyle name="Normal 9 54" xfId="8537"/>
    <cellStyle name="Normal 9 54 2" xfId="16230"/>
    <cellStyle name="Normal 9 55" xfId="8538"/>
    <cellStyle name="Normal 9 55 2" xfId="16231"/>
    <cellStyle name="Normal 9 56" xfId="8539"/>
    <cellStyle name="Normal 9 56 2" xfId="16232"/>
    <cellStyle name="Normal 9 57" xfId="8540"/>
    <cellStyle name="Normal 9 57 2" xfId="16233"/>
    <cellStyle name="Normal 9 58" xfId="8541"/>
    <cellStyle name="Normal 9 58 2" xfId="16234"/>
    <cellStyle name="Normal 9 59" xfId="8542"/>
    <cellStyle name="Normal 9 59 2" xfId="16235"/>
    <cellStyle name="Normal 9 6" xfId="8543"/>
    <cellStyle name="Normal 9 6 2" xfId="16236"/>
    <cellStyle name="Normal 9 60" xfId="8544"/>
    <cellStyle name="Normal 9 60 2" xfId="16237"/>
    <cellStyle name="Normal 9 61" xfId="8545"/>
    <cellStyle name="Normal 9 61 2" xfId="16238"/>
    <cellStyle name="Normal 9 62" xfId="8546"/>
    <cellStyle name="Normal 9 62 2" xfId="16239"/>
    <cellStyle name="Normal 9 63" xfId="8547"/>
    <cellStyle name="Normal 9 63 2" xfId="16240"/>
    <cellStyle name="Normal 9 64" xfId="8548"/>
    <cellStyle name="Normal 9 64 2" xfId="16241"/>
    <cellStyle name="Normal 9 65" xfId="8549"/>
    <cellStyle name="Normal 9 65 2" xfId="16242"/>
    <cellStyle name="Normal 9 66" xfId="8550"/>
    <cellStyle name="Normal 9 66 2" xfId="16243"/>
    <cellStyle name="Normal 9 67" xfId="8551"/>
    <cellStyle name="Normal 9 67 2" xfId="16244"/>
    <cellStyle name="Normal 9 68" xfId="8552"/>
    <cellStyle name="Normal 9 68 2" xfId="16245"/>
    <cellStyle name="Normal 9 69" xfId="8553"/>
    <cellStyle name="Normal 9 69 2" xfId="16246"/>
    <cellStyle name="Normal 9 7" xfId="8554"/>
    <cellStyle name="Normal 9 7 2" xfId="16247"/>
    <cellStyle name="Normal 9 70" xfId="8555"/>
    <cellStyle name="Normal 9 70 2" xfId="16248"/>
    <cellStyle name="Normal 9 71" xfId="8556"/>
    <cellStyle name="Normal 9 71 2" xfId="16249"/>
    <cellStyle name="Normal 9 72" xfId="8557"/>
    <cellStyle name="Normal 9 72 2" xfId="16250"/>
    <cellStyle name="Normal 9 73" xfId="8558"/>
    <cellStyle name="Normal 9 73 2" xfId="16251"/>
    <cellStyle name="Normal 9 74" xfId="8559"/>
    <cellStyle name="Normal 9 74 2" xfId="16252"/>
    <cellStyle name="Normal 9 75" xfId="8560"/>
    <cellStyle name="Normal 9 75 2" xfId="16253"/>
    <cellStyle name="Normal 9 76" xfId="8561"/>
    <cellStyle name="Normal 9 76 2" xfId="16254"/>
    <cellStyle name="Normal 9 77" xfId="8562"/>
    <cellStyle name="Normal 9 77 2" xfId="16255"/>
    <cellStyle name="Normal 9 78" xfId="8563"/>
    <cellStyle name="Normal 9 78 2" xfId="16256"/>
    <cellStyle name="Normal 9 79" xfId="8564"/>
    <cellStyle name="Normal 9 79 2" xfId="16257"/>
    <cellStyle name="Normal 9 8" xfId="8565"/>
    <cellStyle name="Normal 9 8 2" xfId="16258"/>
    <cellStyle name="Normal 9 80" xfId="8566"/>
    <cellStyle name="Normal 9 80 2" xfId="16259"/>
    <cellStyle name="Normal 9 81" xfId="8567"/>
    <cellStyle name="Normal 9 81 2" xfId="16260"/>
    <cellStyle name="Normal 9 82" xfId="8568"/>
    <cellStyle name="Normal 9 82 2" xfId="16261"/>
    <cellStyle name="Normal 9 83" xfId="8569"/>
    <cellStyle name="Normal 9 83 2" xfId="16262"/>
    <cellStyle name="Normal 9 84" xfId="8570"/>
    <cellStyle name="Normal 9 84 2" xfId="16263"/>
    <cellStyle name="Normal 9 85" xfId="8571"/>
    <cellStyle name="Normal 9 85 2" xfId="16264"/>
    <cellStyle name="Normal 9 86" xfId="8572"/>
    <cellStyle name="Normal 9 86 2" xfId="16265"/>
    <cellStyle name="Normal 9 87" xfId="8573"/>
    <cellStyle name="Normal 9 87 2" xfId="16266"/>
    <cellStyle name="Normal 9 88" xfId="8574"/>
    <cellStyle name="Normal 9 88 2" xfId="16267"/>
    <cellStyle name="Normal 9 89" xfId="8575"/>
    <cellStyle name="Normal 9 89 2" xfId="16268"/>
    <cellStyle name="Normal 9 9" xfId="8576"/>
    <cellStyle name="Normal 9 9 2" xfId="16269"/>
    <cellStyle name="Normal 9 90" xfId="8577"/>
    <cellStyle name="Normal 9 90 2" xfId="16270"/>
    <cellStyle name="Normal 9 91" xfId="8578"/>
    <cellStyle name="Normal 9 91 2" xfId="16271"/>
    <cellStyle name="Normal 9 92" xfId="16272"/>
    <cellStyle name="Normal 9_Avera Rebuttal Analyses" xfId="11336"/>
    <cellStyle name="Normal 90" xfId="8579"/>
    <cellStyle name="Normal 90 2" xfId="8580"/>
    <cellStyle name="Normal 90 2 2" xfId="8581"/>
    <cellStyle name="Normal 90 3" xfId="8582"/>
    <cellStyle name="Normal 91" xfId="8583"/>
    <cellStyle name="Normal 91 2" xfId="8584"/>
    <cellStyle name="Normal 91 2 2" xfId="8585"/>
    <cellStyle name="Normal 91 3" xfId="8586"/>
    <cellStyle name="Normal 92" xfId="8587"/>
    <cellStyle name="Normal 92 2" xfId="8588"/>
    <cellStyle name="Normal 93" xfId="8589"/>
    <cellStyle name="Normal 93 2" xfId="8590"/>
    <cellStyle name="Normal 94" xfId="8591"/>
    <cellStyle name="Normal 94 2" xfId="8592"/>
    <cellStyle name="Normal 95" xfId="8593"/>
    <cellStyle name="Normal 95 2" xfId="8594"/>
    <cellStyle name="Normal 95 2 2" xfId="8595"/>
    <cellStyle name="Normal 95 3" xfId="8596"/>
    <cellStyle name="Normal 96" xfId="8597"/>
    <cellStyle name="Normal 96 2" xfId="8598"/>
    <cellStyle name="Normal 97" xfId="8599"/>
    <cellStyle name="Normal 97 2" xfId="8600"/>
    <cellStyle name="Normal 98" xfId="8601"/>
    <cellStyle name="Normal 98 2" xfId="8602"/>
    <cellStyle name="Normal 99" xfId="8603"/>
    <cellStyle name="Normal 99 2" xfId="8604"/>
    <cellStyle name="Normal FICA" xfId="8605"/>
    <cellStyle name="Normal FICA 2" xfId="8606"/>
    <cellStyle name="Normal FUI" xfId="8607"/>
    <cellStyle name="Normal FUI 2" xfId="8608"/>
    <cellStyle name="Normal Other Benefits" xfId="8609"/>
    <cellStyle name="Normal Other Benefits 2" xfId="8610"/>
    <cellStyle name="Note 2" xfId="8611"/>
    <cellStyle name="Note 2 2" xfId="8612"/>
    <cellStyle name="Note 2 2 2" xfId="8613"/>
    <cellStyle name="Note 2 2 2 2" xfId="8614"/>
    <cellStyle name="Note 2 2 2 3" xfId="16273"/>
    <cellStyle name="Note 2 2 3" xfId="8615"/>
    <cellStyle name="Note 2 2 4" xfId="16274"/>
    <cellStyle name="Note 2 3" xfId="8616"/>
    <cellStyle name="Note 2 3 2" xfId="8617"/>
    <cellStyle name="Note 2 3 2 2" xfId="8618"/>
    <cellStyle name="Note 2 3 2 3" xfId="16275"/>
    <cellStyle name="Note 2 3 3" xfId="8619"/>
    <cellStyle name="Note 2 3 4" xfId="16276"/>
    <cellStyle name="Note 2 4" xfId="8620"/>
    <cellStyle name="Note 2 4 2" xfId="8621"/>
    <cellStyle name="Note 2 4 2 2" xfId="8622"/>
    <cellStyle name="Note 2 4 2 3" xfId="16277"/>
    <cellStyle name="Note 2 4 3" xfId="8623"/>
    <cellStyle name="Note 2 4 4" xfId="16278"/>
    <cellStyle name="Note 2 5" xfId="8624"/>
    <cellStyle name="Note 2 5 2" xfId="8625"/>
    <cellStyle name="Note 2 5 3" xfId="16279"/>
    <cellStyle name="Note 2 6" xfId="8626"/>
    <cellStyle name="Note 2 7" xfId="16280"/>
    <cellStyle name="Note 3" xfId="8627"/>
    <cellStyle name="Note 3 2" xfId="8628"/>
    <cellStyle name="Note 3 2 2" xfId="8629"/>
    <cellStyle name="Note 3 3" xfId="8630"/>
    <cellStyle name="Note 3 4" xfId="8631"/>
    <cellStyle name="Note 3 5" xfId="16281"/>
    <cellStyle name="Note 4" xfId="8632"/>
    <cellStyle name="Note 4 2" xfId="8633"/>
    <cellStyle name="Note 4 2 2" xfId="8634"/>
    <cellStyle name="Note 4 3" xfId="8635"/>
    <cellStyle name="Note 4 4" xfId="16282"/>
    <cellStyle name="Note 5" xfId="11337"/>
    <cellStyle name="Note 6" xfId="11338"/>
    <cellStyle name="Output 2" xfId="8636"/>
    <cellStyle name="Output 2 2" xfId="8637"/>
    <cellStyle name="Output 3" xfId="8638"/>
    <cellStyle name="Output 3 2" xfId="8639"/>
    <cellStyle name="Output 4" xfId="8640"/>
    <cellStyle name="Output 4 2" xfId="8641"/>
    <cellStyle name="Output 5" xfId="8642"/>
    <cellStyle name="Output 5 2" xfId="8643"/>
    <cellStyle name="Output 6" xfId="8644"/>
    <cellStyle name="Output Amounts" xfId="57"/>
    <cellStyle name="Output Amounts 2" xfId="8645"/>
    <cellStyle name="Output Column Headings" xfId="58"/>
    <cellStyle name="Output Column Headings 2" xfId="8646"/>
    <cellStyle name="Output Line Items" xfId="59"/>
    <cellStyle name="Output Line Items 2" xfId="8647"/>
    <cellStyle name="Output Report Heading" xfId="60"/>
    <cellStyle name="Output Report Heading 2" xfId="8648"/>
    <cellStyle name="Output Report Title" xfId="61"/>
    <cellStyle name="Output Report Title 2" xfId="8649"/>
    <cellStyle name="Percent" xfId="62" builtinId="5"/>
    <cellStyle name="Percent 10" xfId="8650"/>
    <cellStyle name="Percent 10 2" xfId="8651"/>
    <cellStyle name="Percent 10 2 2" xfId="8652"/>
    <cellStyle name="Percent 10 3" xfId="8653"/>
    <cellStyle name="Percent 10 4" xfId="16905"/>
    <cellStyle name="Percent 10 5" xfId="16944"/>
    <cellStyle name="Percent 11" xfId="8654"/>
    <cellStyle name="Percent 11 2" xfId="8655"/>
    <cellStyle name="Percent 11 2 2" xfId="8656"/>
    <cellStyle name="Percent 11 3" xfId="8657"/>
    <cellStyle name="Percent 12" xfId="8658"/>
    <cellStyle name="Percent 12 2" xfId="8659"/>
    <cellStyle name="Percent 12 2 2" xfId="8660"/>
    <cellStyle name="Percent 12 3" xfId="8661"/>
    <cellStyle name="Percent 13" xfId="8662"/>
    <cellStyle name="Percent 13 2" xfId="8663"/>
    <cellStyle name="Percent 13 2 2" xfId="8664"/>
    <cellStyle name="Percent 13 3" xfId="8665"/>
    <cellStyle name="Percent 14" xfId="8666"/>
    <cellStyle name="Percent 14 2" xfId="8667"/>
    <cellStyle name="Percent 14 2 2" xfId="8668"/>
    <cellStyle name="Percent 14 3" xfId="8669"/>
    <cellStyle name="Percent 15" xfId="8670"/>
    <cellStyle name="Percent 15 2" xfId="8671"/>
    <cellStyle name="Percent 15 2 2" xfId="8672"/>
    <cellStyle name="Percent 15 3" xfId="8673"/>
    <cellStyle name="Percent 16" xfId="8674"/>
    <cellStyle name="Percent 16 2" xfId="8675"/>
    <cellStyle name="Percent 16 2 2" xfId="8676"/>
    <cellStyle name="Percent 16 3" xfId="8677"/>
    <cellStyle name="Percent 17" xfId="8678"/>
    <cellStyle name="Percent 17 2" xfId="8679"/>
    <cellStyle name="Percent 17 2 2" xfId="8680"/>
    <cellStyle name="Percent 17 3" xfId="8681"/>
    <cellStyle name="Percent 18" xfId="8682"/>
    <cellStyle name="Percent 18 2" xfId="8683"/>
    <cellStyle name="Percent 18 2 2" xfId="8684"/>
    <cellStyle name="Percent 18 3" xfId="8685"/>
    <cellStyle name="Percent 19" xfId="8686"/>
    <cellStyle name="Percent 19 2" xfId="8687"/>
    <cellStyle name="Percent 19 2 2" xfId="8688"/>
    <cellStyle name="Percent 19 3" xfId="8689"/>
    <cellStyle name="Percent 19 4" xfId="16283"/>
    <cellStyle name="Percent 2" xfId="63"/>
    <cellStyle name="Percent 2 10" xfId="8690"/>
    <cellStyle name="Percent 2 10 2" xfId="8691"/>
    <cellStyle name="Percent 2 10 2 2" xfId="8692"/>
    <cellStyle name="Percent 2 10 3" xfId="8693"/>
    <cellStyle name="Percent 2 10 3 2" xfId="8694"/>
    <cellStyle name="Percent 2 10 4" xfId="8695"/>
    <cellStyle name="Percent 2 100" xfId="8696"/>
    <cellStyle name="Percent 2 100 2" xfId="8697"/>
    <cellStyle name="Percent 2 101" xfId="8698"/>
    <cellStyle name="Percent 2 101 2" xfId="8699"/>
    <cellStyle name="Percent 2 102" xfId="8700"/>
    <cellStyle name="Percent 2 102 2" xfId="8701"/>
    <cellStyle name="Percent 2 103" xfId="8702"/>
    <cellStyle name="Percent 2 103 2" xfId="8703"/>
    <cellStyle name="Percent 2 104" xfId="8704"/>
    <cellStyle name="Percent 2 104 2" xfId="8705"/>
    <cellStyle name="Percent 2 105" xfId="8706"/>
    <cellStyle name="Percent 2 105 2" xfId="8707"/>
    <cellStyle name="Percent 2 105 3 2" xfId="16938"/>
    <cellStyle name="Percent 2 106" xfId="8708"/>
    <cellStyle name="Percent 2 106 2" xfId="8709"/>
    <cellStyle name="Percent 2 107" xfId="8710"/>
    <cellStyle name="Percent 2 107 2" xfId="8711"/>
    <cellStyle name="Percent 2 108" xfId="8712"/>
    <cellStyle name="Percent 2 108 2" xfId="8713"/>
    <cellStyle name="Percent 2 109" xfId="8714"/>
    <cellStyle name="Percent 2 109 2" xfId="8715"/>
    <cellStyle name="Percent 2 11" xfId="8716"/>
    <cellStyle name="Percent 2 11 2" xfId="8717"/>
    <cellStyle name="Percent 2 11 2 2" xfId="8718"/>
    <cellStyle name="Percent 2 11 3" xfId="8719"/>
    <cellStyle name="Percent 2 11 3 2" xfId="8720"/>
    <cellStyle name="Percent 2 11 4" xfId="8721"/>
    <cellStyle name="Percent 2 110" xfId="8722"/>
    <cellStyle name="Percent 2 110 2" xfId="8723"/>
    <cellStyle name="Percent 2 111" xfId="8724"/>
    <cellStyle name="Percent 2 111 2" xfId="8725"/>
    <cellStyle name="Percent 2 112" xfId="8726"/>
    <cellStyle name="Percent 2 112 2" xfId="8727"/>
    <cellStyle name="Percent 2 113" xfId="8728"/>
    <cellStyle name="Percent 2 113 2" xfId="8729"/>
    <cellStyle name="Percent 2 114" xfId="8730"/>
    <cellStyle name="Percent 2 114 2" xfId="8731"/>
    <cellStyle name="Percent 2 115" xfId="8732"/>
    <cellStyle name="Percent 2 115 2" xfId="8733"/>
    <cellStyle name="Percent 2 116" xfId="8734"/>
    <cellStyle name="Percent 2 116 2" xfId="8735"/>
    <cellStyle name="Percent 2 117" xfId="8736"/>
    <cellStyle name="Percent 2 117 2" xfId="8737"/>
    <cellStyle name="Percent 2 118" xfId="8738"/>
    <cellStyle name="Percent 2 118 2" xfId="8739"/>
    <cellStyle name="Percent 2 119" xfId="8740"/>
    <cellStyle name="Percent 2 119 2" xfId="8741"/>
    <cellStyle name="Percent 2 12" xfId="8742"/>
    <cellStyle name="Percent 2 12 2" xfId="8743"/>
    <cellStyle name="Percent 2 12 2 2" xfId="8744"/>
    <cellStyle name="Percent 2 12 3" xfId="8745"/>
    <cellStyle name="Percent 2 12 3 2" xfId="8746"/>
    <cellStyle name="Percent 2 12 4" xfId="8747"/>
    <cellStyle name="Percent 2 120" xfId="8748"/>
    <cellStyle name="Percent 2 120 2" xfId="8749"/>
    <cellStyle name="Percent 2 121" xfId="8750"/>
    <cellStyle name="Percent 2 121 2" xfId="8751"/>
    <cellStyle name="Percent 2 122" xfId="8752"/>
    <cellStyle name="Percent 2 122 2" xfId="8753"/>
    <cellStyle name="Percent 2 123" xfId="8754"/>
    <cellStyle name="Percent 2 123 2" xfId="8755"/>
    <cellStyle name="Percent 2 124" xfId="8756"/>
    <cellStyle name="Percent 2 124 2" xfId="8757"/>
    <cellStyle name="Percent 2 125" xfId="8758"/>
    <cellStyle name="Percent 2 125 2" xfId="8759"/>
    <cellStyle name="Percent 2 126" xfId="8760"/>
    <cellStyle name="Percent 2 126 2" xfId="8761"/>
    <cellStyle name="Percent 2 127" xfId="8762"/>
    <cellStyle name="Percent 2 127 2" xfId="8763"/>
    <cellStyle name="Percent 2 128" xfId="8764"/>
    <cellStyle name="Percent 2 128 2" xfId="8765"/>
    <cellStyle name="Percent 2 129" xfId="8766"/>
    <cellStyle name="Percent 2 129 2" xfId="8767"/>
    <cellStyle name="Percent 2 13" xfId="8768"/>
    <cellStyle name="Percent 2 13 2" xfId="8769"/>
    <cellStyle name="Percent 2 13 2 2" xfId="8770"/>
    <cellStyle name="Percent 2 13 3" xfId="8771"/>
    <cellStyle name="Percent 2 13 3 2" xfId="8772"/>
    <cellStyle name="Percent 2 13 4" xfId="8773"/>
    <cellStyle name="Percent 2 130" xfId="8774"/>
    <cellStyle name="Percent 2 130 2" xfId="8775"/>
    <cellStyle name="Percent 2 131" xfId="8776"/>
    <cellStyle name="Percent 2 131 2" xfId="8777"/>
    <cellStyle name="Percent 2 132" xfId="8778"/>
    <cellStyle name="Percent 2 132 2" xfId="8779"/>
    <cellStyle name="Percent 2 133" xfId="8780"/>
    <cellStyle name="Percent 2 133 2" xfId="8781"/>
    <cellStyle name="Percent 2 134" xfId="8782"/>
    <cellStyle name="Percent 2 134 2" xfId="8783"/>
    <cellStyle name="Percent 2 135" xfId="8784"/>
    <cellStyle name="Percent 2 135 2" xfId="8785"/>
    <cellStyle name="Percent 2 136" xfId="8786"/>
    <cellStyle name="Percent 2 136 2" xfId="8787"/>
    <cellStyle name="Percent 2 137" xfId="8788"/>
    <cellStyle name="Percent 2 137 2" xfId="8789"/>
    <cellStyle name="Percent 2 138" xfId="8790"/>
    <cellStyle name="Percent 2 138 2" xfId="8791"/>
    <cellStyle name="Percent 2 139" xfId="8792"/>
    <cellStyle name="Percent 2 139 2" xfId="8793"/>
    <cellStyle name="Percent 2 14" xfId="8794"/>
    <cellStyle name="Percent 2 14 2" xfId="8795"/>
    <cellStyle name="Percent 2 14 2 2" xfId="8796"/>
    <cellStyle name="Percent 2 14 3" xfId="8797"/>
    <cellStyle name="Percent 2 14 3 2" xfId="8798"/>
    <cellStyle name="Percent 2 14 4" xfId="8799"/>
    <cellStyle name="Percent 2 140" xfId="8800"/>
    <cellStyle name="Percent 2 140 2" xfId="8801"/>
    <cellStyle name="Percent 2 141" xfId="8802"/>
    <cellStyle name="Percent 2 141 2" xfId="8803"/>
    <cellStyle name="Percent 2 142" xfId="8804"/>
    <cellStyle name="Percent 2 142 2" xfId="8805"/>
    <cellStyle name="Percent 2 143" xfId="8806"/>
    <cellStyle name="Percent 2 143 2" xfId="8807"/>
    <cellStyle name="Percent 2 144" xfId="8808"/>
    <cellStyle name="Percent 2 144 2" xfId="8809"/>
    <cellStyle name="Percent 2 145" xfId="8810"/>
    <cellStyle name="Percent 2 145 2" xfId="8811"/>
    <cellStyle name="Percent 2 146" xfId="8812"/>
    <cellStyle name="Percent 2 146 2" xfId="8813"/>
    <cellStyle name="Percent 2 147" xfId="8814"/>
    <cellStyle name="Percent 2 147 2" xfId="8815"/>
    <cellStyle name="Percent 2 148" xfId="8816"/>
    <cellStyle name="Percent 2 148 2" xfId="8817"/>
    <cellStyle name="Percent 2 149" xfId="8818"/>
    <cellStyle name="Percent 2 149 2" xfId="8819"/>
    <cellStyle name="Percent 2 15" xfId="8820"/>
    <cellStyle name="Percent 2 15 2" xfId="8821"/>
    <cellStyle name="Percent 2 15 2 2" xfId="8822"/>
    <cellStyle name="Percent 2 15 3" xfId="8823"/>
    <cellStyle name="Percent 2 15 3 2" xfId="8824"/>
    <cellStyle name="Percent 2 15 4" xfId="8825"/>
    <cellStyle name="Percent 2 150" xfId="8826"/>
    <cellStyle name="Percent 2 150 2" xfId="8827"/>
    <cellStyle name="Percent 2 151" xfId="8828"/>
    <cellStyle name="Percent 2 151 2" xfId="8829"/>
    <cellStyle name="Percent 2 151 3" xfId="16284"/>
    <cellStyle name="Percent 2 151 3 2" xfId="16285"/>
    <cellStyle name="Percent 2 152" xfId="8830"/>
    <cellStyle name="Percent 2 152 2" xfId="189"/>
    <cellStyle name="Percent 2 153" xfId="186"/>
    <cellStyle name="Percent 2 154" xfId="16286"/>
    <cellStyle name="Percent 2 155" xfId="16287"/>
    <cellStyle name="Percent 2 155 2" xfId="16288"/>
    <cellStyle name="Percent 2 155 3" xfId="16289"/>
    <cellStyle name="Percent 2 155 4" xfId="16290"/>
    <cellStyle name="Percent 2 156" xfId="16291"/>
    <cellStyle name="Percent 2 16" xfId="190"/>
    <cellStyle name="Percent 2 16 2" xfId="8831"/>
    <cellStyle name="Percent 2 16 2 2" xfId="8832"/>
    <cellStyle name="Percent 2 16 3" xfId="8833"/>
    <cellStyle name="Percent 2 16 3 2" xfId="8834"/>
    <cellStyle name="Percent 2 16 4" xfId="8835"/>
    <cellStyle name="Percent 2 17" xfId="8836"/>
    <cellStyle name="Percent 2 17 2" xfId="8837"/>
    <cellStyle name="Percent 2 17 2 2" xfId="8838"/>
    <cellStyle name="Percent 2 17 3" xfId="8839"/>
    <cellStyle name="Percent 2 17 3 2" xfId="8840"/>
    <cellStyle name="Percent 2 17 4" xfId="8841"/>
    <cellStyle name="Percent 2 18" xfId="8842"/>
    <cellStyle name="Percent 2 18 2" xfId="8843"/>
    <cellStyle name="Percent 2 18 2 2" xfId="8844"/>
    <cellStyle name="Percent 2 18 3" xfId="8845"/>
    <cellStyle name="Percent 2 18 3 2" xfId="8846"/>
    <cellStyle name="Percent 2 18 4" xfId="8847"/>
    <cellStyle name="Percent 2 19" xfId="8848"/>
    <cellStyle name="Percent 2 19 2" xfId="8849"/>
    <cellStyle name="Percent 2 19 2 2" xfId="8850"/>
    <cellStyle name="Percent 2 19 3" xfId="8851"/>
    <cellStyle name="Percent 2 19 3 2" xfId="8852"/>
    <cellStyle name="Percent 2 19 4" xfId="8853"/>
    <cellStyle name="Percent 2 2" xfId="64"/>
    <cellStyle name="Percent 2 2 10" xfId="191"/>
    <cellStyle name="Percent 2 2 10 2" xfId="8854"/>
    <cellStyle name="Percent 2 2 11" xfId="8855"/>
    <cellStyle name="Percent 2 2 11 2" xfId="8856"/>
    <cellStyle name="Percent 2 2 12" xfId="8857"/>
    <cellStyle name="Percent 2 2 12 2" xfId="8858"/>
    <cellStyle name="Percent 2 2 12 2 2" xfId="8859"/>
    <cellStyle name="Percent 2 2 12 2 3" xfId="16292"/>
    <cellStyle name="Percent 2 2 12 3" xfId="8860"/>
    <cellStyle name="Percent 2 2 12 3 2" xfId="8861"/>
    <cellStyle name="Percent 2 2 12 4" xfId="8862"/>
    <cellStyle name="Percent 2 2 12 5" xfId="16293"/>
    <cellStyle name="Percent 2 2 13" xfId="8863"/>
    <cellStyle name="Percent 2 2 13 2" xfId="8864"/>
    <cellStyle name="Percent 2 2 13 2 2" xfId="8865"/>
    <cellStyle name="Percent 2 2 13 2 3" xfId="16294"/>
    <cellStyle name="Percent 2 2 13 3" xfId="8866"/>
    <cellStyle name="Percent 2 2 13 3 2" xfId="8867"/>
    <cellStyle name="Percent 2 2 13 4" xfId="8868"/>
    <cellStyle name="Percent 2 2 13 5" xfId="16295"/>
    <cellStyle name="Percent 2 2 14" xfId="8869"/>
    <cellStyle name="Percent 2 2 14 2" xfId="8870"/>
    <cellStyle name="Percent 2 2 14 2 2" xfId="8871"/>
    <cellStyle name="Percent 2 2 14 2 3" xfId="16296"/>
    <cellStyle name="Percent 2 2 14 3" xfId="8872"/>
    <cellStyle name="Percent 2 2 14 3 2" xfId="8873"/>
    <cellStyle name="Percent 2 2 14 4" xfId="8874"/>
    <cellStyle name="Percent 2 2 14 5" xfId="16297"/>
    <cellStyle name="Percent 2 2 15" xfId="8875"/>
    <cellStyle name="Percent 2 2 15 2" xfId="8876"/>
    <cellStyle name="Percent 2 2 15 2 2" xfId="8877"/>
    <cellStyle name="Percent 2 2 15 2 3" xfId="16298"/>
    <cellStyle name="Percent 2 2 15 3" xfId="8878"/>
    <cellStyle name="Percent 2 2 15 3 2" xfId="8879"/>
    <cellStyle name="Percent 2 2 15 4" xfId="8880"/>
    <cellStyle name="Percent 2 2 15 5" xfId="16299"/>
    <cellStyle name="Percent 2 2 16" xfId="8881"/>
    <cellStyle name="Percent 2 2 16 2" xfId="8882"/>
    <cellStyle name="Percent 2 2 16 2 2" xfId="8883"/>
    <cellStyle name="Percent 2 2 16 2 3" xfId="16300"/>
    <cellStyle name="Percent 2 2 16 3" xfId="8884"/>
    <cellStyle name="Percent 2 2 16 3 2" xfId="8885"/>
    <cellStyle name="Percent 2 2 16 4" xfId="8886"/>
    <cellStyle name="Percent 2 2 16 5" xfId="16301"/>
    <cellStyle name="Percent 2 2 17" xfId="8887"/>
    <cellStyle name="Percent 2 2 17 2" xfId="8888"/>
    <cellStyle name="Percent 2 2 17 2 2" xfId="8889"/>
    <cellStyle name="Percent 2 2 17 2 3" xfId="16302"/>
    <cellStyle name="Percent 2 2 17 3" xfId="8890"/>
    <cellStyle name="Percent 2 2 17 3 2" xfId="8891"/>
    <cellStyle name="Percent 2 2 17 4" xfId="8892"/>
    <cellStyle name="Percent 2 2 17 5" xfId="16303"/>
    <cellStyle name="Percent 2 2 18" xfId="8893"/>
    <cellStyle name="Percent 2 2 18 2" xfId="8894"/>
    <cellStyle name="Percent 2 2 18 2 2" xfId="8895"/>
    <cellStyle name="Percent 2 2 18 2 3" xfId="16304"/>
    <cellStyle name="Percent 2 2 18 3" xfId="8896"/>
    <cellStyle name="Percent 2 2 18 4" xfId="16305"/>
    <cellStyle name="Percent 2 2 19" xfId="8897"/>
    <cellStyle name="Percent 2 2 19 2" xfId="8898"/>
    <cellStyle name="Percent 2 2 19 2 2" xfId="8899"/>
    <cellStyle name="Percent 2 2 19 2 3" xfId="16306"/>
    <cellStyle name="Percent 2 2 19 3" xfId="8900"/>
    <cellStyle name="Percent 2 2 19 4" xfId="16307"/>
    <cellStyle name="Percent 2 2 2" xfId="65"/>
    <cellStyle name="Percent 2 2 2 10" xfId="8901"/>
    <cellStyle name="Percent 2 2 2 10 2" xfId="8902"/>
    <cellStyle name="Percent 2 2 2 10 2 2" xfId="8903"/>
    <cellStyle name="Percent 2 2 2 10 2 3" xfId="16308"/>
    <cellStyle name="Percent 2 2 2 10 3" xfId="8904"/>
    <cellStyle name="Percent 2 2 2 10 4" xfId="16309"/>
    <cellStyle name="Percent 2 2 2 11" xfId="8905"/>
    <cellStyle name="Percent 2 2 2 11 2" xfId="8906"/>
    <cellStyle name="Percent 2 2 2 12" xfId="8907"/>
    <cellStyle name="Percent 2 2 2 12 2" xfId="8908"/>
    <cellStyle name="Percent 2 2 2 13" xfId="8909"/>
    <cellStyle name="Percent 2 2 2 13 2" xfId="8910"/>
    <cellStyle name="Percent 2 2 2 14" xfId="8911"/>
    <cellStyle name="Percent 2 2 2 14 2" xfId="8912"/>
    <cellStyle name="Percent 2 2 2 15" xfId="8913"/>
    <cellStyle name="Percent 2 2 2 15 2" xfId="8914"/>
    <cellStyle name="Percent 2 2 2 16" xfId="8915"/>
    <cellStyle name="Percent 2 2 2 16 2" xfId="8916"/>
    <cellStyle name="Percent 2 2 2 17" xfId="8917"/>
    <cellStyle name="Percent 2 2 2 17 2" xfId="8918"/>
    <cellStyle name="Percent 2 2 2 18" xfId="8919"/>
    <cellStyle name="Percent 2 2 2 18 2" xfId="8920"/>
    <cellStyle name="Percent 2 2 2 19" xfId="8921"/>
    <cellStyle name="Percent 2 2 2 19 2" xfId="8922"/>
    <cellStyle name="Percent 2 2 2 2" xfId="8923"/>
    <cellStyle name="Percent 2 2 2 2 10" xfId="8924"/>
    <cellStyle name="Percent 2 2 2 2 10 2" xfId="8925"/>
    <cellStyle name="Percent 2 2 2 2 11" xfId="8926"/>
    <cellStyle name="Percent 2 2 2 2 11 2" xfId="8927"/>
    <cellStyle name="Percent 2 2 2 2 11 2 2" xfId="8928"/>
    <cellStyle name="Percent 2 2 2 2 11 2 3" xfId="16310"/>
    <cellStyle name="Percent 2 2 2 2 11 3" xfId="8929"/>
    <cellStyle name="Percent 2 2 2 2 11 4" xfId="16311"/>
    <cellStyle name="Percent 2 2 2 2 12" xfId="8930"/>
    <cellStyle name="Percent 2 2 2 2 12 2" xfId="8931"/>
    <cellStyle name="Percent 2 2 2 2 12 2 2" xfId="8932"/>
    <cellStyle name="Percent 2 2 2 2 12 2 3" xfId="16312"/>
    <cellStyle name="Percent 2 2 2 2 12 3" xfId="8933"/>
    <cellStyle name="Percent 2 2 2 2 12 4" xfId="16313"/>
    <cellStyle name="Percent 2 2 2 2 13" xfId="8934"/>
    <cellStyle name="Percent 2 2 2 2 13 2" xfId="8935"/>
    <cellStyle name="Percent 2 2 2 2 13 2 2" xfId="8936"/>
    <cellStyle name="Percent 2 2 2 2 13 2 3" xfId="16314"/>
    <cellStyle name="Percent 2 2 2 2 13 3" xfId="8937"/>
    <cellStyle name="Percent 2 2 2 2 13 4" xfId="16315"/>
    <cellStyle name="Percent 2 2 2 2 14" xfId="8938"/>
    <cellStyle name="Percent 2 2 2 2 14 2" xfId="8939"/>
    <cellStyle name="Percent 2 2 2 2 14 2 2" xfId="8940"/>
    <cellStyle name="Percent 2 2 2 2 14 2 3" xfId="16316"/>
    <cellStyle name="Percent 2 2 2 2 14 3" xfId="8941"/>
    <cellStyle name="Percent 2 2 2 2 14 4" xfId="16317"/>
    <cellStyle name="Percent 2 2 2 2 15" xfId="8942"/>
    <cellStyle name="Percent 2 2 2 2 15 2" xfId="8943"/>
    <cellStyle name="Percent 2 2 2 2 15 2 2" xfId="8944"/>
    <cellStyle name="Percent 2 2 2 2 15 2 3" xfId="16318"/>
    <cellStyle name="Percent 2 2 2 2 15 3" xfId="8945"/>
    <cellStyle name="Percent 2 2 2 2 15 4" xfId="16319"/>
    <cellStyle name="Percent 2 2 2 2 16" xfId="8946"/>
    <cellStyle name="Percent 2 2 2 2 16 2" xfId="8947"/>
    <cellStyle name="Percent 2 2 2 2 16 2 2" xfId="8948"/>
    <cellStyle name="Percent 2 2 2 2 16 2 3" xfId="16320"/>
    <cellStyle name="Percent 2 2 2 2 16 3" xfId="8949"/>
    <cellStyle name="Percent 2 2 2 2 16 4" xfId="16321"/>
    <cellStyle name="Percent 2 2 2 2 17" xfId="8950"/>
    <cellStyle name="Percent 2 2 2 2 17 2" xfId="8951"/>
    <cellStyle name="Percent 2 2 2 2 17 2 2" xfId="8952"/>
    <cellStyle name="Percent 2 2 2 2 17 2 3" xfId="16322"/>
    <cellStyle name="Percent 2 2 2 2 17 3" xfId="8953"/>
    <cellStyle name="Percent 2 2 2 2 17 4" xfId="16323"/>
    <cellStyle name="Percent 2 2 2 2 18" xfId="8954"/>
    <cellStyle name="Percent 2 2 2 2 18 2" xfId="8955"/>
    <cellStyle name="Percent 2 2 2 2 18 2 2" xfId="8956"/>
    <cellStyle name="Percent 2 2 2 2 18 2 3" xfId="16324"/>
    <cellStyle name="Percent 2 2 2 2 18 3" xfId="8957"/>
    <cellStyle name="Percent 2 2 2 2 18 4" xfId="16325"/>
    <cellStyle name="Percent 2 2 2 2 19" xfId="8958"/>
    <cellStyle name="Percent 2 2 2 2 19 2" xfId="8959"/>
    <cellStyle name="Percent 2 2 2 2 19 2 2" xfId="8960"/>
    <cellStyle name="Percent 2 2 2 2 19 2 3" xfId="16326"/>
    <cellStyle name="Percent 2 2 2 2 19 3" xfId="8961"/>
    <cellStyle name="Percent 2 2 2 2 19 4" xfId="16327"/>
    <cellStyle name="Percent 2 2 2 2 2" xfId="8962"/>
    <cellStyle name="Percent 2 2 2 2 2 10" xfId="8963"/>
    <cellStyle name="Percent 2 2 2 2 2 10 2" xfId="8964"/>
    <cellStyle name="Percent 2 2 2 2 2 11" xfId="8965"/>
    <cellStyle name="Percent 2 2 2 2 2 11 2" xfId="8966"/>
    <cellStyle name="Percent 2 2 2 2 2 12" xfId="8967"/>
    <cellStyle name="Percent 2 2 2 2 2 12 2" xfId="8968"/>
    <cellStyle name="Percent 2 2 2 2 2 13" xfId="8969"/>
    <cellStyle name="Percent 2 2 2 2 2 13 2" xfId="8970"/>
    <cellStyle name="Percent 2 2 2 2 2 14" xfId="8971"/>
    <cellStyle name="Percent 2 2 2 2 2 14 2" xfId="8972"/>
    <cellStyle name="Percent 2 2 2 2 2 15" xfId="8973"/>
    <cellStyle name="Percent 2 2 2 2 2 15 2" xfId="8974"/>
    <cellStyle name="Percent 2 2 2 2 2 16" xfId="8975"/>
    <cellStyle name="Percent 2 2 2 2 2 16 2" xfId="8976"/>
    <cellStyle name="Percent 2 2 2 2 2 17" xfId="8977"/>
    <cellStyle name="Percent 2 2 2 2 2 17 2" xfId="8978"/>
    <cellStyle name="Percent 2 2 2 2 2 18" xfId="8979"/>
    <cellStyle name="Percent 2 2 2 2 2 18 2" xfId="8980"/>
    <cellStyle name="Percent 2 2 2 2 2 19" xfId="8981"/>
    <cellStyle name="Percent 2 2 2 2 2 19 2" xfId="8982"/>
    <cellStyle name="Percent 2 2 2 2 2 19 3" xfId="16328"/>
    <cellStyle name="Percent 2 2 2 2 2 2" xfId="8983"/>
    <cellStyle name="Percent 2 2 2 2 2 2 2" xfId="8984"/>
    <cellStyle name="Percent 2 2 2 2 2 20" xfId="8985"/>
    <cellStyle name="Percent 2 2 2 2 2 21" xfId="16329"/>
    <cellStyle name="Percent 2 2 2 2 2 3" xfId="8986"/>
    <cellStyle name="Percent 2 2 2 2 2 3 2" xfId="8987"/>
    <cellStyle name="Percent 2 2 2 2 2 4" xfId="8988"/>
    <cellStyle name="Percent 2 2 2 2 2 4 2" xfId="8989"/>
    <cellStyle name="Percent 2 2 2 2 2 5" xfId="8990"/>
    <cellStyle name="Percent 2 2 2 2 2 5 2" xfId="8991"/>
    <cellStyle name="Percent 2 2 2 2 2 6" xfId="8992"/>
    <cellStyle name="Percent 2 2 2 2 2 6 2" xfId="8993"/>
    <cellStyle name="Percent 2 2 2 2 2 7" xfId="8994"/>
    <cellStyle name="Percent 2 2 2 2 2 7 2" xfId="8995"/>
    <cellStyle name="Percent 2 2 2 2 2 8" xfId="8996"/>
    <cellStyle name="Percent 2 2 2 2 2 8 2" xfId="8997"/>
    <cellStyle name="Percent 2 2 2 2 2 9" xfId="8998"/>
    <cellStyle name="Percent 2 2 2 2 2 9 2" xfId="8999"/>
    <cellStyle name="Percent 2 2 2 2 20" xfId="9000"/>
    <cellStyle name="Percent 2 2 2 2 20 2" xfId="9001"/>
    <cellStyle name="Percent 2 2 2 2 20 2 2" xfId="9002"/>
    <cellStyle name="Percent 2 2 2 2 20 2 3" xfId="16330"/>
    <cellStyle name="Percent 2 2 2 2 20 3" xfId="9003"/>
    <cellStyle name="Percent 2 2 2 2 20 4" xfId="16331"/>
    <cellStyle name="Percent 2 2 2 2 21" xfId="9004"/>
    <cellStyle name="Percent 2 2 2 2 21 2" xfId="9005"/>
    <cellStyle name="Percent 2 2 2 2 21 2 2" xfId="9006"/>
    <cellStyle name="Percent 2 2 2 2 21 2 3" xfId="16332"/>
    <cellStyle name="Percent 2 2 2 2 21 3" xfId="9007"/>
    <cellStyle name="Percent 2 2 2 2 21 4" xfId="16333"/>
    <cellStyle name="Percent 2 2 2 2 22" xfId="9008"/>
    <cellStyle name="Percent 2 2 2 2 22 2" xfId="9009"/>
    <cellStyle name="Percent 2 2 2 2 22 2 2" xfId="9010"/>
    <cellStyle name="Percent 2 2 2 2 22 2 3" xfId="16334"/>
    <cellStyle name="Percent 2 2 2 2 22 3" xfId="9011"/>
    <cellStyle name="Percent 2 2 2 2 22 4" xfId="16335"/>
    <cellStyle name="Percent 2 2 2 2 23" xfId="9012"/>
    <cellStyle name="Percent 2 2 2 2 23 2" xfId="9013"/>
    <cellStyle name="Percent 2 2 2 2 23 2 2" xfId="9014"/>
    <cellStyle name="Percent 2 2 2 2 23 2 3" xfId="16336"/>
    <cellStyle name="Percent 2 2 2 2 23 3" xfId="9015"/>
    <cellStyle name="Percent 2 2 2 2 23 4" xfId="16337"/>
    <cellStyle name="Percent 2 2 2 2 24" xfId="9016"/>
    <cellStyle name="Percent 2 2 2 2 24 2" xfId="9017"/>
    <cellStyle name="Percent 2 2 2 2 24 2 2" xfId="9018"/>
    <cellStyle name="Percent 2 2 2 2 24 2 3" xfId="16338"/>
    <cellStyle name="Percent 2 2 2 2 24 3" xfId="9019"/>
    <cellStyle name="Percent 2 2 2 2 24 4" xfId="16339"/>
    <cellStyle name="Percent 2 2 2 2 25" xfId="9020"/>
    <cellStyle name="Percent 2 2 2 2 25 2" xfId="9021"/>
    <cellStyle name="Percent 2 2 2 2 25 2 2" xfId="9022"/>
    <cellStyle name="Percent 2 2 2 2 25 2 3" xfId="16340"/>
    <cellStyle name="Percent 2 2 2 2 25 3" xfId="9023"/>
    <cellStyle name="Percent 2 2 2 2 25 4" xfId="16341"/>
    <cellStyle name="Percent 2 2 2 2 26" xfId="9024"/>
    <cellStyle name="Percent 2 2 2 2 26 2" xfId="9025"/>
    <cellStyle name="Percent 2 2 2 2 26 2 2" xfId="9026"/>
    <cellStyle name="Percent 2 2 2 2 26 2 3" xfId="16342"/>
    <cellStyle name="Percent 2 2 2 2 26 3" xfId="9027"/>
    <cellStyle name="Percent 2 2 2 2 26 4" xfId="16343"/>
    <cellStyle name="Percent 2 2 2 2 27" xfId="9028"/>
    <cellStyle name="Percent 2 2 2 2 3" xfId="9029"/>
    <cellStyle name="Percent 2 2 2 2 3 2" xfId="9030"/>
    <cellStyle name="Percent 2 2 2 2 4" xfId="9031"/>
    <cellStyle name="Percent 2 2 2 2 4 2" xfId="9032"/>
    <cellStyle name="Percent 2 2 2 2 5" xfId="9033"/>
    <cellStyle name="Percent 2 2 2 2 5 2" xfId="9034"/>
    <cellStyle name="Percent 2 2 2 2 6" xfId="9035"/>
    <cellStyle name="Percent 2 2 2 2 6 2" xfId="9036"/>
    <cellStyle name="Percent 2 2 2 2 7" xfId="9037"/>
    <cellStyle name="Percent 2 2 2 2 7 2" xfId="9038"/>
    <cellStyle name="Percent 2 2 2 2 8" xfId="9039"/>
    <cellStyle name="Percent 2 2 2 2 8 2" xfId="9040"/>
    <cellStyle name="Percent 2 2 2 2 9" xfId="9041"/>
    <cellStyle name="Percent 2 2 2 2 9 2" xfId="9042"/>
    <cellStyle name="Percent 2 2 2 20" xfId="9043"/>
    <cellStyle name="Percent 2 2 2 20 2" xfId="9044"/>
    <cellStyle name="Percent 2 2 2 21" xfId="9045"/>
    <cellStyle name="Percent 2 2 2 21 2" xfId="9046"/>
    <cellStyle name="Percent 2 2 2 22" xfId="9047"/>
    <cellStyle name="Percent 2 2 2 22 2" xfId="9048"/>
    <cellStyle name="Percent 2 2 2 23" xfId="9049"/>
    <cellStyle name="Percent 2 2 2 23 2" xfId="9050"/>
    <cellStyle name="Percent 2 2 2 24" xfId="9051"/>
    <cellStyle name="Percent 2 2 2 24 2" xfId="9052"/>
    <cellStyle name="Percent 2 2 2 25" xfId="9053"/>
    <cellStyle name="Percent 2 2 2 25 2" xfId="9054"/>
    <cellStyle name="Percent 2 2 2 26" xfId="9055"/>
    <cellStyle name="Percent 2 2 2 26 2" xfId="9056"/>
    <cellStyle name="Percent 2 2 2 27" xfId="9057"/>
    <cellStyle name="Percent 2 2 2 27 2" xfId="9058"/>
    <cellStyle name="Percent 2 2 2 28" xfId="9059"/>
    <cellStyle name="Percent 2 2 2 28 2" xfId="16344"/>
    <cellStyle name="Percent 2 2 2 29" xfId="16345"/>
    <cellStyle name="Percent 2 2 2 3" xfId="9060"/>
    <cellStyle name="Percent 2 2 2 3 2" xfId="9061"/>
    <cellStyle name="Percent 2 2 2 3 2 2" xfId="9062"/>
    <cellStyle name="Percent 2 2 2 3 2 3" xfId="16346"/>
    <cellStyle name="Percent 2 2 2 3 3" xfId="9063"/>
    <cellStyle name="Percent 2 2 2 3 4" xfId="16347"/>
    <cellStyle name="Percent 2 2 2 4" xfId="9064"/>
    <cellStyle name="Percent 2 2 2 4 2" xfId="9065"/>
    <cellStyle name="Percent 2 2 2 4 2 2" xfId="9066"/>
    <cellStyle name="Percent 2 2 2 4 2 3" xfId="16348"/>
    <cellStyle name="Percent 2 2 2 4 3" xfId="9067"/>
    <cellStyle name="Percent 2 2 2 4 4" xfId="16349"/>
    <cellStyle name="Percent 2 2 2 5" xfId="9068"/>
    <cellStyle name="Percent 2 2 2 5 2" xfId="9069"/>
    <cellStyle name="Percent 2 2 2 5 2 2" xfId="9070"/>
    <cellStyle name="Percent 2 2 2 5 2 3" xfId="16350"/>
    <cellStyle name="Percent 2 2 2 5 3" xfId="9071"/>
    <cellStyle name="Percent 2 2 2 5 4" xfId="16351"/>
    <cellStyle name="Percent 2 2 2 6" xfId="9072"/>
    <cellStyle name="Percent 2 2 2 6 2" xfId="9073"/>
    <cellStyle name="Percent 2 2 2 6 2 2" xfId="9074"/>
    <cellStyle name="Percent 2 2 2 6 2 3" xfId="16352"/>
    <cellStyle name="Percent 2 2 2 6 3" xfId="9075"/>
    <cellStyle name="Percent 2 2 2 6 4" xfId="16353"/>
    <cellStyle name="Percent 2 2 2 7" xfId="9076"/>
    <cellStyle name="Percent 2 2 2 7 2" xfId="9077"/>
    <cellStyle name="Percent 2 2 2 7 2 2" xfId="9078"/>
    <cellStyle name="Percent 2 2 2 7 2 3" xfId="16354"/>
    <cellStyle name="Percent 2 2 2 7 3" xfId="9079"/>
    <cellStyle name="Percent 2 2 2 7 4" xfId="16355"/>
    <cellStyle name="Percent 2 2 2 8" xfId="9080"/>
    <cellStyle name="Percent 2 2 2 8 2" xfId="9081"/>
    <cellStyle name="Percent 2 2 2 8 2 2" xfId="9082"/>
    <cellStyle name="Percent 2 2 2 8 2 3" xfId="16356"/>
    <cellStyle name="Percent 2 2 2 8 3" xfId="9083"/>
    <cellStyle name="Percent 2 2 2 8 4" xfId="16357"/>
    <cellStyle name="Percent 2 2 2 9" xfId="9084"/>
    <cellStyle name="Percent 2 2 2 9 2" xfId="9085"/>
    <cellStyle name="Percent 2 2 2 9 2 2" xfId="9086"/>
    <cellStyle name="Percent 2 2 2 9 2 3" xfId="16358"/>
    <cellStyle name="Percent 2 2 2 9 3" xfId="9087"/>
    <cellStyle name="Percent 2 2 2 9 4" xfId="16359"/>
    <cellStyle name="Percent 2 2 20" xfId="9088"/>
    <cellStyle name="Percent 2 2 20 2" xfId="9089"/>
    <cellStyle name="Percent 2 2 20 2 2" xfId="9090"/>
    <cellStyle name="Percent 2 2 20 2 3" xfId="16360"/>
    <cellStyle name="Percent 2 2 20 3" xfId="9091"/>
    <cellStyle name="Percent 2 2 20 4" xfId="16361"/>
    <cellStyle name="Percent 2 2 21" xfId="9092"/>
    <cellStyle name="Percent 2 2 21 2" xfId="9093"/>
    <cellStyle name="Percent 2 2 21 2 2" xfId="9094"/>
    <cellStyle name="Percent 2 2 21 2 3" xfId="16362"/>
    <cellStyle name="Percent 2 2 21 3" xfId="9095"/>
    <cellStyle name="Percent 2 2 21 4" xfId="16363"/>
    <cellStyle name="Percent 2 2 22" xfId="9096"/>
    <cellStyle name="Percent 2 2 22 2" xfId="9097"/>
    <cellStyle name="Percent 2 2 22 2 2" xfId="9098"/>
    <cellStyle name="Percent 2 2 22 2 3" xfId="16364"/>
    <cellStyle name="Percent 2 2 22 3" xfId="9099"/>
    <cellStyle name="Percent 2 2 22 4" xfId="16365"/>
    <cellStyle name="Percent 2 2 23" xfId="9100"/>
    <cellStyle name="Percent 2 2 23 2" xfId="9101"/>
    <cellStyle name="Percent 2 2 23 2 2" xfId="9102"/>
    <cellStyle name="Percent 2 2 23 2 3" xfId="16366"/>
    <cellStyle name="Percent 2 2 23 3" xfId="9103"/>
    <cellStyle name="Percent 2 2 23 4" xfId="16367"/>
    <cellStyle name="Percent 2 2 24" xfId="9104"/>
    <cellStyle name="Percent 2 2 24 2" xfId="9105"/>
    <cellStyle name="Percent 2 2 24 2 2" xfId="9106"/>
    <cellStyle name="Percent 2 2 24 2 3" xfId="16368"/>
    <cellStyle name="Percent 2 2 24 3" xfId="9107"/>
    <cellStyle name="Percent 2 2 24 4" xfId="16369"/>
    <cellStyle name="Percent 2 2 25" xfId="9108"/>
    <cellStyle name="Percent 2 2 25 2" xfId="9109"/>
    <cellStyle name="Percent 2 2 25 2 2" xfId="9110"/>
    <cellStyle name="Percent 2 2 25 2 3" xfId="16370"/>
    <cellStyle name="Percent 2 2 25 3" xfId="9111"/>
    <cellStyle name="Percent 2 2 25 4" xfId="16371"/>
    <cellStyle name="Percent 2 2 26" xfId="9112"/>
    <cellStyle name="Percent 2 2 26 2" xfId="9113"/>
    <cellStyle name="Percent 2 2 26 2 2" xfId="9114"/>
    <cellStyle name="Percent 2 2 26 2 3" xfId="16372"/>
    <cellStyle name="Percent 2 2 26 3" xfId="9115"/>
    <cellStyle name="Percent 2 2 26 4" xfId="16373"/>
    <cellStyle name="Percent 2 2 27" xfId="9116"/>
    <cellStyle name="Percent 2 2 27 2" xfId="9117"/>
    <cellStyle name="Percent 2 2 27 2 2" xfId="9118"/>
    <cellStyle name="Percent 2 2 27 2 3" xfId="16374"/>
    <cellStyle name="Percent 2 2 27 3" xfId="9119"/>
    <cellStyle name="Percent 2 2 27 4" xfId="16375"/>
    <cellStyle name="Percent 2 2 28" xfId="9120"/>
    <cellStyle name="Percent 2 2 28 2" xfId="9121"/>
    <cellStyle name="Percent 2 2 29" xfId="9122"/>
    <cellStyle name="Percent 2 2 29 2" xfId="9123"/>
    <cellStyle name="Percent 2 2 3" xfId="9124"/>
    <cellStyle name="Percent 2 2 3 2" xfId="9125"/>
    <cellStyle name="Percent 2 2 3 2 2" xfId="9126"/>
    <cellStyle name="Percent 2 2 3 3" xfId="9127"/>
    <cellStyle name="Percent 2 2 3 3 2" xfId="9128"/>
    <cellStyle name="Percent 2 2 3 4" xfId="9129"/>
    <cellStyle name="Percent 2 2 30" xfId="9130"/>
    <cellStyle name="Percent 2 2 4" xfId="9131"/>
    <cellStyle name="Percent 2 2 4 2" xfId="9132"/>
    <cellStyle name="Percent 2 2 4 2 2" xfId="9133"/>
    <cellStyle name="Percent 2 2 4 3" xfId="9134"/>
    <cellStyle name="Percent 2 2 4 3 2" xfId="9135"/>
    <cellStyle name="Percent 2 2 4 4" xfId="9136"/>
    <cellStyle name="Percent 2 2 5" xfId="9137"/>
    <cellStyle name="Percent 2 2 5 2" xfId="9138"/>
    <cellStyle name="Percent 2 2 5 2 2" xfId="9139"/>
    <cellStyle name="Percent 2 2 5 3" xfId="9140"/>
    <cellStyle name="Percent 2 2 5 3 2" xfId="9141"/>
    <cellStyle name="Percent 2 2 5 4" xfId="9142"/>
    <cellStyle name="Percent 2 2 6" xfId="9143"/>
    <cellStyle name="Percent 2 2 6 2" xfId="9144"/>
    <cellStyle name="Percent 2 2 6 2 2" xfId="9145"/>
    <cellStyle name="Percent 2 2 6 3" xfId="9146"/>
    <cellStyle name="Percent 2 2 6 3 2" xfId="9147"/>
    <cellStyle name="Percent 2 2 6 4" xfId="9148"/>
    <cellStyle name="Percent 2 2 7" xfId="9149"/>
    <cellStyle name="Percent 2 2 7 2" xfId="9150"/>
    <cellStyle name="Percent 2 2 7 2 2" xfId="9151"/>
    <cellStyle name="Percent 2 2 7 3" xfId="9152"/>
    <cellStyle name="Percent 2 2 7 3 2" xfId="9153"/>
    <cellStyle name="Percent 2 2 7 4" xfId="9154"/>
    <cellStyle name="Percent 2 2 8" xfId="9155"/>
    <cellStyle name="Percent 2 2 8 2" xfId="9156"/>
    <cellStyle name="Percent 2 2 8 2 2" xfId="9157"/>
    <cellStyle name="Percent 2 2 8 3" xfId="9158"/>
    <cellStyle name="Percent 2 2 8 3 2" xfId="9159"/>
    <cellStyle name="Percent 2 2 8 4" xfId="9160"/>
    <cellStyle name="Percent 2 2 9" xfId="9161"/>
    <cellStyle name="Percent 2 2 9 2" xfId="9162"/>
    <cellStyle name="Percent 2 2 9 2 2" xfId="9163"/>
    <cellStyle name="Percent 2 2 9 3" xfId="9164"/>
    <cellStyle name="Percent 2 20" xfId="9165"/>
    <cellStyle name="Percent 2 20 2" xfId="9166"/>
    <cellStyle name="Percent 2 20 2 2" xfId="9167"/>
    <cellStyle name="Percent 2 20 3" xfId="9168"/>
    <cellStyle name="Percent 2 20 3 2" xfId="9169"/>
    <cellStyle name="Percent 2 20 4" xfId="9170"/>
    <cellStyle name="Percent 2 21" xfId="9171"/>
    <cellStyle name="Percent 2 21 2" xfId="9172"/>
    <cellStyle name="Percent 2 21 2 2" xfId="9173"/>
    <cellStyle name="Percent 2 21 3" xfId="9174"/>
    <cellStyle name="Percent 2 21 3 2" xfId="9175"/>
    <cellStyle name="Percent 2 21 4" xfId="9176"/>
    <cellStyle name="Percent 2 22" xfId="9177"/>
    <cellStyle name="Percent 2 22 2" xfId="9178"/>
    <cellStyle name="Percent 2 22 2 2" xfId="9179"/>
    <cellStyle name="Percent 2 22 3" xfId="9180"/>
    <cellStyle name="Percent 2 22 3 2" xfId="9181"/>
    <cellStyle name="Percent 2 22 4" xfId="9182"/>
    <cellStyle name="Percent 2 23" xfId="9183"/>
    <cellStyle name="Percent 2 23 2" xfId="9184"/>
    <cellStyle name="Percent 2 23 2 2" xfId="9185"/>
    <cellStyle name="Percent 2 23 3" xfId="9186"/>
    <cellStyle name="Percent 2 23 3 2" xfId="9187"/>
    <cellStyle name="Percent 2 23 4" xfId="9188"/>
    <cellStyle name="Percent 2 24" xfId="9189"/>
    <cellStyle name="Percent 2 24 2" xfId="9190"/>
    <cellStyle name="Percent 2 24 2 2" xfId="9191"/>
    <cellStyle name="Percent 2 24 3" xfId="9192"/>
    <cellStyle name="Percent 2 24 3 2" xfId="9193"/>
    <cellStyle name="Percent 2 24 4" xfId="9194"/>
    <cellStyle name="Percent 2 25" xfId="9195"/>
    <cellStyle name="Percent 2 25 2" xfId="9196"/>
    <cellStyle name="Percent 2 25 2 2" xfId="9197"/>
    <cellStyle name="Percent 2 25 3" xfId="9198"/>
    <cellStyle name="Percent 2 25 3 2" xfId="9199"/>
    <cellStyle name="Percent 2 25 4" xfId="9200"/>
    <cellStyle name="Percent 2 26" xfId="9201"/>
    <cellStyle name="Percent 2 26 2" xfId="9202"/>
    <cellStyle name="Percent 2 26 2 2" xfId="9203"/>
    <cellStyle name="Percent 2 26 3" xfId="9204"/>
    <cellStyle name="Percent 2 26 3 2" xfId="9205"/>
    <cellStyle name="Percent 2 26 4" xfId="9206"/>
    <cellStyle name="Percent 2 27" xfId="9207"/>
    <cellStyle name="Percent 2 27 2" xfId="9208"/>
    <cellStyle name="Percent 2 27 2 2" xfId="9209"/>
    <cellStyle name="Percent 2 27 3" xfId="9210"/>
    <cellStyle name="Percent 2 27 3 2" xfId="9211"/>
    <cellStyle name="Percent 2 27 4" xfId="9212"/>
    <cellStyle name="Percent 2 27 4 2" xfId="9213"/>
    <cellStyle name="Percent 2 27 5" xfId="9214"/>
    <cellStyle name="Percent 2 28" xfId="9215"/>
    <cellStyle name="Percent 2 28 2" xfId="9216"/>
    <cellStyle name="Percent 2 28 2 2" xfId="9217"/>
    <cellStyle name="Percent 2 28 3" xfId="9218"/>
    <cellStyle name="Percent 2 29" xfId="9219"/>
    <cellStyle name="Percent 2 29 2" xfId="9220"/>
    <cellStyle name="Percent 2 29 3" xfId="16376"/>
    <cellStyle name="Percent 2 3" xfId="9221"/>
    <cellStyle name="Percent 2 3 10" xfId="9222"/>
    <cellStyle name="Percent 2 3 10 2" xfId="9223"/>
    <cellStyle name="Percent 2 3 11" xfId="9224"/>
    <cellStyle name="Percent 2 3 11 2" xfId="9225"/>
    <cellStyle name="Percent 2 3 12" xfId="9226"/>
    <cellStyle name="Percent 2 3 12 2" xfId="9227"/>
    <cellStyle name="Percent 2 3 13" xfId="9228"/>
    <cellStyle name="Percent 2 3 13 2" xfId="9229"/>
    <cellStyle name="Percent 2 3 14" xfId="9230"/>
    <cellStyle name="Percent 2 3 14 2" xfId="9231"/>
    <cellStyle name="Percent 2 3 15" xfId="9232"/>
    <cellStyle name="Percent 2 3 15 2" xfId="9233"/>
    <cellStyle name="Percent 2 3 16" xfId="9234"/>
    <cellStyle name="Percent 2 3 16 2" xfId="9235"/>
    <cellStyle name="Percent 2 3 17" xfId="9236"/>
    <cellStyle name="Percent 2 3 17 2" xfId="9237"/>
    <cellStyle name="Percent 2 3 18" xfId="9238"/>
    <cellStyle name="Percent 2 3 18 2" xfId="9239"/>
    <cellStyle name="Percent 2 3 19" xfId="9240"/>
    <cellStyle name="Percent 2 3 19 2" xfId="9241"/>
    <cellStyle name="Percent 2 3 2" xfId="9242"/>
    <cellStyle name="Percent 2 3 2 2" xfId="9243"/>
    <cellStyle name="Percent 2 3 2 2 2" xfId="9244"/>
    <cellStyle name="Percent 2 3 2 2 2 2" xfId="9245"/>
    <cellStyle name="Percent 2 3 2 2 2 2 2" xfId="9246"/>
    <cellStyle name="Percent 2 3 2 2 2 3" xfId="9247"/>
    <cellStyle name="Percent 2 3 2 2 2 4" xfId="16377"/>
    <cellStyle name="Percent 2 3 2 2 2 5" xfId="16378"/>
    <cellStyle name="Percent 2 3 2 2 3" xfId="9248"/>
    <cellStyle name="Percent 2 3 2 2 3 2" xfId="9249"/>
    <cellStyle name="Percent 2 3 2 2 3 2 2" xfId="9250"/>
    <cellStyle name="Percent 2 3 2 2 3 3" xfId="9251"/>
    <cellStyle name="Percent 2 3 2 2 3 4" xfId="16379"/>
    <cellStyle name="Percent 2 3 2 2 3 5" xfId="16380"/>
    <cellStyle name="Percent 2 3 2 2 4" xfId="9252"/>
    <cellStyle name="Percent 2 3 2 2 4 2" xfId="9253"/>
    <cellStyle name="Percent 2 3 2 2 4 2 2" xfId="9254"/>
    <cellStyle name="Percent 2 3 2 2 4 3" xfId="9255"/>
    <cellStyle name="Percent 2 3 2 2 4 4" xfId="16381"/>
    <cellStyle name="Percent 2 3 2 2 4 5" xfId="16382"/>
    <cellStyle name="Percent 2 3 2 2 5" xfId="9256"/>
    <cellStyle name="Percent 2 3 2 2 5 2" xfId="9257"/>
    <cellStyle name="Percent 2 3 2 2 5 2 2" xfId="9258"/>
    <cellStyle name="Percent 2 3 2 2 5 3" xfId="9259"/>
    <cellStyle name="Percent 2 3 2 2 5 4" xfId="16383"/>
    <cellStyle name="Percent 2 3 2 2 5 5" xfId="16384"/>
    <cellStyle name="Percent 2 3 2 2 6" xfId="9260"/>
    <cellStyle name="Percent 2 3 2 3" xfId="9261"/>
    <cellStyle name="Percent 2 3 2 3 2" xfId="9262"/>
    <cellStyle name="Percent 2 3 2 4" xfId="9263"/>
    <cellStyle name="Percent 2 3 2 4 2" xfId="9264"/>
    <cellStyle name="Percent 2 3 2 4 2 2" xfId="9265"/>
    <cellStyle name="Percent 2 3 2 4 3" xfId="9266"/>
    <cellStyle name="Percent 2 3 2 5" xfId="9267"/>
    <cellStyle name="Percent 2 3 2 5 2" xfId="9268"/>
    <cellStyle name="Percent 2 3 2 6" xfId="9269"/>
    <cellStyle name="Percent 2 3 2 6 2" xfId="9270"/>
    <cellStyle name="Percent 2 3 2 6 3" xfId="16385"/>
    <cellStyle name="Percent 2 3 2 7" xfId="9271"/>
    <cellStyle name="Percent 2 3 2 7 2" xfId="9272"/>
    <cellStyle name="Percent 2 3 2 8" xfId="9273"/>
    <cellStyle name="Percent 2 3 20" xfId="9274"/>
    <cellStyle name="Percent 2 3 3" xfId="9275"/>
    <cellStyle name="Percent 2 3 3 2" xfId="9276"/>
    <cellStyle name="Percent 2 3 3 2 2" xfId="9277"/>
    <cellStyle name="Percent 2 3 3 2 3" xfId="16386"/>
    <cellStyle name="Percent 2 3 3 3" xfId="9278"/>
    <cellStyle name="Percent 2 3 3 3 2" xfId="9279"/>
    <cellStyle name="Percent 2 3 3 4" xfId="9280"/>
    <cellStyle name="Percent 2 3 4" xfId="9281"/>
    <cellStyle name="Percent 2 3 4 2" xfId="9282"/>
    <cellStyle name="Percent 2 3 4 2 2" xfId="9283"/>
    <cellStyle name="Percent 2 3 4 2 3" xfId="16387"/>
    <cellStyle name="Percent 2 3 4 3" xfId="9284"/>
    <cellStyle name="Percent 2 3 4 3 2" xfId="9285"/>
    <cellStyle name="Percent 2 3 4 4" xfId="9286"/>
    <cellStyle name="Percent 2 3 5" xfId="9287"/>
    <cellStyle name="Percent 2 3 5 2" xfId="9288"/>
    <cellStyle name="Percent 2 3 5 2 2" xfId="9289"/>
    <cellStyle name="Percent 2 3 5 2 3" xfId="16388"/>
    <cellStyle name="Percent 2 3 5 3" xfId="9290"/>
    <cellStyle name="Percent 2 3 5 3 2" xfId="9291"/>
    <cellStyle name="Percent 2 3 5 4" xfId="9292"/>
    <cellStyle name="Percent 2 3 6" xfId="9293"/>
    <cellStyle name="Percent 2 3 6 2" xfId="9294"/>
    <cellStyle name="Percent 2 3 6 2 2" xfId="9295"/>
    <cellStyle name="Percent 2 3 6 2 3" xfId="16389"/>
    <cellStyle name="Percent 2 3 6 3" xfId="9296"/>
    <cellStyle name="Percent 2 3 6 3 2" xfId="9297"/>
    <cellStyle name="Percent 2 3 6 4" xfId="9298"/>
    <cellStyle name="Percent 2 3 7" xfId="9299"/>
    <cellStyle name="Percent 2 3 7 2" xfId="9300"/>
    <cellStyle name="Percent 2 3 8" xfId="9301"/>
    <cellStyle name="Percent 2 3 8 2" xfId="9302"/>
    <cellStyle name="Percent 2 3 9" xfId="9303"/>
    <cellStyle name="Percent 2 3 9 2" xfId="9304"/>
    <cellStyle name="Percent 2 30" xfId="9305"/>
    <cellStyle name="Percent 2 30 2" xfId="9306"/>
    <cellStyle name="Percent 2 30 3" xfId="16390"/>
    <cellStyle name="Percent 2 31" xfId="9307"/>
    <cellStyle name="Percent 2 31 2" xfId="9308"/>
    <cellStyle name="Percent 2 31 3" xfId="16391"/>
    <cellStyle name="Percent 2 32" xfId="9309"/>
    <cellStyle name="Percent 2 32 2" xfId="9310"/>
    <cellStyle name="Percent 2 32 3" xfId="16392"/>
    <cellStyle name="Percent 2 33" xfId="9311"/>
    <cellStyle name="Percent 2 33 2" xfId="9312"/>
    <cellStyle name="Percent 2 33 3" xfId="16393"/>
    <cellStyle name="Percent 2 34" xfId="9313"/>
    <cellStyle name="Percent 2 34 2" xfId="9314"/>
    <cellStyle name="Percent 2 34 3" xfId="16394"/>
    <cellStyle name="Percent 2 35" xfId="9315"/>
    <cellStyle name="Percent 2 35 2" xfId="9316"/>
    <cellStyle name="Percent 2 35 3" xfId="16395"/>
    <cellStyle name="Percent 2 36" xfId="9317"/>
    <cellStyle name="Percent 2 36 2" xfId="9318"/>
    <cellStyle name="Percent 2 36 3" xfId="16396"/>
    <cellStyle name="Percent 2 37" xfId="9319"/>
    <cellStyle name="Percent 2 37 2" xfId="9320"/>
    <cellStyle name="Percent 2 37 3" xfId="16397"/>
    <cellStyle name="Percent 2 38" xfId="9321"/>
    <cellStyle name="Percent 2 38 2" xfId="9322"/>
    <cellStyle name="Percent 2 38 3" xfId="16398"/>
    <cellStyle name="Percent 2 39" xfId="9323"/>
    <cellStyle name="Percent 2 39 2" xfId="9324"/>
    <cellStyle name="Percent 2 39 3" xfId="16399"/>
    <cellStyle name="Percent 2 4" xfId="9325"/>
    <cellStyle name="Percent 2 4 2" xfId="9326"/>
    <cellStyle name="Percent 2 4 2 2" xfId="9327"/>
    <cellStyle name="Percent 2 4 2 2 2" xfId="9328"/>
    <cellStyle name="Percent 2 4 2 2 2 2" xfId="9329"/>
    <cellStyle name="Percent 2 4 2 2 3" xfId="9330"/>
    <cellStyle name="Percent 2 4 2 3" xfId="9331"/>
    <cellStyle name="Percent 2 4 2 3 2" xfId="9332"/>
    <cellStyle name="Percent 2 4 2 4" xfId="9333"/>
    <cellStyle name="Percent 2 4 2 4 2" xfId="9334"/>
    <cellStyle name="Percent 2 4 2 5" xfId="9335"/>
    <cellStyle name="Percent 2 4 2 5 2" xfId="9336"/>
    <cellStyle name="Percent 2 4 2 6" xfId="9337"/>
    <cellStyle name="Percent 2 4 2 6 2" xfId="9338"/>
    <cellStyle name="Percent 2 4 2 7" xfId="9339"/>
    <cellStyle name="Percent 2 4 3" xfId="9340"/>
    <cellStyle name="Percent 2 4 3 2" xfId="9341"/>
    <cellStyle name="Percent 2 4 4" xfId="9342"/>
    <cellStyle name="Percent 2 4 4 2" xfId="9343"/>
    <cellStyle name="Percent 2 4 5" xfId="9344"/>
    <cellStyle name="Percent 2 4 5 2" xfId="9345"/>
    <cellStyle name="Percent 2 4 6" xfId="9346"/>
    <cellStyle name="Percent 2 4 6 2" xfId="9347"/>
    <cellStyle name="Percent 2 4 7" xfId="9348"/>
    <cellStyle name="Percent 2 4 8" xfId="16400"/>
    <cellStyle name="Percent 2 40" xfId="9349"/>
    <cellStyle name="Percent 2 40 2" xfId="9350"/>
    <cellStyle name="Percent 2 40 3" xfId="16401"/>
    <cellStyle name="Percent 2 41" xfId="9351"/>
    <cellStyle name="Percent 2 41 2" xfId="9352"/>
    <cellStyle name="Percent 2 41 3" xfId="16402"/>
    <cellStyle name="Percent 2 42" xfId="9353"/>
    <cellStyle name="Percent 2 42 2" xfId="9354"/>
    <cellStyle name="Percent 2 42 3" xfId="16403"/>
    <cellStyle name="Percent 2 43" xfId="9355"/>
    <cellStyle name="Percent 2 43 2" xfId="9356"/>
    <cellStyle name="Percent 2 43 3" xfId="16404"/>
    <cellStyle name="Percent 2 44" xfId="9357"/>
    <cellStyle name="Percent 2 44 2" xfId="9358"/>
    <cellStyle name="Percent 2 44 3" xfId="16405"/>
    <cellStyle name="Percent 2 45" xfId="9359"/>
    <cellStyle name="Percent 2 45 2" xfId="9360"/>
    <cellStyle name="Percent 2 45 3" xfId="16406"/>
    <cellStyle name="Percent 2 46" xfId="9361"/>
    <cellStyle name="Percent 2 46 2" xfId="9362"/>
    <cellStyle name="Percent 2 46 3" xfId="16407"/>
    <cellStyle name="Percent 2 47" xfId="9363"/>
    <cellStyle name="Percent 2 47 2" xfId="9364"/>
    <cellStyle name="Percent 2 47 3" xfId="16408"/>
    <cellStyle name="Percent 2 48" xfId="9365"/>
    <cellStyle name="Percent 2 48 2" xfId="9366"/>
    <cellStyle name="Percent 2 48 3" xfId="16409"/>
    <cellStyle name="Percent 2 49" xfId="9367"/>
    <cellStyle name="Percent 2 49 2" xfId="9368"/>
    <cellStyle name="Percent 2 49 3" xfId="16410"/>
    <cellStyle name="Percent 2 5" xfId="9369"/>
    <cellStyle name="Percent 2 5 2" xfId="9370"/>
    <cellStyle name="Percent 2 5 2 2" xfId="9371"/>
    <cellStyle name="Percent 2 5 2 2 2" xfId="9372"/>
    <cellStyle name="Percent 2 5 2 3" xfId="9373"/>
    <cellStyle name="Percent 2 5 3" xfId="9374"/>
    <cellStyle name="Percent 2 5 3 2" xfId="9375"/>
    <cellStyle name="Percent 2 5 4" xfId="9376"/>
    <cellStyle name="Percent 2 5 5" xfId="16411"/>
    <cellStyle name="Percent 2 50" xfId="9377"/>
    <cellStyle name="Percent 2 50 2" xfId="9378"/>
    <cellStyle name="Percent 2 50 3" xfId="16412"/>
    <cellStyle name="Percent 2 51" xfId="9379"/>
    <cellStyle name="Percent 2 51 2" xfId="9380"/>
    <cellStyle name="Percent 2 51 3" xfId="16413"/>
    <cellStyle name="Percent 2 52" xfId="9381"/>
    <cellStyle name="Percent 2 52 2" xfId="9382"/>
    <cellStyle name="Percent 2 52 3" xfId="16414"/>
    <cellStyle name="Percent 2 53" xfId="9383"/>
    <cellStyle name="Percent 2 53 2" xfId="9384"/>
    <cellStyle name="Percent 2 53 3" xfId="16415"/>
    <cellStyle name="Percent 2 54" xfId="9385"/>
    <cellStyle name="Percent 2 54 2" xfId="9386"/>
    <cellStyle name="Percent 2 54 3" xfId="16416"/>
    <cellStyle name="Percent 2 55" xfId="9387"/>
    <cellStyle name="Percent 2 55 2" xfId="9388"/>
    <cellStyle name="Percent 2 56" xfId="9389"/>
    <cellStyle name="Percent 2 56 2" xfId="9390"/>
    <cellStyle name="Percent 2 56 3" xfId="16417"/>
    <cellStyle name="Percent 2 57" xfId="9391"/>
    <cellStyle name="Percent 2 57 2" xfId="9392"/>
    <cellStyle name="Percent 2 57 3" xfId="16418"/>
    <cellStyle name="Percent 2 58" xfId="9393"/>
    <cellStyle name="Percent 2 58 2" xfId="9394"/>
    <cellStyle name="Percent 2 58 3" xfId="16419"/>
    <cellStyle name="Percent 2 59" xfId="9395"/>
    <cellStyle name="Percent 2 59 2" xfId="9396"/>
    <cellStyle name="Percent 2 59 3" xfId="16420"/>
    <cellStyle name="Percent 2 6" xfId="9397"/>
    <cellStyle name="Percent 2 6 2" xfId="9398"/>
    <cellStyle name="Percent 2 6 2 2" xfId="9399"/>
    <cellStyle name="Percent 2 6 2 2 2" xfId="9400"/>
    <cellStyle name="Percent 2 6 2 2 3" xfId="16421"/>
    <cellStyle name="Percent 2 6 2 3" xfId="9401"/>
    <cellStyle name="Percent 2 6 2 3 2" xfId="9402"/>
    <cellStyle name="Percent 2 6 2 4" xfId="9403"/>
    <cellStyle name="Percent 2 6 2 5" xfId="16422"/>
    <cellStyle name="Percent 2 6 3" xfId="9404"/>
    <cellStyle name="Percent 2 6 3 2" xfId="9405"/>
    <cellStyle name="Percent 2 6 4" xfId="9406"/>
    <cellStyle name="Percent 2 6 5" xfId="16423"/>
    <cellStyle name="Percent 2 60" xfId="9407"/>
    <cellStyle name="Percent 2 60 2" xfId="9408"/>
    <cellStyle name="Percent 2 60 3" xfId="16424"/>
    <cellStyle name="Percent 2 61" xfId="9409"/>
    <cellStyle name="Percent 2 61 2" xfId="9410"/>
    <cellStyle name="Percent 2 61 3" xfId="16425"/>
    <cellStyle name="Percent 2 62" xfId="9411"/>
    <cellStyle name="Percent 2 62 2" xfId="9412"/>
    <cellStyle name="Percent 2 62 3" xfId="16426"/>
    <cellStyle name="Percent 2 63" xfId="9413"/>
    <cellStyle name="Percent 2 63 2" xfId="9414"/>
    <cellStyle name="Percent 2 63 2 2" xfId="9415"/>
    <cellStyle name="Percent 2 63 2 2 2" xfId="9416"/>
    <cellStyle name="Percent 2 63 2 2 3" xfId="16427"/>
    <cellStyle name="Percent 2 63 2 3" xfId="9417"/>
    <cellStyle name="Percent 2 63 2 3 2" xfId="9418"/>
    <cellStyle name="Percent 2 63 2 3 3" xfId="16428"/>
    <cellStyle name="Percent 2 63 2 4" xfId="9419"/>
    <cellStyle name="Percent 2 63 2 5" xfId="16429"/>
    <cellStyle name="Percent 2 63 3" xfId="9420"/>
    <cellStyle name="Percent 2 63 3 2" xfId="9421"/>
    <cellStyle name="Percent 2 63 3 3" xfId="16430"/>
    <cellStyle name="Percent 2 63 4" xfId="9422"/>
    <cellStyle name="Percent 2 64" xfId="9423"/>
    <cellStyle name="Percent 2 64 2" xfId="9424"/>
    <cellStyle name="Percent 2 65" xfId="9425"/>
    <cellStyle name="Percent 2 65 2" xfId="9426"/>
    <cellStyle name="Percent 2 66" xfId="9427"/>
    <cellStyle name="Percent 2 66 2" xfId="9428"/>
    <cellStyle name="Percent 2 67" xfId="9429"/>
    <cellStyle name="Percent 2 67 2" xfId="9430"/>
    <cellStyle name="Percent 2 68" xfId="9431"/>
    <cellStyle name="Percent 2 68 2" xfId="9432"/>
    <cellStyle name="Percent 2 69" xfId="9433"/>
    <cellStyle name="Percent 2 69 2" xfId="9434"/>
    <cellStyle name="Percent 2 69 2 2" xfId="9435"/>
    <cellStyle name="Percent 2 69 3" xfId="9436"/>
    <cellStyle name="Percent 2 7" xfId="9437"/>
    <cellStyle name="Percent 2 7 2" xfId="9438"/>
    <cellStyle name="Percent 2 7 2 2" xfId="9439"/>
    <cellStyle name="Percent 2 7 3" xfId="9440"/>
    <cellStyle name="Percent 2 7 3 2" xfId="9441"/>
    <cellStyle name="Percent 2 7 4" xfId="9442"/>
    <cellStyle name="Percent 2 70" xfId="9443"/>
    <cellStyle name="Percent 2 70 2" xfId="9444"/>
    <cellStyle name="Percent 2 71" xfId="9445"/>
    <cellStyle name="Percent 2 71 2" xfId="9446"/>
    <cellStyle name="Percent 2 72" xfId="9447"/>
    <cellStyle name="Percent 2 72 2" xfId="9448"/>
    <cellStyle name="Percent 2 73" xfId="9449"/>
    <cellStyle name="Percent 2 73 2" xfId="9450"/>
    <cellStyle name="Percent 2 74" xfId="9451"/>
    <cellStyle name="Percent 2 74 2" xfId="9452"/>
    <cellStyle name="Percent 2 75" xfId="9453"/>
    <cellStyle name="Percent 2 75 2" xfId="9454"/>
    <cellStyle name="Percent 2 76" xfId="9455"/>
    <cellStyle name="Percent 2 76 2" xfId="9456"/>
    <cellStyle name="Percent 2 77" xfId="9457"/>
    <cellStyle name="Percent 2 77 2" xfId="9458"/>
    <cellStyle name="Percent 2 78" xfId="9459"/>
    <cellStyle name="Percent 2 78 2" xfId="9460"/>
    <cellStyle name="Percent 2 79" xfId="9461"/>
    <cellStyle name="Percent 2 79 2" xfId="9462"/>
    <cellStyle name="Percent 2 8" xfId="9463"/>
    <cellStyle name="Percent 2 8 2" xfId="9464"/>
    <cellStyle name="Percent 2 8 2 2" xfId="9465"/>
    <cellStyle name="Percent 2 8 3" xfId="9466"/>
    <cellStyle name="Percent 2 8 3 2" xfId="9467"/>
    <cellStyle name="Percent 2 8 4" xfId="9468"/>
    <cellStyle name="Percent 2 80" xfId="9469"/>
    <cellStyle name="Percent 2 80 2" xfId="9470"/>
    <cellStyle name="Percent 2 81" xfId="9471"/>
    <cellStyle name="Percent 2 81 2" xfId="9472"/>
    <cellStyle name="Percent 2 82" xfId="9473"/>
    <cellStyle name="Percent 2 82 2" xfId="9474"/>
    <cellStyle name="Percent 2 83" xfId="9475"/>
    <cellStyle name="Percent 2 83 2" xfId="9476"/>
    <cellStyle name="Percent 2 84" xfId="9477"/>
    <cellStyle name="Percent 2 84 2" xfId="9478"/>
    <cellStyle name="Percent 2 85" xfId="9479"/>
    <cellStyle name="Percent 2 85 2" xfId="9480"/>
    <cellStyle name="Percent 2 86" xfId="9481"/>
    <cellStyle name="Percent 2 86 2" xfId="9482"/>
    <cellStyle name="Percent 2 87" xfId="9483"/>
    <cellStyle name="Percent 2 87 2" xfId="9484"/>
    <cellStyle name="Percent 2 88" xfId="9485"/>
    <cellStyle name="Percent 2 88 2" xfId="9486"/>
    <cellStyle name="Percent 2 89" xfId="9487"/>
    <cellStyle name="Percent 2 89 2" xfId="9488"/>
    <cellStyle name="Percent 2 9" xfId="9489"/>
    <cellStyle name="Percent 2 9 2" xfId="9490"/>
    <cellStyle name="Percent 2 9 2 2" xfId="9491"/>
    <cellStyle name="Percent 2 9 3" xfId="9492"/>
    <cellStyle name="Percent 2 9 3 2" xfId="9493"/>
    <cellStyle name="Percent 2 9 4" xfId="9494"/>
    <cellStyle name="Percent 2 90" xfId="9495"/>
    <cellStyle name="Percent 2 90 2" xfId="9496"/>
    <cellStyle name="Percent 2 91" xfId="9497"/>
    <cellStyle name="Percent 2 91 2" xfId="9498"/>
    <cellStyle name="Percent 2 92" xfId="9499"/>
    <cellStyle name="Percent 2 92 2" xfId="9500"/>
    <cellStyle name="Percent 2 93" xfId="9501"/>
    <cellStyle name="Percent 2 93 2" xfId="9502"/>
    <cellStyle name="Percent 2 94" xfId="9503"/>
    <cellStyle name="Percent 2 94 2" xfId="9504"/>
    <cellStyle name="Percent 2 95" xfId="9505"/>
    <cellStyle name="Percent 2 95 2" xfId="9506"/>
    <cellStyle name="Percent 2 96" xfId="9507"/>
    <cellStyle name="Percent 2 96 2" xfId="9508"/>
    <cellStyle name="Percent 2 97" xfId="9509"/>
    <cellStyle name="Percent 2 97 2" xfId="9510"/>
    <cellStyle name="Percent 2 98" xfId="9511"/>
    <cellStyle name="Percent 2 98 2" xfId="9512"/>
    <cellStyle name="Percent 2 99" xfId="9513"/>
    <cellStyle name="Percent 2 99 2" xfId="9514"/>
    <cellStyle name="Percent 2_Atmos Rebuttal Analyses" xfId="11339"/>
    <cellStyle name="Percent 20" xfId="9515"/>
    <cellStyle name="Percent 20 2" xfId="9516"/>
    <cellStyle name="Percent 20 2 2" xfId="9517"/>
    <cellStyle name="Percent 20 3" xfId="9518"/>
    <cellStyle name="Percent 21" xfId="9519"/>
    <cellStyle name="Percent 21 2" xfId="9520"/>
    <cellStyle name="Percent 21 2 2" xfId="9521"/>
    <cellStyle name="Percent 21 3" xfId="9522"/>
    <cellStyle name="Percent 22" xfId="9523"/>
    <cellStyle name="Percent 22 2" xfId="9524"/>
    <cellStyle name="Percent 23" xfId="9525"/>
    <cellStyle name="Percent 23 2" xfId="9526"/>
    <cellStyle name="Percent 24" xfId="9527"/>
    <cellStyle name="Percent 24 2" xfId="9528"/>
    <cellStyle name="Percent 25" xfId="9529"/>
    <cellStyle name="Percent 25 2" xfId="9530"/>
    <cellStyle name="Percent 26" xfId="9531"/>
    <cellStyle name="Percent 26 2" xfId="9532"/>
    <cellStyle name="Percent 27" xfId="9533"/>
    <cellStyle name="Percent 27 2" xfId="9534"/>
    <cellStyle name="Percent 28" xfId="9535"/>
    <cellStyle name="Percent 28 2" xfId="9536"/>
    <cellStyle name="Percent 29" xfId="9537"/>
    <cellStyle name="Percent 29 2" xfId="9538"/>
    <cellStyle name="Percent 3" xfId="66"/>
    <cellStyle name="Percent 3 10" xfId="9539"/>
    <cellStyle name="Percent 3 10 2" xfId="9540"/>
    <cellStyle name="Percent 3 10 2 2" xfId="9541"/>
    <cellStyle name="Percent 3 10 3" xfId="9542"/>
    <cellStyle name="Percent 3 10 3 2" xfId="9543"/>
    <cellStyle name="Percent 3 10 4" xfId="9544"/>
    <cellStyle name="Percent 3 100" xfId="9545"/>
    <cellStyle name="Percent 3 100 2" xfId="9546"/>
    <cellStyle name="Percent 3 101" xfId="9547"/>
    <cellStyle name="Percent 3 101 2" xfId="9548"/>
    <cellStyle name="Percent 3 101 2 2" xfId="9549"/>
    <cellStyle name="Percent 3 101 2 3" xfId="16431"/>
    <cellStyle name="Percent 3 101 3" xfId="9550"/>
    <cellStyle name="Percent 3 101 4" xfId="16432"/>
    <cellStyle name="Percent 3 102" xfId="9551"/>
    <cellStyle name="Percent 3 102 2" xfId="9552"/>
    <cellStyle name="Percent 3 102 2 2" xfId="9553"/>
    <cellStyle name="Percent 3 102 2 3" xfId="16433"/>
    <cellStyle name="Percent 3 102 3" xfId="9554"/>
    <cellStyle name="Percent 3 102 4" xfId="16434"/>
    <cellStyle name="Percent 3 103" xfId="9555"/>
    <cellStyle name="Percent 3 103 2" xfId="9556"/>
    <cellStyle name="Percent 3 103 2 2" xfId="9557"/>
    <cellStyle name="Percent 3 103 2 3" xfId="16435"/>
    <cellStyle name="Percent 3 103 3" xfId="9558"/>
    <cellStyle name="Percent 3 103 4" xfId="16436"/>
    <cellStyle name="Percent 3 104" xfId="9559"/>
    <cellStyle name="Percent 3 104 2" xfId="9560"/>
    <cellStyle name="Percent 3 104 2 2" xfId="9561"/>
    <cellStyle name="Percent 3 104 2 3" xfId="16437"/>
    <cellStyle name="Percent 3 104 3" xfId="9562"/>
    <cellStyle name="Percent 3 104 4" xfId="16438"/>
    <cellStyle name="Percent 3 105" xfId="9563"/>
    <cellStyle name="Percent 3 105 2" xfId="9564"/>
    <cellStyle name="Percent 3 105 2 2" xfId="9565"/>
    <cellStyle name="Percent 3 105 2 3" xfId="16439"/>
    <cellStyle name="Percent 3 105 3" xfId="9566"/>
    <cellStyle name="Percent 3 105 4" xfId="16440"/>
    <cellStyle name="Percent 3 106" xfId="9567"/>
    <cellStyle name="Percent 3 106 2" xfId="9568"/>
    <cellStyle name="Percent 3 106 2 2" xfId="9569"/>
    <cellStyle name="Percent 3 106 2 3" xfId="16441"/>
    <cellStyle name="Percent 3 106 3" xfId="9570"/>
    <cellStyle name="Percent 3 106 4" xfId="16442"/>
    <cellStyle name="Percent 3 107" xfId="9571"/>
    <cellStyle name="Percent 3 107 2" xfId="9572"/>
    <cellStyle name="Percent 3 108" xfId="9573"/>
    <cellStyle name="Percent 3 108 2" xfId="9574"/>
    <cellStyle name="Percent 3 109" xfId="9575"/>
    <cellStyle name="Percent 3 109 2" xfId="9576"/>
    <cellStyle name="Percent 3 11" xfId="9577"/>
    <cellStyle name="Percent 3 11 2" xfId="9578"/>
    <cellStyle name="Percent 3 11 2 2" xfId="9579"/>
    <cellStyle name="Percent 3 11 3" xfId="9580"/>
    <cellStyle name="Percent 3 11 3 2" xfId="9581"/>
    <cellStyle name="Percent 3 11 4" xfId="9582"/>
    <cellStyle name="Percent 3 110" xfId="9583"/>
    <cellStyle name="Percent 3 110 2" xfId="9584"/>
    <cellStyle name="Percent 3 111" xfId="9585"/>
    <cellStyle name="Percent 3 111 2" xfId="9586"/>
    <cellStyle name="Percent 3 112" xfId="9587"/>
    <cellStyle name="Percent 3 112 2" xfId="9588"/>
    <cellStyle name="Percent 3 113" xfId="9589"/>
    <cellStyle name="Percent 3 113 2" xfId="9590"/>
    <cellStyle name="Percent 3 114" xfId="9591"/>
    <cellStyle name="Percent 3 114 2" xfId="9592"/>
    <cellStyle name="Percent 3 115" xfId="9593"/>
    <cellStyle name="Percent 3 115 2" xfId="9594"/>
    <cellStyle name="Percent 3 116" xfId="9595"/>
    <cellStyle name="Percent 3 116 2" xfId="9596"/>
    <cellStyle name="Percent 3 117" xfId="9597"/>
    <cellStyle name="Percent 3 117 2" xfId="9598"/>
    <cellStyle name="Percent 3 118" xfId="9599"/>
    <cellStyle name="Percent 3 118 2" xfId="9600"/>
    <cellStyle name="Percent 3 119" xfId="9601"/>
    <cellStyle name="Percent 3 119 2" xfId="9602"/>
    <cellStyle name="Percent 3 119 2 2" xfId="9603"/>
    <cellStyle name="Percent 3 119 2 3" xfId="16443"/>
    <cellStyle name="Percent 3 119 3" xfId="9604"/>
    <cellStyle name="Percent 3 119 4" xfId="16444"/>
    <cellStyle name="Percent 3 12" xfId="9605"/>
    <cellStyle name="Percent 3 12 2" xfId="9606"/>
    <cellStyle name="Percent 3 12 2 2" xfId="9607"/>
    <cellStyle name="Percent 3 12 3" xfId="9608"/>
    <cellStyle name="Percent 3 12 3 2" xfId="9609"/>
    <cellStyle name="Percent 3 12 4" xfId="9610"/>
    <cellStyle name="Percent 3 120" xfId="9611"/>
    <cellStyle name="Percent 3 120 2" xfId="9612"/>
    <cellStyle name="Percent 3 120 2 2" xfId="9613"/>
    <cellStyle name="Percent 3 120 2 3" xfId="16445"/>
    <cellStyle name="Percent 3 120 3" xfId="9614"/>
    <cellStyle name="Percent 3 120 4" xfId="16446"/>
    <cellStyle name="Percent 3 121" xfId="9615"/>
    <cellStyle name="Percent 3 121 2" xfId="9616"/>
    <cellStyle name="Percent 3 121 2 2" xfId="9617"/>
    <cellStyle name="Percent 3 121 2 3" xfId="16447"/>
    <cellStyle name="Percent 3 121 3" xfId="9618"/>
    <cellStyle name="Percent 3 121 4" xfId="16448"/>
    <cellStyle name="Percent 3 122" xfId="9619"/>
    <cellStyle name="Percent 3 122 2" xfId="9620"/>
    <cellStyle name="Percent 3 122 2 2" xfId="9621"/>
    <cellStyle name="Percent 3 122 2 3" xfId="16449"/>
    <cellStyle name="Percent 3 122 3" xfId="9622"/>
    <cellStyle name="Percent 3 122 4" xfId="16450"/>
    <cellStyle name="Percent 3 123" xfId="9623"/>
    <cellStyle name="Percent 3 123 2" xfId="9624"/>
    <cellStyle name="Percent 3 124" xfId="9625"/>
    <cellStyle name="Percent 3 124 2" xfId="9626"/>
    <cellStyle name="Percent 3 125" xfId="9627"/>
    <cellStyle name="Percent 3 125 2" xfId="9628"/>
    <cellStyle name="Percent 3 126" xfId="9629"/>
    <cellStyle name="Percent 3 126 2" xfId="9630"/>
    <cellStyle name="Percent 3 127" xfId="9631"/>
    <cellStyle name="Percent 3 127 2" xfId="9632"/>
    <cellStyle name="Percent 3 128" xfId="9633"/>
    <cellStyle name="Percent 3 128 2" xfId="9634"/>
    <cellStyle name="Percent 3 129" xfId="9635"/>
    <cellStyle name="Percent 3 129 2" xfId="9636"/>
    <cellStyle name="Percent 3 13" xfId="9637"/>
    <cellStyle name="Percent 3 13 2" xfId="9638"/>
    <cellStyle name="Percent 3 13 2 2" xfId="9639"/>
    <cellStyle name="Percent 3 13 2 3" xfId="16451"/>
    <cellStyle name="Percent 3 13 3" xfId="9640"/>
    <cellStyle name="Percent 3 13 3 2" xfId="9641"/>
    <cellStyle name="Percent 3 13 4" xfId="9642"/>
    <cellStyle name="Percent 3 13 5" xfId="16452"/>
    <cellStyle name="Percent 3 130" xfId="9643"/>
    <cellStyle name="Percent 3 130 2" xfId="9644"/>
    <cellStyle name="Percent 3 131" xfId="9645"/>
    <cellStyle name="Percent 3 131 2" xfId="9646"/>
    <cellStyle name="Percent 3 132" xfId="9647"/>
    <cellStyle name="Percent 3 132 2" xfId="9648"/>
    <cellStyle name="Percent 3 133" xfId="9649"/>
    <cellStyle name="Percent 3 133 2" xfId="9650"/>
    <cellStyle name="Percent 3 134" xfId="9651"/>
    <cellStyle name="Percent 3 134 2" xfId="9652"/>
    <cellStyle name="Percent 3 135" xfId="9653"/>
    <cellStyle name="Percent 3 135 2" xfId="9654"/>
    <cellStyle name="Percent 3 136" xfId="9655"/>
    <cellStyle name="Percent 3 136 2" xfId="9656"/>
    <cellStyle name="Percent 3 137" xfId="9657"/>
    <cellStyle name="Percent 3 137 2" xfId="9658"/>
    <cellStyle name="Percent 3 138" xfId="9659"/>
    <cellStyle name="Percent 3 138 2" xfId="9660"/>
    <cellStyle name="Percent 3 139" xfId="9661"/>
    <cellStyle name="Percent 3 139 2" xfId="9662"/>
    <cellStyle name="Percent 3 14" xfId="9663"/>
    <cellStyle name="Percent 3 14 2" xfId="9664"/>
    <cellStyle name="Percent 3 14 2 2" xfId="9665"/>
    <cellStyle name="Percent 3 14 3" xfId="9666"/>
    <cellStyle name="Percent 3 14 3 2" xfId="9667"/>
    <cellStyle name="Percent 3 14 4" xfId="9668"/>
    <cellStyle name="Percent 3 140" xfId="9669"/>
    <cellStyle name="Percent 3 140 2" xfId="9670"/>
    <cellStyle name="Percent 3 141" xfId="9671"/>
    <cellStyle name="Percent 3 141 2" xfId="9672"/>
    <cellStyle name="Percent 3 142" xfId="9673"/>
    <cellStyle name="Percent 3 142 2" xfId="9674"/>
    <cellStyle name="Percent 3 143" xfId="9675"/>
    <cellStyle name="Percent 3 143 2" xfId="9676"/>
    <cellStyle name="Percent 3 144" xfId="9677"/>
    <cellStyle name="Percent 3 144 2" xfId="9678"/>
    <cellStyle name="Percent 3 145" xfId="9679"/>
    <cellStyle name="Percent 3 145 2" xfId="9680"/>
    <cellStyle name="Percent 3 145 3" xfId="16453"/>
    <cellStyle name="Percent 3 146" xfId="9681"/>
    <cellStyle name="Percent 3 146 2" xfId="9682"/>
    <cellStyle name="Percent 3 146 3" xfId="16454"/>
    <cellStyle name="Percent 3 147" xfId="9683"/>
    <cellStyle name="Percent 3 147 2" xfId="9684"/>
    <cellStyle name="Percent 3 148" xfId="9685"/>
    <cellStyle name="Percent 3 148 2" xfId="9686"/>
    <cellStyle name="Percent 3 149" xfId="9687"/>
    <cellStyle name="Percent 3 149 2" xfId="9688"/>
    <cellStyle name="Percent 3 15" xfId="9689"/>
    <cellStyle name="Percent 3 15 2" xfId="9690"/>
    <cellStyle name="Percent 3 15 2 2" xfId="9691"/>
    <cellStyle name="Percent 3 15 2 3" xfId="16455"/>
    <cellStyle name="Percent 3 15 3" xfId="9692"/>
    <cellStyle name="Percent 3 15 3 2" xfId="9693"/>
    <cellStyle name="Percent 3 15 4" xfId="9694"/>
    <cellStyle name="Percent 3 15 5" xfId="16456"/>
    <cellStyle name="Percent 3 150" xfId="9695"/>
    <cellStyle name="Percent 3 150 2" xfId="9696"/>
    <cellStyle name="Percent 3 151" xfId="9697"/>
    <cellStyle name="Percent 3 151 2" xfId="9698"/>
    <cellStyle name="Percent 3 152" xfId="9699"/>
    <cellStyle name="Percent 3 152 2" xfId="9700"/>
    <cellStyle name="Percent 3 153" xfId="9701"/>
    <cellStyle name="Percent 3 153 2" xfId="9702"/>
    <cellStyle name="Percent 3 154" xfId="9703"/>
    <cellStyle name="Percent 3 154 2" xfId="9704"/>
    <cellStyle name="Percent 3 154 2 2" xfId="16457"/>
    <cellStyle name="Percent 3 154 3" xfId="16458"/>
    <cellStyle name="Percent 3 155" xfId="9705"/>
    <cellStyle name="Percent 3 155 2" xfId="16459"/>
    <cellStyle name="Percent 3 156" xfId="16460"/>
    <cellStyle name="Percent 3 16" xfId="9706"/>
    <cellStyle name="Percent 3 16 2" xfId="9707"/>
    <cellStyle name="Percent 3 16 2 2" xfId="9708"/>
    <cellStyle name="Percent 3 16 2 3" xfId="16461"/>
    <cellStyle name="Percent 3 16 3" xfId="9709"/>
    <cellStyle name="Percent 3 16 3 2" xfId="9710"/>
    <cellStyle name="Percent 3 16 4" xfId="9711"/>
    <cellStyle name="Percent 3 16 5" xfId="16462"/>
    <cellStyle name="Percent 3 17" xfId="9712"/>
    <cellStyle name="Percent 3 17 2" xfId="9713"/>
    <cellStyle name="Percent 3 17 2 2" xfId="9714"/>
    <cellStyle name="Percent 3 17 2 3" xfId="16463"/>
    <cellStyle name="Percent 3 17 3" xfId="9715"/>
    <cellStyle name="Percent 3 17 3 2" xfId="9716"/>
    <cellStyle name="Percent 3 17 4" xfId="9717"/>
    <cellStyle name="Percent 3 17 5" xfId="16464"/>
    <cellStyle name="Percent 3 18" xfId="9718"/>
    <cellStyle name="Percent 3 18 2" xfId="9719"/>
    <cellStyle name="Percent 3 18 2 2" xfId="9720"/>
    <cellStyle name="Percent 3 18 2 3" xfId="16465"/>
    <cellStyle name="Percent 3 18 3" xfId="9721"/>
    <cellStyle name="Percent 3 18 3 2" xfId="9722"/>
    <cellStyle name="Percent 3 18 4" xfId="9723"/>
    <cellStyle name="Percent 3 18 5" xfId="16466"/>
    <cellStyle name="Percent 3 19" xfId="9724"/>
    <cellStyle name="Percent 3 19 2" xfId="9725"/>
    <cellStyle name="Percent 3 19 2 2" xfId="9726"/>
    <cellStyle name="Percent 3 19 3" xfId="9727"/>
    <cellStyle name="Percent 3 19 3 2" xfId="9728"/>
    <cellStyle name="Percent 3 19 4" xfId="9729"/>
    <cellStyle name="Percent 3 19 4 2" xfId="9730"/>
    <cellStyle name="Percent 3 19 5" xfId="9731"/>
    <cellStyle name="Percent 3 2" xfId="9732"/>
    <cellStyle name="Percent 3 2 10" xfId="9733"/>
    <cellStyle name="Percent 3 2 10 2" xfId="9734"/>
    <cellStyle name="Percent 3 2 10 2 2" xfId="9735"/>
    <cellStyle name="Percent 3 2 10 3" xfId="9736"/>
    <cellStyle name="Percent 3 2 11" xfId="9737"/>
    <cellStyle name="Percent 3 2 11 2" xfId="9738"/>
    <cellStyle name="Percent 3 2 11 2 2" xfId="9739"/>
    <cellStyle name="Percent 3 2 11 3" xfId="9740"/>
    <cellStyle name="Percent 3 2 12" xfId="9741"/>
    <cellStyle name="Percent 3 2 12 2" xfId="9742"/>
    <cellStyle name="Percent 3 2 12 2 2" xfId="9743"/>
    <cellStyle name="Percent 3 2 12 3" xfId="9744"/>
    <cellStyle name="Percent 3 2 12 4" xfId="16467"/>
    <cellStyle name="Percent 3 2 12 5" xfId="16468"/>
    <cellStyle name="Percent 3 2 13" xfId="9745"/>
    <cellStyle name="Percent 3 2 13 2" xfId="9746"/>
    <cellStyle name="Percent 3 2 13 2 2" xfId="9747"/>
    <cellStyle name="Percent 3 2 13 3" xfId="9748"/>
    <cellStyle name="Percent 3 2 14" xfId="9749"/>
    <cellStyle name="Percent 3 2 14 2" xfId="9750"/>
    <cellStyle name="Percent 3 2 14 2 2" xfId="9751"/>
    <cellStyle name="Percent 3 2 14 3" xfId="9752"/>
    <cellStyle name="Percent 3 2 14 4" xfId="16469"/>
    <cellStyle name="Percent 3 2 14 5" xfId="16470"/>
    <cellStyle name="Percent 3 2 15" xfId="9753"/>
    <cellStyle name="Percent 3 2 15 2" xfId="9754"/>
    <cellStyle name="Percent 3 2 15 2 2" xfId="9755"/>
    <cellStyle name="Percent 3 2 15 3" xfId="9756"/>
    <cellStyle name="Percent 3 2 15 4" xfId="16471"/>
    <cellStyle name="Percent 3 2 15 5" xfId="16472"/>
    <cellStyle name="Percent 3 2 16" xfId="9757"/>
    <cellStyle name="Percent 3 2 16 2" xfId="9758"/>
    <cellStyle name="Percent 3 2 16 2 2" xfId="9759"/>
    <cellStyle name="Percent 3 2 16 3" xfId="9760"/>
    <cellStyle name="Percent 3 2 16 4" xfId="16473"/>
    <cellStyle name="Percent 3 2 16 5" xfId="16474"/>
    <cellStyle name="Percent 3 2 17" xfId="9761"/>
    <cellStyle name="Percent 3 2 17 2" xfId="9762"/>
    <cellStyle name="Percent 3 2 17 2 2" xfId="9763"/>
    <cellStyle name="Percent 3 2 17 3" xfId="9764"/>
    <cellStyle name="Percent 3 2 17 4" xfId="16475"/>
    <cellStyle name="Percent 3 2 17 5" xfId="16476"/>
    <cellStyle name="Percent 3 2 18" xfId="9765"/>
    <cellStyle name="Percent 3 2 18 2" xfId="9766"/>
    <cellStyle name="Percent 3 2 19" xfId="9767"/>
    <cellStyle name="Percent 3 2 19 2" xfId="9768"/>
    <cellStyle name="Percent 3 2 2" xfId="9769"/>
    <cellStyle name="Percent 3 2 2 10" xfId="9770"/>
    <cellStyle name="Percent 3 2 2 10 2" xfId="9771"/>
    <cellStyle name="Percent 3 2 2 10 2 2" xfId="9772"/>
    <cellStyle name="Percent 3 2 2 10 2 3" xfId="16477"/>
    <cellStyle name="Percent 3 2 2 10 3" xfId="9773"/>
    <cellStyle name="Percent 3 2 2 10 4" xfId="16478"/>
    <cellStyle name="Percent 3 2 2 11" xfId="9774"/>
    <cellStyle name="Percent 3 2 2 11 2" xfId="9775"/>
    <cellStyle name="Percent 3 2 2 11 2 2" xfId="9776"/>
    <cellStyle name="Percent 3 2 2 11 2 3" xfId="16479"/>
    <cellStyle name="Percent 3 2 2 11 3" xfId="9777"/>
    <cellStyle name="Percent 3 2 2 11 4" xfId="16480"/>
    <cellStyle name="Percent 3 2 2 12" xfId="9778"/>
    <cellStyle name="Percent 3 2 2 12 2" xfId="9779"/>
    <cellStyle name="Percent 3 2 2 12 2 2" xfId="9780"/>
    <cellStyle name="Percent 3 2 2 12 2 3" xfId="16481"/>
    <cellStyle name="Percent 3 2 2 12 3" xfId="9781"/>
    <cellStyle name="Percent 3 2 2 12 4" xfId="16482"/>
    <cellStyle name="Percent 3 2 2 13" xfId="9782"/>
    <cellStyle name="Percent 3 2 2 13 2" xfId="9783"/>
    <cellStyle name="Percent 3 2 2 13 2 2" xfId="9784"/>
    <cellStyle name="Percent 3 2 2 13 2 3" xfId="16483"/>
    <cellStyle name="Percent 3 2 2 13 3" xfId="9785"/>
    <cellStyle name="Percent 3 2 2 13 4" xfId="16484"/>
    <cellStyle name="Percent 3 2 2 14" xfId="9786"/>
    <cellStyle name="Percent 3 2 2 14 2" xfId="9787"/>
    <cellStyle name="Percent 3 2 2 14 2 2" xfId="9788"/>
    <cellStyle name="Percent 3 2 2 14 2 3" xfId="16485"/>
    <cellStyle name="Percent 3 2 2 14 3" xfId="9789"/>
    <cellStyle name="Percent 3 2 2 14 4" xfId="16486"/>
    <cellStyle name="Percent 3 2 2 15" xfId="9790"/>
    <cellStyle name="Percent 3 2 2 15 2" xfId="9791"/>
    <cellStyle name="Percent 3 2 2 15 2 2" xfId="9792"/>
    <cellStyle name="Percent 3 2 2 15 2 3" xfId="16487"/>
    <cellStyle name="Percent 3 2 2 15 3" xfId="9793"/>
    <cellStyle name="Percent 3 2 2 15 4" xfId="16488"/>
    <cellStyle name="Percent 3 2 2 16" xfId="9794"/>
    <cellStyle name="Percent 3 2 2 16 2" xfId="9795"/>
    <cellStyle name="Percent 3 2 2 16 3" xfId="16489"/>
    <cellStyle name="Percent 3 2 2 17" xfId="9796"/>
    <cellStyle name="Percent 3 2 2 17 2" xfId="9797"/>
    <cellStyle name="Percent 3 2 2 17 3" xfId="16490"/>
    <cellStyle name="Percent 3 2 2 18" xfId="9798"/>
    <cellStyle name="Percent 3 2 2 18 2" xfId="9799"/>
    <cellStyle name="Percent 3 2 2 19" xfId="9800"/>
    <cellStyle name="Percent 3 2 2 19 2" xfId="9801"/>
    <cellStyle name="Percent 3 2 2 2" xfId="9802"/>
    <cellStyle name="Percent 3 2 2 2 10" xfId="9803"/>
    <cellStyle name="Percent 3 2 2 2 10 2" xfId="9804"/>
    <cellStyle name="Percent 3 2 2 2 10 2 2" xfId="9805"/>
    <cellStyle name="Percent 3 2 2 2 10 3" xfId="9806"/>
    <cellStyle name="Percent 3 2 2 2 10 4" xfId="16491"/>
    <cellStyle name="Percent 3 2 2 2 10 5" xfId="16492"/>
    <cellStyle name="Percent 3 2 2 2 11" xfId="9807"/>
    <cellStyle name="Percent 3 2 2 2 11 2" xfId="9808"/>
    <cellStyle name="Percent 3 2 2 2 11 2 2" xfId="9809"/>
    <cellStyle name="Percent 3 2 2 2 11 3" xfId="9810"/>
    <cellStyle name="Percent 3 2 2 2 11 4" xfId="16493"/>
    <cellStyle name="Percent 3 2 2 2 11 5" xfId="16494"/>
    <cellStyle name="Percent 3 2 2 2 12" xfId="9811"/>
    <cellStyle name="Percent 3 2 2 2 12 2" xfId="9812"/>
    <cellStyle name="Percent 3 2 2 2 12 2 2" xfId="9813"/>
    <cellStyle name="Percent 3 2 2 2 12 3" xfId="9814"/>
    <cellStyle name="Percent 3 2 2 2 12 4" xfId="16495"/>
    <cellStyle name="Percent 3 2 2 2 12 5" xfId="16496"/>
    <cellStyle name="Percent 3 2 2 2 13" xfId="9815"/>
    <cellStyle name="Percent 3 2 2 2 13 2" xfId="9816"/>
    <cellStyle name="Percent 3 2 2 2 13 2 2" xfId="9817"/>
    <cellStyle name="Percent 3 2 2 2 13 3" xfId="9818"/>
    <cellStyle name="Percent 3 2 2 2 13 4" xfId="16497"/>
    <cellStyle name="Percent 3 2 2 2 13 5" xfId="16498"/>
    <cellStyle name="Percent 3 2 2 2 14" xfId="9819"/>
    <cellStyle name="Percent 3 2 2 2 14 2" xfId="9820"/>
    <cellStyle name="Percent 3 2 2 2 14 2 2" xfId="9821"/>
    <cellStyle name="Percent 3 2 2 2 14 3" xfId="9822"/>
    <cellStyle name="Percent 3 2 2 2 14 4" xfId="16499"/>
    <cellStyle name="Percent 3 2 2 2 14 5" xfId="16500"/>
    <cellStyle name="Percent 3 2 2 2 15" xfId="9823"/>
    <cellStyle name="Percent 3 2 2 2 15 2" xfId="9824"/>
    <cellStyle name="Percent 3 2 2 2 15 2 2" xfId="9825"/>
    <cellStyle name="Percent 3 2 2 2 15 3" xfId="9826"/>
    <cellStyle name="Percent 3 2 2 2 15 4" xfId="16501"/>
    <cellStyle name="Percent 3 2 2 2 15 5" xfId="16502"/>
    <cellStyle name="Percent 3 2 2 2 16" xfId="9827"/>
    <cellStyle name="Percent 3 2 2 2 16 2" xfId="9828"/>
    <cellStyle name="Percent 3 2 2 2 16 2 2" xfId="16503"/>
    <cellStyle name="Percent 3 2 2 2 16 3" xfId="16504"/>
    <cellStyle name="Percent 3 2 2 2 16 4" xfId="16505"/>
    <cellStyle name="Percent 3 2 2 2 16 5" xfId="16506"/>
    <cellStyle name="Percent 3 2 2 2 17" xfId="9829"/>
    <cellStyle name="Percent 3 2 2 2 17 2" xfId="9830"/>
    <cellStyle name="Percent 3 2 2 2 17 2 2" xfId="16507"/>
    <cellStyle name="Percent 3 2 2 2 17 3" xfId="16508"/>
    <cellStyle name="Percent 3 2 2 2 17 4" xfId="16509"/>
    <cellStyle name="Percent 3 2 2 2 18" xfId="9831"/>
    <cellStyle name="Percent 3 2 2 2 2" xfId="9832"/>
    <cellStyle name="Percent 3 2 2 2 2 2" xfId="9833"/>
    <cellStyle name="Percent 3 2 2 2 2 2 2" xfId="9834"/>
    <cellStyle name="Percent 3 2 2 2 2 2 2 2" xfId="9835"/>
    <cellStyle name="Percent 3 2 2 2 2 2 2 2 2" xfId="9836"/>
    <cellStyle name="Percent 3 2 2 2 2 2 2 3" xfId="9837"/>
    <cellStyle name="Percent 3 2 2 2 2 2 2 4" xfId="16510"/>
    <cellStyle name="Percent 3 2 2 2 2 2 2 5" xfId="16511"/>
    <cellStyle name="Percent 3 2 2 2 2 2 3" xfId="9838"/>
    <cellStyle name="Percent 3 2 2 2 2 2 3 2" xfId="9839"/>
    <cellStyle name="Percent 3 2 2 2 2 2 3 2 2" xfId="9840"/>
    <cellStyle name="Percent 3 2 2 2 2 2 3 3" xfId="9841"/>
    <cellStyle name="Percent 3 2 2 2 2 2 3 4" xfId="16512"/>
    <cellStyle name="Percent 3 2 2 2 2 2 3 5" xfId="16513"/>
    <cellStyle name="Percent 3 2 2 2 2 2 4" xfId="9842"/>
    <cellStyle name="Percent 3 2 2 2 2 2 4 2" xfId="9843"/>
    <cellStyle name="Percent 3 2 2 2 2 2 4 2 2" xfId="9844"/>
    <cellStyle name="Percent 3 2 2 2 2 2 4 3" xfId="9845"/>
    <cellStyle name="Percent 3 2 2 2 2 2 4 4" xfId="16514"/>
    <cellStyle name="Percent 3 2 2 2 2 2 4 5" xfId="16515"/>
    <cellStyle name="Percent 3 2 2 2 2 2 5" xfId="9846"/>
    <cellStyle name="Percent 3 2 2 2 2 2 5 2" xfId="9847"/>
    <cellStyle name="Percent 3 2 2 2 2 2 5 2 2" xfId="9848"/>
    <cellStyle name="Percent 3 2 2 2 2 2 5 3" xfId="9849"/>
    <cellStyle name="Percent 3 2 2 2 2 2 5 4" xfId="16516"/>
    <cellStyle name="Percent 3 2 2 2 2 2 5 5" xfId="16517"/>
    <cellStyle name="Percent 3 2 2 2 2 2 6" xfId="9850"/>
    <cellStyle name="Percent 3 2 2 2 2 2 6 2" xfId="9851"/>
    <cellStyle name="Percent 3 2 2 2 2 2 6 3" xfId="16518"/>
    <cellStyle name="Percent 3 2 2 2 2 2 7" xfId="9852"/>
    <cellStyle name="Percent 3 2 2 2 2 2 8" xfId="16519"/>
    <cellStyle name="Percent 3 2 2 2 2 3" xfId="9853"/>
    <cellStyle name="Percent 3 2 2 2 2 3 2" xfId="9854"/>
    <cellStyle name="Percent 3 2 2 2 2 3 2 2" xfId="9855"/>
    <cellStyle name="Percent 3 2 2 2 2 3 2 3" xfId="16520"/>
    <cellStyle name="Percent 3 2 2 2 2 3 3" xfId="9856"/>
    <cellStyle name="Percent 3 2 2 2 2 3 4" xfId="16521"/>
    <cellStyle name="Percent 3 2 2 2 2 4" xfId="9857"/>
    <cellStyle name="Percent 3 2 2 2 2 4 2" xfId="9858"/>
    <cellStyle name="Percent 3 2 2 2 2 4 2 2" xfId="9859"/>
    <cellStyle name="Percent 3 2 2 2 2 4 2 3" xfId="16522"/>
    <cellStyle name="Percent 3 2 2 2 2 4 3" xfId="9860"/>
    <cellStyle name="Percent 3 2 2 2 2 4 4" xfId="16523"/>
    <cellStyle name="Percent 3 2 2 2 2 5" xfId="9861"/>
    <cellStyle name="Percent 3 2 2 2 2 5 2" xfId="9862"/>
    <cellStyle name="Percent 3 2 2 2 2 5 2 2" xfId="9863"/>
    <cellStyle name="Percent 3 2 2 2 2 5 2 3" xfId="16524"/>
    <cellStyle name="Percent 3 2 2 2 2 5 3" xfId="9864"/>
    <cellStyle name="Percent 3 2 2 2 2 5 4" xfId="16525"/>
    <cellStyle name="Percent 3 2 2 2 2 6" xfId="9865"/>
    <cellStyle name="Percent 3 2 2 2 2 6 2" xfId="9866"/>
    <cellStyle name="Percent 3 2 2 2 2 7" xfId="9867"/>
    <cellStyle name="Percent 3 2 2 2 2 8" xfId="16526"/>
    <cellStyle name="Percent 3 2 2 2 2 9" xfId="16527"/>
    <cellStyle name="Percent 3 2 2 2 3" xfId="9868"/>
    <cellStyle name="Percent 3 2 2 2 3 2" xfId="9869"/>
    <cellStyle name="Percent 3 2 2 2 3 2 2" xfId="9870"/>
    <cellStyle name="Percent 3 2 2 2 3 3" xfId="9871"/>
    <cellStyle name="Percent 3 2 2 2 3 4" xfId="16528"/>
    <cellStyle name="Percent 3 2 2 2 3 5" xfId="16529"/>
    <cellStyle name="Percent 3 2 2 2 4" xfId="9872"/>
    <cellStyle name="Percent 3 2 2 2 4 2" xfId="9873"/>
    <cellStyle name="Percent 3 2 2 2 4 2 2" xfId="9874"/>
    <cellStyle name="Percent 3 2 2 2 4 3" xfId="9875"/>
    <cellStyle name="Percent 3 2 2 2 4 4" xfId="16530"/>
    <cellStyle name="Percent 3 2 2 2 4 5" xfId="16531"/>
    <cellStyle name="Percent 3 2 2 2 5" xfId="9876"/>
    <cellStyle name="Percent 3 2 2 2 5 2" xfId="9877"/>
    <cellStyle name="Percent 3 2 2 2 5 2 2" xfId="9878"/>
    <cellStyle name="Percent 3 2 2 2 5 3" xfId="9879"/>
    <cellStyle name="Percent 3 2 2 2 5 4" xfId="16532"/>
    <cellStyle name="Percent 3 2 2 2 5 5" xfId="16533"/>
    <cellStyle name="Percent 3 2 2 2 6" xfId="9880"/>
    <cellStyle name="Percent 3 2 2 2 6 2" xfId="9881"/>
    <cellStyle name="Percent 3 2 2 2 6 2 2" xfId="9882"/>
    <cellStyle name="Percent 3 2 2 2 6 3" xfId="9883"/>
    <cellStyle name="Percent 3 2 2 2 6 4" xfId="16534"/>
    <cellStyle name="Percent 3 2 2 2 6 5" xfId="16535"/>
    <cellStyle name="Percent 3 2 2 2 7" xfId="9884"/>
    <cellStyle name="Percent 3 2 2 2 7 2" xfId="9885"/>
    <cellStyle name="Percent 3 2 2 2 7 2 2" xfId="9886"/>
    <cellStyle name="Percent 3 2 2 2 7 3" xfId="9887"/>
    <cellStyle name="Percent 3 2 2 2 7 4" xfId="16536"/>
    <cellStyle name="Percent 3 2 2 2 7 5" xfId="16537"/>
    <cellStyle name="Percent 3 2 2 2 8" xfId="9888"/>
    <cellStyle name="Percent 3 2 2 2 8 2" xfId="9889"/>
    <cellStyle name="Percent 3 2 2 2 8 2 2" xfId="9890"/>
    <cellStyle name="Percent 3 2 2 2 8 3" xfId="9891"/>
    <cellStyle name="Percent 3 2 2 2 8 4" xfId="16538"/>
    <cellStyle name="Percent 3 2 2 2 8 5" xfId="16539"/>
    <cellStyle name="Percent 3 2 2 2 9" xfId="9892"/>
    <cellStyle name="Percent 3 2 2 2 9 2" xfId="9893"/>
    <cellStyle name="Percent 3 2 2 2 9 2 2" xfId="9894"/>
    <cellStyle name="Percent 3 2 2 2 9 3" xfId="9895"/>
    <cellStyle name="Percent 3 2 2 2 9 4" xfId="16540"/>
    <cellStyle name="Percent 3 2 2 2 9 5" xfId="16541"/>
    <cellStyle name="Percent 3 2 2 20" xfId="9896"/>
    <cellStyle name="Percent 3 2 2 20 2" xfId="9897"/>
    <cellStyle name="Percent 3 2 2 21" xfId="9898"/>
    <cellStyle name="Percent 3 2 2 22" xfId="16542"/>
    <cellStyle name="Percent 3 2 2 3" xfId="9899"/>
    <cellStyle name="Percent 3 2 2 3 2" xfId="9900"/>
    <cellStyle name="Percent 3 2 2 3 2 2" xfId="9901"/>
    <cellStyle name="Percent 3 2 2 3 2 3" xfId="16543"/>
    <cellStyle name="Percent 3 2 2 3 3" xfId="9902"/>
    <cellStyle name="Percent 3 2 2 3 3 2" xfId="9903"/>
    <cellStyle name="Percent 3 2 2 3 4" xfId="9904"/>
    <cellStyle name="Percent 3 2 2 3 5" xfId="16544"/>
    <cellStyle name="Percent 3 2 2 4" xfId="9905"/>
    <cellStyle name="Percent 3 2 2 4 2" xfId="9906"/>
    <cellStyle name="Percent 3 2 2 4 2 2" xfId="9907"/>
    <cellStyle name="Percent 3 2 2 4 2 3" xfId="16545"/>
    <cellStyle name="Percent 3 2 2 4 3" xfId="9908"/>
    <cellStyle name="Percent 3 2 2 4 3 2" xfId="9909"/>
    <cellStyle name="Percent 3 2 2 4 4" xfId="9910"/>
    <cellStyle name="Percent 3 2 2 4 5" xfId="16546"/>
    <cellStyle name="Percent 3 2 2 5" xfId="9911"/>
    <cellStyle name="Percent 3 2 2 5 2" xfId="9912"/>
    <cellStyle name="Percent 3 2 2 5 2 2" xfId="9913"/>
    <cellStyle name="Percent 3 2 2 5 2 3" xfId="16547"/>
    <cellStyle name="Percent 3 2 2 5 3" xfId="9914"/>
    <cellStyle name="Percent 3 2 2 5 3 2" xfId="9915"/>
    <cellStyle name="Percent 3 2 2 5 4" xfId="9916"/>
    <cellStyle name="Percent 3 2 2 5 5" xfId="16548"/>
    <cellStyle name="Percent 3 2 2 6" xfId="9917"/>
    <cellStyle name="Percent 3 2 2 6 2" xfId="9918"/>
    <cellStyle name="Percent 3 2 2 6 2 2" xfId="9919"/>
    <cellStyle name="Percent 3 2 2 6 2 3" xfId="16549"/>
    <cellStyle name="Percent 3 2 2 6 3" xfId="9920"/>
    <cellStyle name="Percent 3 2 2 6 3 2" xfId="9921"/>
    <cellStyle name="Percent 3 2 2 6 4" xfId="9922"/>
    <cellStyle name="Percent 3 2 2 6 5" xfId="16550"/>
    <cellStyle name="Percent 3 2 2 7" xfId="9923"/>
    <cellStyle name="Percent 3 2 2 7 2" xfId="9924"/>
    <cellStyle name="Percent 3 2 2 7 2 2" xfId="9925"/>
    <cellStyle name="Percent 3 2 2 7 2 3" xfId="16551"/>
    <cellStyle name="Percent 3 2 2 7 3" xfId="9926"/>
    <cellStyle name="Percent 3 2 2 7 3 2" xfId="9927"/>
    <cellStyle name="Percent 3 2 2 7 4" xfId="9928"/>
    <cellStyle name="Percent 3 2 2 7 5" xfId="16552"/>
    <cellStyle name="Percent 3 2 2 8" xfId="9929"/>
    <cellStyle name="Percent 3 2 2 8 2" xfId="9930"/>
    <cellStyle name="Percent 3 2 2 8 2 2" xfId="9931"/>
    <cellStyle name="Percent 3 2 2 8 2 3" xfId="16553"/>
    <cellStyle name="Percent 3 2 2 8 3" xfId="9932"/>
    <cellStyle name="Percent 3 2 2 8 3 2" xfId="9933"/>
    <cellStyle name="Percent 3 2 2 8 4" xfId="9934"/>
    <cellStyle name="Percent 3 2 2 8 5" xfId="16554"/>
    <cellStyle name="Percent 3 2 2 9" xfId="9935"/>
    <cellStyle name="Percent 3 2 2 9 2" xfId="9936"/>
    <cellStyle name="Percent 3 2 2 9 2 2" xfId="9937"/>
    <cellStyle name="Percent 3 2 2 9 2 3" xfId="16555"/>
    <cellStyle name="Percent 3 2 2 9 3" xfId="9938"/>
    <cellStyle name="Percent 3 2 2 9 3 2" xfId="9939"/>
    <cellStyle name="Percent 3 2 2 9 4" xfId="9940"/>
    <cellStyle name="Percent 3 2 2 9 5" xfId="16556"/>
    <cellStyle name="Percent 3 2 20" xfId="9941"/>
    <cellStyle name="Percent 3 2 20 2" xfId="9942"/>
    <cellStyle name="Percent 3 2 20 3" xfId="16557"/>
    <cellStyle name="Percent 3 2 21" xfId="9943"/>
    <cellStyle name="Percent 3 2 3" xfId="9944"/>
    <cellStyle name="Percent 3 2 3 2" xfId="9945"/>
    <cellStyle name="Percent 3 2 3 2 2" xfId="9946"/>
    <cellStyle name="Percent 3 2 3 3" xfId="9947"/>
    <cellStyle name="Percent 3 2 4" xfId="9948"/>
    <cellStyle name="Percent 3 2 4 2" xfId="9949"/>
    <cellStyle name="Percent 3 2 4 2 2" xfId="9950"/>
    <cellStyle name="Percent 3 2 4 3" xfId="9951"/>
    <cellStyle name="Percent 3 2 5" xfId="9952"/>
    <cellStyle name="Percent 3 2 5 2" xfId="9953"/>
    <cellStyle name="Percent 3 2 5 2 2" xfId="9954"/>
    <cellStyle name="Percent 3 2 5 3" xfId="9955"/>
    <cellStyle name="Percent 3 2 6" xfId="9956"/>
    <cellStyle name="Percent 3 2 6 2" xfId="9957"/>
    <cellStyle name="Percent 3 2 6 2 2" xfId="9958"/>
    <cellStyle name="Percent 3 2 6 3" xfId="9959"/>
    <cellStyle name="Percent 3 2 7" xfId="9960"/>
    <cellStyle name="Percent 3 2 7 2" xfId="9961"/>
    <cellStyle name="Percent 3 2 7 2 2" xfId="9962"/>
    <cellStyle name="Percent 3 2 7 3" xfId="9963"/>
    <cellStyle name="Percent 3 2 8" xfId="9964"/>
    <cellStyle name="Percent 3 2 8 2" xfId="9965"/>
    <cellStyle name="Percent 3 2 8 2 2" xfId="9966"/>
    <cellStyle name="Percent 3 2 8 3" xfId="9967"/>
    <cellStyle name="Percent 3 2 9" xfId="9968"/>
    <cellStyle name="Percent 3 2 9 2" xfId="9969"/>
    <cellStyle name="Percent 3 2 9 2 2" xfId="9970"/>
    <cellStyle name="Percent 3 2 9 3" xfId="9971"/>
    <cellStyle name="Percent 3 20" xfId="9972"/>
    <cellStyle name="Percent 3 20 2" xfId="9973"/>
    <cellStyle name="Percent 3 20 2 2" xfId="9974"/>
    <cellStyle name="Percent 3 20 3" xfId="9975"/>
    <cellStyle name="Percent 3 21" xfId="9976"/>
    <cellStyle name="Percent 3 21 2" xfId="9977"/>
    <cellStyle name="Percent 3 21 2 2" xfId="9978"/>
    <cellStyle name="Percent 3 21 3" xfId="9979"/>
    <cellStyle name="Percent 3 22" xfId="9980"/>
    <cellStyle name="Percent 3 22 2" xfId="9981"/>
    <cellStyle name="Percent 3 22 2 2" xfId="9982"/>
    <cellStyle name="Percent 3 22 3" xfId="9983"/>
    <cellStyle name="Percent 3 23" xfId="9984"/>
    <cellStyle name="Percent 3 23 2" xfId="9985"/>
    <cellStyle name="Percent 3 23 3" xfId="16558"/>
    <cellStyle name="Percent 3 24" xfId="9986"/>
    <cellStyle name="Percent 3 24 2" xfId="9987"/>
    <cellStyle name="Percent 3 24 3" xfId="16559"/>
    <cellStyle name="Percent 3 25" xfId="9988"/>
    <cellStyle name="Percent 3 25 2" xfId="9989"/>
    <cellStyle name="Percent 3 25 3" xfId="16560"/>
    <cellStyle name="Percent 3 26" xfId="9990"/>
    <cellStyle name="Percent 3 26 2" xfId="9991"/>
    <cellStyle name="Percent 3 26 3" xfId="16561"/>
    <cellStyle name="Percent 3 27" xfId="9992"/>
    <cellStyle name="Percent 3 27 2" xfId="9993"/>
    <cellStyle name="Percent 3 27 3" xfId="16562"/>
    <cellStyle name="Percent 3 28" xfId="9994"/>
    <cellStyle name="Percent 3 28 2" xfId="9995"/>
    <cellStyle name="Percent 3 28 3" xfId="16563"/>
    <cellStyle name="Percent 3 29" xfId="9996"/>
    <cellStyle name="Percent 3 29 2" xfId="9997"/>
    <cellStyle name="Percent 3 29 3" xfId="16564"/>
    <cellStyle name="Percent 3 3" xfId="9998"/>
    <cellStyle name="Percent 3 3 2" xfId="9999"/>
    <cellStyle name="Percent 3 3 2 2" xfId="10000"/>
    <cellStyle name="Percent 3 3 2 2 2" xfId="10001"/>
    <cellStyle name="Percent 3 3 2 2 2 2" xfId="10002"/>
    <cellStyle name="Percent 3 3 2 2 3" xfId="10003"/>
    <cellStyle name="Percent 3 3 2 3" xfId="10004"/>
    <cellStyle name="Percent 3 3 2 3 2" xfId="10005"/>
    <cellStyle name="Percent 3 3 2 4" xfId="10006"/>
    <cellStyle name="Percent 3 3 2 4 2" xfId="10007"/>
    <cellStyle name="Percent 3 3 2 5" xfId="10008"/>
    <cellStyle name="Percent 3 3 2 5 2" xfId="10009"/>
    <cellStyle name="Percent 3 3 2 6" xfId="10010"/>
    <cellStyle name="Percent 3 3 2 6 2" xfId="10011"/>
    <cellStyle name="Percent 3 3 2 7" xfId="10012"/>
    <cellStyle name="Percent 3 3 3" xfId="10013"/>
    <cellStyle name="Percent 3 3 3 2" xfId="10014"/>
    <cellStyle name="Percent 3 3 4" xfId="10015"/>
    <cellStyle name="Percent 3 3 4 2" xfId="10016"/>
    <cellStyle name="Percent 3 3 5" xfId="10017"/>
    <cellStyle name="Percent 3 3 5 2" xfId="10018"/>
    <cellStyle name="Percent 3 3 6" xfId="10019"/>
    <cellStyle name="Percent 3 3 6 2" xfId="10020"/>
    <cellStyle name="Percent 3 3 7" xfId="10021"/>
    <cellStyle name="Percent 3 3 7 2" xfId="10022"/>
    <cellStyle name="Percent 3 3 8" xfId="10023"/>
    <cellStyle name="Percent 3 30" xfId="10024"/>
    <cellStyle name="Percent 3 30 2" xfId="10025"/>
    <cellStyle name="Percent 3 30 3" xfId="16565"/>
    <cellStyle name="Percent 3 31" xfId="10026"/>
    <cellStyle name="Percent 3 31 2" xfId="10027"/>
    <cellStyle name="Percent 3 31 3" xfId="16566"/>
    <cellStyle name="Percent 3 32" xfId="10028"/>
    <cellStyle name="Percent 3 32 2" xfId="10029"/>
    <cellStyle name="Percent 3 32 3" xfId="16567"/>
    <cellStyle name="Percent 3 33" xfId="10030"/>
    <cellStyle name="Percent 3 33 2" xfId="10031"/>
    <cellStyle name="Percent 3 33 3" xfId="16568"/>
    <cellStyle name="Percent 3 34" xfId="10032"/>
    <cellStyle name="Percent 3 34 2" xfId="10033"/>
    <cellStyle name="Percent 3 34 3" xfId="16569"/>
    <cellStyle name="Percent 3 35" xfId="10034"/>
    <cellStyle name="Percent 3 35 2" xfId="10035"/>
    <cellStyle name="Percent 3 35 3" xfId="16570"/>
    <cellStyle name="Percent 3 36" xfId="10036"/>
    <cellStyle name="Percent 3 36 2" xfId="10037"/>
    <cellStyle name="Percent 3 36 3" xfId="16571"/>
    <cellStyle name="Percent 3 37" xfId="10038"/>
    <cellStyle name="Percent 3 37 2" xfId="10039"/>
    <cellStyle name="Percent 3 37 3" xfId="16572"/>
    <cellStyle name="Percent 3 38" xfId="10040"/>
    <cellStyle name="Percent 3 38 2" xfId="10041"/>
    <cellStyle name="Percent 3 38 3" xfId="16573"/>
    <cellStyle name="Percent 3 39" xfId="10042"/>
    <cellStyle name="Percent 3 39 2" xfId="10043"/>
    <cellStyle name="Percent 3 39 3" xfId="16574"/>
    <cellStyle name="Percent 3 4" xfId="10044"/>
    <cellStyle name="Percent 3 4 2" xfId="10045"/>
    <cellStyle name="Percent 3 4 2 2" xfId="10046"/>
    <cellStyle name="Percent 3 4 2 2 2" xfId="10047"/>
    <cellStyle name="Percent 3 4 2 3" xfId="10048"/>
    <cellStyle name="Percent 3 4 3" xfId="10049"/>
    <cellStyle name="Percent 3 4 3 2" xfId="10050"/>
    <cellStyle name="Percent 3 4 4" xfId="10051"/>
    <cellStyle name="Percent 3 4 4 2" xfId="10052"/>
    <cellStyle name="Percent 3 4 5" xfId="10053"/>
    <cellStyle name="Percent 3 4 5 2" xfId="10054"/>
    <cellStyle name="Percent 3 4 6" xfId="10055"/>
    <cellStyle name="Percent 3 40" xfId="10056"/>
    <cellStyle name="Percent 3 40 2" xfId="10057"/>
    <cellStyle name="Percent 3 40 3" xfId="16575"/>
    <cellStyle name="Percent 3 41" xfId="10058"/>
    <cellStyle name="Percent 3 41 2" xfId="10059"/>
    <cellStyle name="Percent 3 41 3" xfId="16576"/>
    <cellStyle name="Percent 3 42" xfId="10060"/>
    <cellStyle name="Percent 3 42 2" xfId="10061"/>
    <cellStyle name="Percent 3 42 3" xfId="16577"/>
    <cellStyle name="Percent 3 43" xfId="10062"/>
    <cellStyle name="Percent 3 43 2" xfId="10063"/>
    <cellStyle name="Percent 3 43 3" xfId="16578"/>
    <cellStyle name="Percent 3 44" xfId="10064"/>
    <cellStyle name="Percent 3 44 2" xfId="10065"/>
    <cellStyle name="Percent 3 44 3" xfId="16579"/>
    <cellStyle name="Percent 3 45" xfId="10066"/>
    <cellStyle name="Percent 3 45 2" xfId="10067"/>
    <cellStyle name="Percent 3 45 3" xfId="16580"/>
    <cellStyle name="Percent 3 46" xfId="10068"/>
    <cellStyle name="Percent 3 46 2" xfId="10069"/>
    <cellStyle name="Percent 3 46 3" xfId="16581"/>
    <cellStyle name="Percent 3 47" xfId="10070"/>
    <cellStyle name="Percent 3 47 2" xfId="10071"/>
    <cellStyle name="Percent 3 47 3" xfId="16582"/>
    <cellStyle name="Percent 3 48" xfId="10072"/>
    <cellStyle name="Percent 3 48 2" xfId="10073"/>
    <cellStyle name="Percent 3 48 3" xfId="16583"/>
    <cellStyle name="Percent 3 49" xfId="10074"/>
    <cellStyle name="Percent 3 49 2" xfId="10075"/>
    <cellStyle name="Percent 3 49 3" xfId="16584"/>
    <cellStyle name="Percent 3 5" xfId="10076"/>
    <cellStyle name="Percent 3 5 2" xfId="10077"/>
    <cellStyle name="Percent 3 5 2 2" xfId="10078"/>
    <cellStyle name="Percent 3 5 3" xfId="10079"/>
    <cellStyle name="Percent 3 5 3 2" xfId="10080"/>
    <cellStyle name="Percent 3 5 4" xfId="10081"/>
    <cellStyle name="Percent 3 50" xfId="10082"/>
    <cellStyle name="Percent 3 50 2" xfId="10083"/>
    <cellStyle name="Percent 3 50 3" xfId="16585"/>
    <cellStyle name="Percent 3 51" xfId="10084"/>
    <cellStyle name="Percent 3 51 2" xfId="10085"/>
    <cellStyle name="Percent 3 51 3" xfId="16586"/>
    <cellStyle name="Percent 3 52" xfId="10086"/>
    <cellStyle name="Percent 3 52 2" xfId="10087"/>
    <cellStyle name="Percent 3 52 3" xfId="16587"/>
    <cellStyle name="Percent 3 53" xfId="10088"/>
    <cellStyle name="Percent 3 53 2" xfId="10089"/>
    <cellStyle name="Percent 3 53 3" xfId="16588"/>
    <cellStyle name="Percent 3 54" xfId="10090"/>
    <cellStyle name="Percent 3 54 2" xfId="10091"/>
    <cellStyle name="Percent 3 54 3" xfId="16589"/>
    <cellStyle name="Percent 3 55" xfId="10092"/>
    <cellStyle name="Percent 3 55 2" xfId="10093"/>
    <cellStyle name="Percent 3 55 3" xfId="16590"/>
    <cellStyle name="Percent 3 56" xfId="10094"/>
    <cellStyle name="Percent 3 56 2" xfId="10095"/>
    <cellStyle name="Percent 3 56 3" xfId="16591"/>
    <cellStyle name="Percent 3 57" xfId="10096"/>
    <cellStyle name="Percent 3 57 2" xfId="10097"/>
    <cellStyle name="Percent 3 57 3" xfId="16592"/>
    <cellStyle name="Percent 3 58" xfId="10098"/>
    <cellStyle name="Percent 3 58 2" xfId="10099"/>
    <cellStyle name="Percent 3 58 3" xfId="16593"/>
    <cellStyle name="Percent 3 59" xfId="10100"/>
    <cellStyle name="Percent 3 59 2" xfId="10101"/>
    <cellStyle name="Percent 3 59 3" xfId="16594"/>
    <cellStyle name="Percent 3 6" xfId="10102"/>
    <cellStyle name="Percent 3 6 2" xfId="10103"/>
    <cellStyle name="Percent 3 6 2 2" xfId="10104"/>
    <cellStyle name="Percent 3 6 3" xfId="10105"/>
    <cellStyle name="Percent 3 6 3 2" xfId="10106"/>
    <cellStyle name="Percent 3 6 4" xfId="10107"/>
    <cellStyle name="Percent 3 60" xfId="10108"/>
    <cellStyle name="Percent 3 60 2" xfId="10109"/>
    <cellStyle name="Percent 3 60 3" xfId="16595"/>
    <cellStyle name="Percent 3 61" xfId="10110"/>
    <cellStyle name="Percent 3 61 2" xfId="10111"/>
    <cellStyle name="Percent 3 61 3" xfId="16596"/>
    <cellStyle name="Percent 3 62" xfId="10112"/>
    <cellStyle name="Percent 3 62 2" xfId="10113"/>
    <cellStyle name="Percent 3 63" xfId="10114"/>
    <cellStyle name="Percent 3 63 2" xfId="10115"/>
    <cellStyle name="Percent 3 64" xfId="10116"/>
    <cellStyle name="Percent 3 64 2" xfId="10117"/>
    <cellStyle name="Percent 3 65" xfId="10118"/>
    <cellStyle name="Percent 3 65 2" xfId="10119"/>
    <cellStyle name="Percent 3 66" xfId="10120"/>
    <cellStyle name="Percent 3 66 2" xfId="10121"/>
    <cellStyle name="Percent 3 67" xfId="10122"/>
    <cellStyle name="Percent 3 67 2" xfId="10123"/>
    <cellStyle name="Percent 3 68" xfId="10124"/>
    <cellStyle name="Percent 3 68 2" xfId="10125"/>
    <cellStyle name="Percent 3 69" xfId="10126"/>
    <cellStyle name="Percent 3 69 2" xfId="10127"/>
    <cellStyle name="Percent 3 7" xfId="10128"/>
    <cellStyle name="Percent 3 7 2" xfId="10129"/>
    <cellStyle name="Percent 3 7 2 2" xfId="10130"/>
    <cellStyle name="Percent 3 7 3" xfId="10131"/>
    <cellStyle name="Percent 3 7 3 2" xfId="10132"/>
    <cellStyle name="Percent 3 7 4" xfId="10133"/>
    <cellStyle name="Percent 3 70" xfId="10134"/>
    <cellStyle name="Percent 3 70 2" xfId="10135"/>
    <cellStyle name="Percent 3 71" xfId="10136"/>
    <cellStyle name="Percent 3 71 2" xfId="10137"/>
    <cellStyle name="Percent 3 72" xfId="10138"/>
    <cellStyle name="Percent 3 72 2" xfId="10139"/>
    <cellStyle name="Percent 3 73" xfId="10140"/>
    <cellStyle name="Percent 3 73 2" xfId="10141"/>
    <cellStyle name="Percent 3 74" xfId="10142"/>
    <cellStyle name="Percent 3 74 2" xfId="10143"/>
    <cellStyle name="Percent 3 75" xfId="10144"/>
    <cellStyle name="Percent 3 75 2" xfId="10145"/>
    <cellStyle name="Percent 3 76" xfId="10146"/>
    <cellStyle name="Percent 3 76 2" xfId="10147"/>
    <cellStyle name="Percent 3 77" xfId="10148"/>
    <cellStyle name="Percent 3 77 2" xfId="10149"/>
    <cellStyle name="Percent 3 78" xfId="10150"/>
    <cellStyle name="Percent 3 78 2" xfId="10151"/>
    <cellStyle name="Percent 3 79" xfId="10152"/>
    <cellStyle name="Percent 3 79 2" xfId="10153"/>
    <cellStyle name="Percent 3 8" xfId="10154"/>
    <cellStyle name="Percent 3 8 2" xfId="10155"/>
    <cellStyle name="Percent 3 8 2 2" xfId="10156"/>
    <cellStyle name="Percent 3 8 3" xfId="10157"/>
    <cellStyle name="Percent 3 8 3 2" xfId="10158"/>
    <cellStyle name="Percent 3 8 4" xfId="10159"/>
    <cellStyle name="Percent 3 80" xfId="10160"/>
    <cellStyle name="Percent 3 80 2" xfId="10161"/>
    <cellStyle name="Percent 3 81" xfId="10162"/>
    <cellStyle name="Percent 3 81 2" xfId="10163"/>
    <cellStyle name="Percent 3 82" xfId="10164"/>
    <cellStyle name="Percent 3 82 2" xfId="10165"/>
    <cellStyle name="Percent 3 83" xfId="10166"/>
    <cellStyle name="Percent 3 83 2" xfId="10167"/>
    <cellStyle name="Percent 3 84" xfId="10168"/>
    <cellStyle name="Percent 3 84 2" xfId="10169"/>
    <cellStyle name="Percent 3 85" xfId="10170"/>
    <cellStyle name="Percent 3 85 2" xfId="10171"/>
    <cellStyle name="Percent 3 86" xfId="10172"/>
    <cellStyle name="Percent 3 86 2" xfId="10173"/>
    <cellStyle name="Percent 3 87" xfId="10174"/>
    <cellStyle name="Percent 3 87 2" xfId="10175"/>
    <cellStyle name="Percent 3 88" xfId="10176"/>
    <cellStyle name="Percent 3 88 2" xfId="10177"/>
    <cellStyle name="Percent 3 89" xfId="10178"/>
    <cellStyle name="Percent 3 89 2" xfId="10179"/>
    <cellStyle name="Percent 3 9" xfId="10180"/>
    <cellStyle name="Percent 3 9 2" xfId="10181"/>
    <cellStyle name="Percent 3 9 2 2" xfId="10182"/>
    <cellStyle name="Percent 3 9 3" xfId="10183"/>
    <cellStyle name="Percent 3 9 3 2" xfId="10184"/>
    <cellStyle name="Percent 3 9 4" xfId="10185"/>
    <cellStyle name="Percent 3 90" xfId="10186"/>
    <cellStyle name="Percent 3 90 2" xfId="10187"/>
    <cellStyle name="Percent 3 91" xfId="10188"/>
    <cellStyle name="Percent 3 91 2" xfId="10189"/>
    <cellStyle name="Percent 3 92" xfId="10190"/>
    <cellStyle name="Percent 3 92 2" xfId="10191"/>
    <cellStyle name="Percent 3 93" xfId="10192"/>
    <cellStyle name="Percent 3 93 2" xfId="10193"/>
    <cellStyle name="Percent 3 94" xfId="10194"/>
    <cellStyle name="Percent 3 94 2" xfId="10195"/>
    <cellStyle name="Percent 3 95" xfId="10196"/>
    <cellStyle name="Percent 3 95 2" xfId="10197"/>
    <cellStyle name="Percent 3 96" xfId="10198"/>
    <cellStyle name="Percent 3 96 2" xfId="10199"/>
    <cellStyle name="Percent 3 97" xfId="10200"/>
    <cellStyle name="Percent 3 97 2" xfId="10201"/>
    <cellStyle name="Percent 3 98" xfId="10202"/>
    <cellStyle name="Percent 3 98 2" xfId="10203"/>
    <cellStyle name="Percent 3 99" xfId="10204"/>
    <cellStyle name="Percent 3 99 2" xfId="10205"/>
    <cellStyle name="Percent 3 99 2 2" xfId="10206"/>
    <cellStyle name="Percent 3 99 2 3" xfId="16597"/>
    <cellStyle name="Percent 3 99 3" xfId="10207"/>
    <cellStyle name="Percent 3 99 4" xfId="16598"/>
    <cellStyle name="Percent 30" xfId="10208"/>
    <cellStyle name="Percent 30 2" xfId="10209"/>
    <cellStyle name="Percent 31" xfId="10210"/>
    <cellStyle name="Percent 31 2" xfId="10211"/>
    <cellStyle name="Percent 32" xfId="10212"/>
    <cellStyle name="Percent 32 2" xfId="10213"/>
    <cellStyle name="Percent 33" xfId="10214"/>
    <cellStyle name="Percent 33 2" xfId="10215"/>
    <cellStyle name="Percent 34" xfId="10216"/>
    <cellStyle name="Percent 34 2" xfId="10217"/>
    <cellStyle name="Percent 35" xfId="10218"/>
    <cellStyle name="Percent 35 2" xfId="10219"/>
    <cellStyle name="Percent 36" xfId="10220"/>
    <cellStyle name="Percent 36 2" xfId="10221"/>
    <cellStyle name="Percent 37" xfId="10222"/>
    <cellStyle name="Percent 37 2" xfId="10223"/>
    <cellStyle name="Percent 38" xfId="10224"/>
    <cellStyle name="Percent 38 2" xfId="10225"/>
    <cellStyle name="Percent 39" xfId="10226"/>
    <cellStyle name="Percent 39 2" xfId="10227"/>
    <cellStyle name="Percent 4" xfId="67"/>
    <cellStyle name="Percent 4 10" xfId="10228"/>
    <cellStyle name="Percent 4 10 2" xfId="10229"/>
    <cellStyle name="Percent 4 11" xfId="10230"/>
    <cellStyle name="Percent 4 11 2" xfId="10231"/>
    <cellStyle name="Percent 4 12" xfId="10232"/>
    <cellStyle name="Percent 4 12 2" xfId="10233"/>
    <cellStyle name="Percent 4 13" xfId="10234"/>
    <cellStyle name="Percent 4 13 2" xfId="10235"/>
    <cellStyle name="Percent 4 14" xfId="10236"/>
    <cellStyle name="Percent 4 14 2" xfId="10237"/>
    <cellStyle name="Percent 4 15" xfId="10238"/>
    <cellStyle name="Percent 4 15 2" xfId="10239"/>
    <cellStyle name="Percent 4 16" xfId="10240"/>
    <cellStyle name="Percent 4 16 2" xfId="10241"/>
    <cellStyle name="Percent 4 17" xfId="10242"/>
    <cellStyle name="Percent 4 17 2" xfId="10243"/>
    <cellStyle name="Percent 4 18" xfId="10244"/>
    <cellStyle name="Percent 4 18 2" xfId="10245"/>
    <cellStyle name="Percent 4 19" xfId="10246"/>
    <cellStyle name="Percent 4 19 2" xfId="10247"/>
    <cellStyle name="Percent 4 2" xfId="10248"/>
    <cellStyle name="Percent 4 2 2" xfId="10249"/>
    <cellStyle name="Percent 4 2 2 2" xfId="10250"/>
    <cellStyle name="Percent 4 2 2 3" xfId="16599"/>
    <cellStyle name="Percent 4 2 3" xfId="10251"/>
    <cellStyle name="Percent 4 2 3 2" xfId="10252"/>
    <cellStyle name="Percent 4 2 4" xfId="10253"/>
    <cellStyle name="Percent 4 20" xfId="10254"/>
    <cellStyle name="Percent 4 20 2" xfId="10255"/>
    <cellStyle name="Percent 4 21" xfId="10256"/>
    <cellStyle name="Percent 4 21 2" xfId="10257"/>
    <cellStyle name="Percent 4 22" xfId="10258"/>
    <cellStyle name="Percent 4 22 2" xfId="10259"/>
    <cellStyle name="Percent 4 23" xfId="10260"/>
    <cellStyle name="Percent 4 23 2" xfId="10261"/>
    <cellStyle name="Percent 4 24" xfId="10262"/>
    <cellStyle name="Percent 4 24 2" xfId="10263"/>
    <cellStyle name="Percent 4 25" xfId="10264"/>
    <cellStyle name="Percent 4 25 2" xfId="10265"/>
    <cellStyle name="Percent 4 26" xfId="10266"/>
    <cellStyle name="Percent 4 26 2" xfId="10267"/>
    <cellStyle name="Percent 4 27" xfId="10268"/>
    <cellStyle name="Percent 4 27 2" xfId="10269"/>
    <cellStyle name="Percent 4 28" xfId="10270"/>
    <cellStyle name="Percent 4 28 2" xfId="10271"/>
    <cellStyle name="Percent 4 29" xfId="10272"/>
    <cellStyle name="Percent 4 29 2" xfId="10273"/>
    <cellStyle name="Percent 4 3" xfId="10274"/>
    <cellStyle name="Percent 4 3 2" xfId="10275"/>
    <cellStyle name="Percent 4 3 2 2" xfId="10276"/>
    <cellStyle name="Percent 4 3 3" xfId="10277"/>
    <cellStyle name="Percent 4 30" xfId="10278"/>
    <cellStyle name="Percent 4 30 2" xfId="10279"/>
    <cellStyle name="Percent 4 31" xfId="10280"/>
    <cellStyle name="Percent 4 31 2" xfId="10281"/>
    <cellStyle name="Percent 4 32" xfId="10282"/>
    <cellStyle name="Percent 4 32 2" xfId="10283"/>
    <cellStyle name="Percent 4 33" xfId="10284"/>
    <cellStyle name="Percent 4 33 2" xfId="10285"/>
    <cellStyle name="Percent 4 34" xfId="10286"/>
    <cellStyle name="Percent 4 34 2" xfId="10287"/>
    <cellStyle name="Percent 4 35" xfId="10288"/>
    <cellStyle name="Percent 4 35 2" xfId="10289"/>
    <cellStyle name="Percent 4 36" xfId="10290"/>
    <cellStyle name="Percent 4 36 2" xfId="10291"/>
    <cellStyle name="Percent 4 37" xfId="10292"/>
    <cellStyle name="Percent 4 37 2" xfId="10293"/>
    <cellStyle name="Percent 4 38" xfId="10294"/>
    <cellStyle name="Percent 4 38 2" xfId="10295"/>
    <cellStyle name="Percent 4 39" xfId="10296"/>
    <cellStyle name="Percent 4 39 2" xfId="10297"/>
    <cellStyle name="Percent 4 4" xfId="10298"/>
    <cellStyle name="Percent 4 4 2" xfId="10299"/>
    <cellStyle name="Percent 4 40" xfId="10300"/>
    <cellStyle name="Percent 4 40 2" xfId="10301"/>
    <cellStyle name="Percent 4 41" xfId="10302"/>
    <cellStyle name="Percent 4 41 2" xfId="10303"/>
    <cellStyle name="Percent 4 42" xfId="10304"/>
    <cellStyle name="Percent 4 42 2" xfId="10305"/>
    <cellStyle name="Percent 4 43" xfId="10306"/>
    <cellStyle name="Percent 4 43 2" xfId="10307"/>
    <cellStyle name="Percent 4 44" xfId="10308"/>
    <cellStyle name="Percent 4 44 2" xfId="10309"/>
    <cellStyle name="Percent 4 45" xfId="10310"/>
    <cellStyle name="Percent 4 45 2" xfId="10311"/>
    <cellStyle name="Percent 4 46" xfId="10312"/>
    <cellStyle name="Percent 4 46 2" xfId="10313"/>
    <cellStyle name="Percent 4 47" xfId="10314"/>
    <cellStyle name="Percent 4 47 2" xfId="10315"/>
    <cellStyle name="Percent 4 48" xfId="10316"/>
    <cellStyle name="Percent 4 48 2" xfId="10317"/>
    <cellStyle name="Percent 4 49" xfId="10318"/>
    <cellStyle name="Percent 4 49 2" xfId="10319"/>
    <cellStyle name="Percent 4 5" xfId="10320"/>
    <cellStyle name="Percent 4 5 2" xfId="10321"/>
    <cellStyle name="Percent 4 50" xfId="10322"/>
    <cellStyle name="Percent 4 50 2" xfId="10323"/>
    <cellStyle name="Percent 4 51" xfId="10324"/>
    <cellStyle name="Percent 4 51 2" xfId="10325"/>
    <cellStyle name="Percent 4 52" xfId="10326"/>
    <cellStyle name="Percent 4 52 2" xfId="10327"/>
    <cellStyle name="Percent 4 53" xfId="10328"/>
    <cellStyle name="Percent 4 53 2" xfId="10329"/>
    <cellStyle name="Percent 4 54" xfId="10330"/>
    <cellStyle name="Percent 4 54 2" xfId="10331"/>
    <cellStyle name="Percent 4 55" xfId="10332"/>
    <cellStyle name="Percent 4 55 2" xfId="10333"/>
    <cellStyle name="Percent 4 56" xfId="10334"/>
    <cellStyle name="Percent 4 56 2" xfId="10335"/>
    <cellStyle name="Percent 4 57" xfId="10336"/>
    <cellStyle name="Percent 4 57 2" xfId="10337"/>
    <cellStyle name="Percent 4 58" xfId="10338"/>
    <cellStyle name="Percent 4 58 2" xfId="10339"/>
    <cellStyle name="Percent 4 59" xfId="10340"/>
    <cellStyle name="Percent 4 59 2" xfId="10341"/>
    <cellStyle name="Percent 4 6" xfId="10342"/>
    <cellStyle name="Percent 4 6 2" xfId="10343"/>
    <cellStyle name="Percent 4 60" xfId="10344"/>
    <cellStyle name="Percent 4 60 2" xfId="10345"/>
    <cellStyle name="Percent 4 61" xfId="10346"/>
    <cellStyle name="Percent 4 61 2" xfId="10347"/>
    <cellStyle name="Percent 4 62" xfId="10348"/>
    <cellStyle name="Percent 4 7" xfId="10349"/>
    <cellStyle name="Percent 4 7 2" xfId="10350"/>
    <cellStyle name="Percent 4 8" xfId="10351"/>
    <cellStyle name="Percent 4 8 2" xfId="10352"/>
    <cellStyle name="Percent 4 9" xfId="10353"/>
    <cellStyle name="Percent 4 9 2" xfId="10354"/>
    <cellStyle name="Percent 40" xfId="10355"/>
    <cellStyle name="Percent 40 2" xfId="10356"/>
    <cellStyle name="Percent 41" xfId="10357"/>
    <cellStyle name="Percent 41 2" xfId="10358"/>
    <cellStyle name="Percent 42" xfId="10359"/>
    <cellStyle name="Percent 42 2" xfId="10360"/>
    <cellStyle name="Percent 43" xfId="10361"/>
    <cellStyle name="Percent 43 2" xfId="10362"/>
    <cellStyle name="Percent 44" xfId="10363"/>
    <cellStyle name="Percent 44 2" xfId="10364"/>
    <cellStyle name="Percent 44 2 2" xfId="10365"/>
    <cellStyle name="Percent 44 3" xfId="10366"/>
    <cellStyle name="Percent 45" xfId="10367"/>
    <cellStyle name="Percent 45 2" xfId="10368"/>
    <cellStyle name="Percent 46" xfId="10369"/>
    <cellStyle name="Percent 46 2" xfId="10370"/>
    <cellStyle name="Percent 46 2 2" xfId="10371"/>
    <cellStyle name="Percent 46 3" xfId="10372"/>
    <cellStyle name="Percent 47" xfId="10373"/>
    <cellStyle name="Percent 47 2" xfId="10374"/>
    <cellStyle name="Percent 48" xfId="10375"/>
    <cellStyle name="Percent 48 2" xfId="10376"/>
    <cellStyle name="Percent 49" xfId="10377"/>
    <cellStyle name="Percent 49 2" xfId="10378"/>
    <cellStyle name="Percent 5" xfId="68"/>
    <cellStyle name="Percent 5 10" xfId="10379"/>
    <cellStyle name="Percent 5 10 2" xfId="10380"/>
    <cellStyle name="Percent 5 11" xfId="10381"/>
    <cellStyle name="Percent 5 11 2" xfId="10382"/>
    <cellStyle name="Percent 5 11 2 2" xfId="10383"/>
    <cellStyle name="Percent 5 11 3" xfId="10384"/>
    <cellStyle name="Percent 5 12" xfId="10385"/>
    <cellStyle name="Percent 5 12 2" xfId="10386"/>
    <cellStyle name="Percent 5 12 2 2" xfId="10387"/>
    <cellStyle name="Percent 5 12 3" xfId="10388"/>
    <cellStyle name="Percent 5 13" xfId="10389"/>
    <cellStyle name="Percent 5 13 2" xfId="10390"/>
    <cellStyle name="Percent 5 13 2 2" xfId="10391"/>
    <cellStyle name="Percent 5 13 3" xfId="10392"/>
    <cellStyle name="Percent 5 14" xfId="10393"/>
    <cellStyle name="Percent 5 14 2" xfId="10394"/>
    <cellStyle name="Percent 5 14 2 2" xfId="10395"/>
    <cellStyle name="Percent 5 14 3" xfId="10396"/>
    <cellStyle name="Percent 5 15" xfId="10397"/>
    <cellStyle name="Percent 5 15 2" xfId="10398"/>
    <cellStyle name="Percent 5 15 2 2" xfId="10399"/>
    <cellStyle name="Percent 5 15 3" xfId="10400"/>
    <cellStyle name="Percent 5 16" xfId="10401"/>
    <cellStyle name="Percent 5 16 2" xfId="10402"/>
    <cellStyle name="Percent 5 17" xfId="10403"/>
    <cellStyle name="Percent 5 17 2" xfId="10404"/>
    <cellStyle name="Percent 5 18" xfId="10405"/>
    <cellStyle name="Percent 5 18 2" xfId="10406"/>
    <cellStyle name="Percent 5 19" xfId="10407"/>
    <cellStyle name="Percent 5 19 2" xfId="10408"/>
    <cellStyle name="Percent 5 2" xfId="10409"/>
    <cellStyle name="Percent 5 2 10" xfId="10410"/>
    <cellStyle name="Percent 5 2 10 2" xfId="10411"/>
    <cellStyle name="Percent 5 2 11" xfId="10412"/>
    <cellStyle name="Percent 5 2 11 2" xfId="10413"/>
    <cellStyle name="Percent 5 2 12" xfId="10414"/>
    <cellStyle name="Percent 5 2 12 2" xfId="10415"/>
    <cellStyle name="Percent 5 2 13" xfId="10416"/>
    <cellStyle name="Percent 5 2 13 2" xfId="10417"/>
    <cellStyle name="Percent 5 2 14" xfId="10418"/>
    <cellStyle name="Percent 5 2 14 2" xfId="10419"/>
    <cellStyle name="Percent 5 2 15" xfId="10420"/>
    <cellStyle name="Percent 5 2 15 2" xfId="10421"/>
    <cellStyle name="Percent 5 2 16" xfId="10422"/>
    <cellStyle name="Percent 5 2 16 2" xfId="10423"/>
    <cellStyle name="Percent 5 2 17" xfId="10424"/>
    <cellStyle name="Percent 5 2 17 2" xfId="10425"/>
    <cellStyle name="Percent 5 2 17 3" xfId="16600"/>
    <cellStyle name="Percent 5 2 18" xfId="10426"/>
    <cellStyle name="Percent 5 2 19" xfId="16601"/>
    <cellStyle name="Percent 5 2 2" xfId="10427"/>
    <cellStyle name="Percent 5 2 2 10" xfId="10428"/>
    <cellStyle name="Percent 5 2 2 10 2" xfId="10429"/>
    <cellStyle name="Percent 5 2 2 11" xfId="10430"/>
    <cellStyle name="Percent 5 2 2 11 2" xfId="10431"/>
    <cellStyle name="Percent 5 2 2 12" xfId="10432"/>
    <cellStyle name="Percent 5 2 2 12 2" xfId="10433"/>
    <cellStyle name="Percent 5 2 2 13" xfId="10434"/>
    <cellStyle name="Percent 5 2 2 13 2" xfId="10435"/>
    <cellStyle name="Percent 5 2 2 14" xfId="10436"/>
    <cellStyle name="Percent 5 2 2 14 2" xfId="10437"/>
    <cellStyle name="Percent 5 2 2 14 3" xfId="16602"/>
    <cellStyle name="Percent 5 2 2 15" xfId="10438"/>
    <cellStyle name="Percent 5 2 2 16" xfId="16603"/>
    <cellStyle name="Percent 5 2 2 2" xfId="10439"/>
    <cellStyle name="Percent 5 2 2 2 10" xfId="10440"/>
    <cellStyle name="Percent 5 2 2 2 10 2" xfId="10441"/>
    <cellStyle name="Percent 5 2 2 2 10 2 2" xfId="10442"/>
    <cellStyle name="Percent 5 2 2 2 10 2 3" xfId="16604"/>
    <cellStyle name="Percent 5 2 2 2 10 3" xfId="10443"/>
    <cellStyle name="Percent 5 2 2 2 10 4" xfId="16605"/>
    <cellStyle name="Percent 5 2 2 2 11" xfId="10444"/>
    <cellStyle name="Percent 5 2 2 2 11 2" xfId="10445"/>
    <cellStyle name="Percent 5 2 2 2 11 2 2" xfId="10446"/>
    <cellStyle name="Percent 5 2 2 2 11 2 3" xfId="16606"/>
    <cellStyle name="Percent 5 2 2 2 11 3" xfId="10447"/>
    <cellStyle name="Percent 5 2 2 2 11 4" xfId="16607"/>
    <cellStyle name="Percent 5 2 2 2 12" xfId="10448"/>
    <cellStyle name="Percent 5 2 2 2 12 2" xfId="10449"/>
    <cellStyle name="Percent 5 2 2 2 12 3" xfId="16608"/>
    <cellStyle name="Percent 5 2 2 2 13" xfId="10450"/>
    <cellStyle name="Percent 5 2 2 2 13 2" xfId="10451"/>
    <cellStyle name="Percent 5 2 2 2 13 3" xfId="16609"/>
    <cellStyle name="Percent 5 2 2 2 14" xfId="10452"/>
    <cellStyle name="Percent 5 2 2 2 14 2" xfId="10453"/>
    <cellStyle name="Percent 5 2 2 2 15" xfId="10454"/>
    <cellStyle name="Percent 5 2 2 2 16" xfId="16610"/>
    <cellStyle name="Percent 5 2 2 2 2" xfId="10455"/>
    <cellStyle name="Percent 5 2 2 2 2 2" xfId="10456"/>
    <cellStyle name="Percent 5 2 2 2 2 2 2" xfId="10457"/>
    <cellStyle name="Percent 5 2 2 2 2 2 3" xfId="16611"/>
    <cellStyle name="Percent 5 2 2 2 2 3" xfId="10458"/>
    <cellStyle name="Percent 5 2 2 2 2 3 2" xfId="10459"/>
    <cellStyle name="Percent 5 2 2 2 2 4" xfId="10460"/>
    <cellStyle name="Percent 5 2 2 2 2 5" xfId="16612"/>
    <cellStyle name="Percent 5 2 2 2 3" xfId="10461"/>
    <cellStyle name="Percent 5 2 2 2 3 2" xfId="10462"/>
    <cellStyle name="Percent 5 2 2 2 3 2 2" xfId="10463"/>
    <cellStyle name="Percent 5 2 2 2 3 2 3" xfId="16613"/>
    <cellStyle name="Percent 5 2 2 2 3 3" xfId="10464"/>
    <cellStyle name="Percent 5 2 2 2 3 4" xfId="16614"/>
    <cellStyle name="Percent 5 2 2 2 4" xfId="10465"/>
    <cellStyle name="Percent 5 2 2 2 4 2" xfId="10466"/>
    <cellStyle name="Percent 5 2 2 2 4 2 2" xfId="10467"/>
    <cellStyle name="Percent 5 2 2 2 4 2 3" xfId="16615"/>
    <cellStyle name="Percent 5 2 2 2 4 3" xfId="10468"/>
    <cellStyle name="Percent 5 2 2 2 4 4" xfId="16616"/>
    <cellStyle name="Percent 5 2 2 2 5" xfId="10469"/>
    <cellStyle name="Percent 5 2 2 2 5 2" xfId="10470"/>
    <cellStyle name="Percent 5 2 2 2 5 2 2" xfId="10471"/>
    <cellStyle name="Percent 5 2 2 2 5 2 3" xfId="16617"/>
    <cellStyle name="Percent 5 2 2 2 5 3" xfId="10472"/>
    <cellStyle name="Percent 5 2 2 2 5 4" xfId="16618"/>
    <cellStyle name="Percent 5 2 2 2 6" xfId="10473"/>
    <cellStyle name="Percent 5 2 2 2 6 2" xfId="10474"/>
    <cellStyle name="Percent 5 2 2 2 6 2 2" xfId="10475"/>
    <cellStyle name="Percent 5 2 2 2 6 2 3" xfId="16619"/>
    <cellStyle name="Percent 5 2 2 2 6 3" xfId="10476"/>
    <cellStyle name="Percent 5 2 2 2 6 4" xfId="16620"/>
    <cellStyle name="Percent 5 2 2 2 7" xfId="10477"/>
    <cellStyle name="Percent 5 2 2 2 7 2" xfId="10478"/>
    <cellStyle name="Percent 5 2 2 2 7 2 2" xfId="10479"/>
    <cellStyle name="Percent 5 2 2 2 7 2 3" xfId="16621"/>
    <cellStyle name="Percent 5 2 2 2 7 3" xfId="10480"/>
    <cellStyle name="Percent 5 2 2 2 7 4" xfId="16622"/>
    <cellStyle name="Percent 5 2 2 2 8" xfId="10481"/>
    <cellStyle name="Percent 5 2 2 2 8 2" xfId="10482"/>
    <cellStyle name="Percent 5 2 2 2 8 2 2" xfId="10483"/>
    <cellStyle name="Percent 5 2 2 2 8 2 3" xfId="16623"/>
    <cellStyle name="Percent 5 2 2 2 8 3" xfId="10484"/>
    <cellStyle name="Percent 5 2 2 2 8 4" xfId="16624"/>
    <cellStyle name="Percent 5 2 2 2 9" xfId="10485"/>
    <cellStyle name="Percent 5 2 2 2 9 2" xfId="10486"/>
    <cellStyle name="Percent 5 2 2 2 9 2 2" xfId="10487"/>
    <cellStyle name="Percent 5 2 2 2 9 2 3" xfId="16625"/>
    <cellStyle name="Percent 5 2 2 2 9 3" xfId="10488"/>
    <cellStyle name="Percent 5 2 2 2 9 4" xfId="16626"/>
    <cellStyle name="Percent 5 2 2 3" xfId="10489"/>
    <cellStyle name="Percent 5 2 2 3 2" xfId="10490"/>
    <cellStyle name="Percent 5 2 2 3 2 2" xfId="10491"/>
    <cellStyle name="Percent 5 2 2 3 3" xfId="10492"/>
    <cellStyle name="Percent 5 2 2 4" xfId="10493"/>
    <cellStyle name="Percent 5 2 2 4 2" xfId="10494"/>
    <cellStyle name="Percent 5 2 2 4 2 2" xfId="10495"/>
    <cellStyle name="Percent 5 2 2 4 3" xfId="10496"/>
    <cellStyle name="Percent 5 2 2 5" xfId="10497"/>
    <cellStyle name="Percent 5 2 2 5 2" xfId="10498"/>
    <cellStyle name="Percent 5 2 2 5 2 2" xfId="10499"/>
    <cellStyle name="Percent 5 2 2 5 3" xfId="10500"/>
    <cellStyle name="Percent 5 2 2 6" xfId="10501"/>
    <cellStyle name="Percent 5 2 2 6 2" xfId="10502"/>
    <cellStyle name="Percent 5 2 2 6 2 2" xfId="10503"/>
    <cellStyle name="Percent 5 2 2 6 3" xfId="10504"/>
    <cellStyle name="Percent 5 2 2 7" xfId="10505"/>
    <cellStyle name="Percent 5 2 2 7 2" xfId="10506"/>
    <cellStyle name="Percent 5 2 2 7 2 2" xfId="10507"/>
    <cellStyle name="Percent 5 2 2 7 3" xfId="10508"/>
    <cellStyle name="Percent 5 2 2 8" xfId="10509"/>
    <cellStyle name="Percent 5 2 2 8 2" xfId="10510"/>
    <cellStyle name="Percent 5 2 2 8 2 2" xfId="10511"/>
    <cellStyle name="Percent 5 2 2 8 3" xfId="10512"/>
    <cellStyle name="Percent 5 2 2 9" xfId="10513"/>
    <cellStyle name="Percent 5 2 2 9 2" xfId="10514"/>
    <cellStyle name="Percent 5 2 2 9 2 2" xfId="10515"/>
    <cellStyle name="Percent 5 2 2 9 3" xfId="10516"/>
    <cellStyle name="Percent 5 2 3" xfId="10517"/>
    <cellStyle name="Percent 5 2 3 2" xfId="10518"/>
    <cellStyle name="Percent 5 2 3 2 2" xfId="10519"/>
    <cellStyle name="Percent 5 2 3 2 2 2" xfId="10520"/>
    <cellStyle name="Percent 5 2 3 2 2 3" xfId="16627"/>
    <cellStyle name="Percent 5 2 3 2 3" xfId="10521"/>
    <cellStyle name="Percent 5 2 3 3" xfId="10522"/>
    <cellStyle name="Percent 5 2 3 3 2" xfId="10523"/>
    <cellStyle name="Percent 5 2 3 3 3" xfId="16628"/>
    <cellStyle name="Percent 5 2 3 4" xfId="10524"/>
    <cellStyle name="Percent 5 2 4" xfId="10525"/>
    <cellStyle name="Percent 5 2 4 2" xfId="10526"/>
    <cellStyle name="Percent 5 2 4 2 2" xfId="10527"/>
    <cellStyle name="Percent 5 2 4 2 3" xfId="16629"/>
    <cellStyle name="Percent 5 2 4 3" xfId="10528"/>
    <cellStyle name="Percent 5 2 4 3 2" xfId="10529"/>
    <cellStyle name="Percent 5 2 4 3 3" xfId="16630"/>
    <cellStyle name="Percent 5 2 4 4" xfId="10530"/>
    <cellStyle name="Percent 5 2 4 5" xfId="16631"/>
    <cellStyle name="Percent 5 2 5" xfId="10531"/>
    <cellStyle name="Percent 5 2 5 2" xfId="10532"/>
    <cellStyle name="Percent 5 2 5 2 2" xfId="10533"/>
    <cellStyle name="Percent 5 2 5 2 3" xfId="16632"/>
    <cellStyle name="Percent 5 2 5 3" xfId="10534"/>
    <cellStyle name="Percent 5 2 5 4" xfId="16633"/>
    <cellStyle name="Percent 5 2 6" xfId="10535"/>
    <cellStyle name="Percent 5 2 6 2" xfId="10536"/>
    <cellStyle name="Percent 5 2 7" xfId="10537"/>
    <cellStyle name="Percent 5 2 7 2" xfId="10538"/>
    <cellStyle name="Percent 5 2 8" xfId="10539"/>
    <cellStyle name="Percent 5 2 8 2" xfId="10540"/>
    <cellStyle name="Percent 5 2 9" xfId="10541"/>
    <cellStyle name="Percent 5 2 9 2" xfId="10542"/>
    <cellStyle name="Percent 5 20" xfId="10543"/>
    <cellStyle name="Percent 5 20 2" xfId="10544"/>
    <cellStyle name="Percent 5 21" xfId="10545"/>
    <cellStyle name="Percent 5 21 2" xfId="10546"/>
    <cellStyle name="Percent 5 22" xfId="10547"/>
    <cellStyle name="Percent 5 22 2" xfId="10548"/>
    <cellStyle name="Percent 5 23" xfId="10549"/>
    <cellStyle name="Percent 5 23 2" xfId="10550"/>
    <cellStyle name="Percent 5 24" xfId="10551"/>
    <cellStyle name="Percent 5 24 2" xfId="10552"/>
    <cellStyle name="Percent 5 25" xfId="10553"/>
    <cellStyle name="Percent 5 25 2" xfId="10554"/>
    <cellStyle name="Percent 5 26" xfId="10555"/>
    <cellStyle name="Percent 5 26 2" xfId="10556"/>
    <cellStyle name="Percent 5 27" xfId="10557"/>
    <cellStyle name="Percent 5 27 2" xfId="10558"/>
    <cellStyle name="Percent 5 28" xfId="10559"/>
    <cellStyle name="Percent 5 28 2" xfId="10560"/>
    <cellStyle name="Percent 5 29" xfId="10561"/>
    <cellStyle name="Percent 5 29 2" xfId="10562"/>
    <cellStyle name="Percent 5 3" xfId="10563"/>
    <cellStyle name="Percent 5 3 2" xfId="10564"/>
    <cellStyle name="Percent 5 3 2 2" xfId="10565"/>
    <cellStyle name="Percent 5 3 2 3" xfId="16634"/>
    <cellStyle name="Percent 5 3 3" xfId="10566"/>
    <cellStyle name="Percent 5 3 3 2" xfId="10567"/>
    <cellStyle name="Percent 5 3 4" xfId="10568"/>
    <cellStyle name="Percent 5 3 5" xfId="16635"/>
    <cellStyle name="Percent 5 30" xfId="10569"/>
    <cellStyle name="Percent 5 30 2" xfId="10570"/>
    <cellStyle name="Percent 5 31" xfId="10571"/>
    <cellStyle name="Percent 5 31 2" xfId="10572"/>
    <cellStyle name="Percent 5 32" xfId="10573"/>
    <cellStyle name="Percent 5 32 2" xfId="10574"/>
    <cellStyle name="Percent 5 33" xfId="10575"/>
    <cellStyle name="Percent 5 33 2" xfId="10576"/>
    <cellStyle name="Percent 5 34" xfId="10577"/>
    <cellStyle name="Percent 5 34 2" xfId="10578"/>
    <cellStyle name="Percent 5 35" xfId="10579"/>
    <cellStyle name="Percent 5 35 2" xfId="10580"/>
    <cellStyle name="Percent 5 36" xfId="10581"/>
    <cellStyle name="Percent 5 36 2" xfId="10582"/>
    <cellStyle name="Percent 5 37" xfId="10583"/>
    <cellStyle name="Percent 5 37 2" xfId="10584"/>
    <cellStyle name="Percent 5 38" xfId="10585"/>
    <cellStyle name="Percent 5 38 2" xfId="10586"/>
    <cellStyle name="Percent 5 39" xfId="10587"/>
    <cellStyle name="Percent 5 39 2" xfId="10588"/>
    <cellStyle name="Percent 5 4" xfId="10589"/>
    <cellStyle name="Percent 5 4 2" xfId="10590"/>
    <cellStyle name="Percent 5 4 2 2" xfId="10591"/>
    <cellStyle name="Percent 5 4 3" xfId="10592"/>
    <cellStyle name="Percent 5 4 4" xfId="16636"/>
    <cellStyle name="Percent 5 40" xfId="10593"/>
    <cellStyle name="Percent 5 40 2" xfId="10594"/>
    <cellStyle name="Percent 5 41" xfId="10595"/>
    <cellStyle name="Percent 5 41 2" xfId="10596"/>
    <cellStyle name="Percent 5 42" xfId="10597"/>
    <cellStyle name="Percent 5 42 2" xfId="10598"/>
    <cellStyle name="Percent 5 43" xfId="10599"/>
    <cellStyle name="Percent 5 43 2" xfId="10600"/>
    <cellStyle name="Percent 5 44" xfId="10601"/>
    <cellStyle name="Percent 5 44 2" xfId="10602"/>
    <cellStyle name="Percent 5 45" xfId="10603"/>
    <cellStyle name="Percent 5 45 2" xfId="10604"/>
    <cellStyle name="Percent 5 46" xfId="10605"/>
    <cellStyle name="Percent 5 46 2" xfId="10606"/>
    <cellStyle name="Percent 5 47" xfId="10607"/>
    <cellStyle name="Percent 5 47 2" xfId="10608"/>
    <cellStyle name="Percent 5 48" xfId="10609"/>
    <cellStyle name="Percent 5 48 2" xfId="10610"/>
    <cellStyle name="Percent 5 49" xfId="10611"/>
    <cellStyle name="Percent 5 49 2" xfId="10612"/>
    <cellStyle name="Percent 5 5" xfId="10613"/>
    <cellStyle name="Percent 5 5 2" xfId="10614"/>
    <cellStyle name="Percent 5 5 3" xfId="16637"/>
    <cellStyle name="Percent 5 50" xfId="10615"/>
    <cellStyle name="Percent 5 50 2" xfId="10616"/>
    <cellStyle name="Percent 5 51" xfId="10617"/>
    <cellStyle name="Percent 5 51 2" xfId="10618"/>
    <cellStyle name="Percent 5 52" xfId="10619"/>
    <cellStyle name="Percent 5 52 2" xfId="10620"/>
    <cellStyle name="Percent 5 53" xfId="10621"/>
    <cellStyle name="Percent 5 53 2" xfId="10622"/>
    <cellStyle name="Percent 5 54" xfId="10623"/>
    <cellStyle name="Percent 5 54 2" xfId="10624"/>
    <cellStyle name="Percent 5 55" xfId="10625"/>
    <cellStyle name="Percent 5 55 2" xfId="10626"/>
    <cellStyle name="Percent 5 56" xfId="10627"/>
    <cellStyle name="Percent 5 56 2" xfId="10628"/>
    <cellStyle name="Percent 5 57" xfId="10629"/>
    <cellStyle name="Percent 5 57 2" xfId="10630"/>
    <cellStyle name="Percent 5 58" xfId="10631"/>
    <cellStyle name="Percent 5 58 2" xfId="10632"/>
    <cellStyle name="Percent 5 59" xfId="10633"/>
    <cellStyle name="Percent 5 59 2" xfId="10634"/>
    <cellStyle name="Percent 5 6" xfId="10635"/>
    <cellStyle name="Percent 5 6 2" xfId="10636"/>
    <cellStyle name="Percent 5 60" xfId="10637"/>
    <cellStyle name="Percent 5 60 2" xfId="10638"/>
    <cellStyle name="Percent 5 61" xfId="10639"/>
    <cellStyle name="Percent 5 61 2" xfId="10640"/>
    <cellStyle name="Percent 5 62" xfId="10641"/>
    <cellStyle name="Percent 5 62 2" xfId="10642"/>
    <cellStyle name="Percent 5 63" xfId="10643"/>
    <cellStyle name="Percent 5 63 2" xfId="10644"/>
    <cellStyle name="Percent 5 64" xfId="10645"/>
    <cellStyle name="Percent 5 64 2" xfId="10646"/>
    <cellStyle name="Percent 5 64 2 2" xfId="16638"/>
    <cellStyle name="Percent 5 64 3" xfId="16639"/>
    <cellStyle name="Percent 5 65" xfId="10647"/>
    <cellStyle name="Percent 5 65 2" xfId="10648"/>
    <cellStyle name="Percent 5 65 2 2" xfId="16640"/>
    <cellStyle name="Percent 5 65 3" xfId="16641"/>
    <cellStyle name="Percent 5 66" xfId="16642"/>
    <cellStyle name="Percent 5 7" xfId="10649"/>
    <cellStyle name="Percent 5 7 2" xfId="10650"/>
    <cellStyle name="Percent 5 8" xfId="10651"/>
    <cellStyle name="Percent 5 8 2" xfId="10652"/>
    <cellStyle name="Percent 5 9" xfId="10653"/>
    <cellStyle name="Percent 5 9 2" xfId="10654"/>
    <cellStyle name="Percent 5 9 2 2" xfId="10655"/>
    <cellStyle name="Percent 5 9 3" xfId="10656"/>
    <cellStyle name="Percent 50" xfId="10657"/>
    <cellStyle name="Percent 50 2" xfId="10658"/>
    <cellStyle name="Percent 51" xfId="10659"/>
    <cellStyle name="Percent 51 2" xfId="10660"/>
    <cellStyle name="Percent 52" xfId="10661"/>
    <cellStyle name="Percent 52 2" xfId="10662"/>
    <cellStyle name="Percent 53" xfId="10663"/>
    <cellStyle name="Percent 53 2" xfId="10664"/>
    <cellStyle name="Percent 54" xfId="10665"/>
    <cellStyle name="Percent 54 2" xfId="10666"/>
    <cellStyle name="Percent 55" xfId="10667"/>
    <cellStyle name="Percent 55 2" xfId="10668"/>
    <cellStyle name="Percent 56" xfId="10669"/>
    <cellStyle name="Percent 56 2" xfId="10670"/>
    <cellStyle name="Percent 57" xfId="10671"/>
    <cellStyle name="Percent 57 2" xfId="10672"/>
    <cellStyle name="Percent 58" xfId="10673"/>
    <cellStyle name="Percent 58 2" xfId="10674"/>
    <cellStyle name="Percent 59" xfId="10675"/>
    <cellStyle name="Percent 59 2" xfId="10676"/>
    <cellStyle name="Percent 6" xfId="69"/>
    <cellStyle name="Percent 6 2" xfId="10677"/>
    <cellStyle name="Percent 6 2 2" xfId="10678"/>
    <cellStyle name="Percent 6 3" xfId="10679"/>
    <cellStyle name="Percent 60" xfId="10680"/>
    <cellStyle name="Percent 60 2" xfId="10681"/>
    <cellStyle name="Percent 61" xfId="10682"/>
    <cellStyle name="Percent 61 2" xfId="10683"/>
    <cellStyle name="Percent 62" xfId="10684"/>
    <cellStyle name="Percent 62 2" xfId="10685"/>
    <cellStyle name="Percent 63" xfId="10686"/>
    <cellStyle name="Percent 63 2" xfId="10687"/>
    <cellStyle name="Percent 64" xfId="10688"/>
    <cellStyle name="Percent 64 2" xfId="10689"/>
    <cellStyle name="Percent 64 2 2" xfId="10690"/>
    <cellStyle name="Percent 64 2 3" xfId="16643"/>
    <cellStyle name="Percent 64 3" xfId="10691"/>
    <cellStyle name="Percent 64 4" xfId="16644"/>
    <cellStyle name="Percent 65" xfId="10692"/>
    <cellStyle name="Percent 65 2" xfId="10693"/>
    <cellStyle name="Percent 65 2 2" xfId="10694"/>
    <cellStyle name="Percent 65 3" xfId="10695"/>
    <cellStyle name="Percent 65 3 2" xfId="10696"/>
    <cellStyle name="Percent 65 4" xfId="10697"/>
    <cellStyle name="Percent 66" xfId="10698"/>
    <cellStyle name="Percent 66 2" xfId="10699"/>
    <cellStyle name="Percent 66 3" xfId="16645"/>
    <cellStyle name="Percent 67" xfId="10700"/>
    <cellStyle name="Percent 67 2" xfId="10701"/>
    <cellStyle name="Percent 67 3" xfId="16646"/>
    <cellStyle name="Percent 68" xfId="10702"/>
    <cellStyle name="Percent 68 2" xfId="10703"/>
    <cellStyle name="Percent 68 3" xfId="10704"/>
    <cellStyle name="Percent 68 3 2" xfId="16647"/>
    <cellStyle name="Percent 68 4" xfId="16648"/>
    <cellStyle name="Percent 68 4 2" xfId="16649"/>
    <cellStyle name="Percent 69" xfId="10705"/>
    <cellStyle name="Percent 69 2" xfId="10706"/>
    <cellStyle name="Percent 7" xfId="70"/>
    <cellStyle name="Percent 7 10" xfId="10707"/>
    <cellStyle name="Percent 7 10 2" xfId="10708"/>
    <cellStyle name="Percent 7 11" xfId="10709"/>
    <cellStyle name="Percent 7 11 2" xfId="10710"/>
    <cellStyle name="Percent 7 12" xfId="10711"/>
    <cellStyle name="Percent 7 12 2" xfId="10712"/>
    <cellStyle name="Percent 7 13" xfId="10713"/>
    <cellStyle name="Percent 7 13 2" xfId="10714"/>
    <cellStyle name="Percent 7 14" xfId="10715"/>
    <cellStyle name="Percent 7 14 2" xfId="10716"/>
    <cellStyle name="Percent 7 15" xfId="10717"/>
    <cellStyle name="Percent 7 16" xfId="16650"/>
    <cellStyle name="Percent 7 2" xfId="10718"/>
    <cellStyle name="Percent 7 2 10" xfId="10719"/>
    <cellStyle name="Percent 7 2 10 2" xfId="10720"/>
    <cellStyle name="Percent 7 2 10 2 2" xfId="10721"/>
    <cellStyle name="Percent 7 2 10 2 3" xfId="16651"/>
    <cellStyle name="Percent 7 2 10 3" xfId="10722"/>
    <cellStyle name="Percent 7 2 10 4" xfId="16652"/>
    <cellStyle name="Percent 7 2 11" xfId="10723"/>
    <cellStyle name="Percent 7 2 11 2" xfId="10724"/>
    <cellStyle name="Percent 7 2 11 2 2" xfId="10725"/>
    <cellStyle name="Percent 7 2 11 2 3" xfId="16653"/>
    <cellStyle name="Percent 7 2 11 3" xfId="10726"/>
    <cellStyle name="Percent 7 2 11 4" xfId="16654"/>
    <cellStyle name="Percent 7 2 12" xfId="10727"/>
    <cellStyle name="Percent 7 2 12 2" xfId="10728"/>
    <cellStyle name="Percent 7 2 12 3" xfId="16655"/>
    <cellStyle name="Percent 7 2 13" xfId="10729"/>
    <cellStyle name="Percent 7 2 13 2" xfId="10730"/>
    <cellStyle name="Percent 7 2 13 3" xfId="16656"/>
    <cellStyle name="Percent 7 2 14" xfId="10731"/>
    <cellStyle name="Percent 7 2 14 2" xfId="10732"/>
    <cellStyle name="Percent 7 2 15" xfId="10733"/>
    <cellStyle name="Percent 7 2 16" xfId="16657"/>
    <cellStyle name="Percent 7 2 2" xfId="10734"/>
    <cellStyle name="Percent 7 2 2 2" xfId="10735"/>
    <cellStyle name="Percent 7 2 2 2 2" xfId="10736"/>
    <cellStyle name="Percent 7 2 2 2 3" xfId="16658"/>
    <cellStyle name="Percent 7 2 2 3" xfId="10737"/>
    <cellStyle name="Percent 7 2 2 3 2" xfId="10738"/>
    <cellStyle name="Percent 7 2 2 4" xfId="10739"/>
    <cellStyle name="Percent 7 2 2 5" xfId="16659"/>
    <cellStyle name="Percent 7 2 3" xfId="10740"/>
    <cellStyle name="Percent 7 2 3 2" xfId="10741"/>
    <cellStyle name="Percent 7 2 3 2 2" xfId="10742"/>
    <cellStyle name="Percent 7 2 3 2 3" xfId="16660"/>
    <cellStyle name="Percent 7 2 3 3" xfId="10743"/>
    <cellStyle name="Percent 7 2 3 4" xfId="16661"/>
    <cellStyle name="Percent 7 2 4" xfId="10744"/>
    <cellStyle name="Percent 7 2 4 2" xfId="10745"/>
    <cellStyle name="Percent 7 2 4 2 2" xfId="10746"/>
    <cellStyle name="Percent 7 2 4 2 3" xfId="16662"/>
    <cellStyle name="Percent 7 2 4 3" xfId="10747"/>
    <cellStyle name="Percent 7 2 4 4" xfId="16663"/>
    <cellStyle name="Percent 7 2 5" xfId="10748"/>
    <cellStyle name="Percent 7 2 5 2" xfId="10749"/>
    <cellStyle name="Percent 7 2 5 2 2" xfId="10750"/>
    <cellStyle name="Percent 7 2 5 2 3" xfId="16664"/>
    <cellStyle name="Percent 7 2 5 3" xfId="10751"/>
    <cellStyle name="Percent 7 2 5 4" xfId="16665"/>
    <cellStyle name="Percent 7 2 6" xfId="10752"/>
    <cellStyle name="Percent 7 2 6 2" xfId="10753"/>
    <cellStyle name="Percent 7 2 6 2 2" xfId="10754"/>
    <cellStyle name="Percent 7 2 6 2 3" xfId="16666"/>
    <cellStyle name="Percent 7 2 6 3" xfId="10755"/>
    <cellStyle name="Percent 7 2 6 4" xfId="16667"/>
    <cellStyle name="Percent 7 2 7" xfId="10756"/>
    <cellStyle name="Percent 7 2 7 2" xfId="10757"/>
    <cellStyle name="Percent 7 2 7 2 2" xfId="10758"/>
    <cellStyle name="Percent 7 2 7 2 3" xfId="16668"/>
    <cellStyle name="Percent 7 2 7 3" xfId="10759"/>
    <cellStyle name="Percent 7 2 7 4" xfId="16669"/>
    <cellStyle name="Percent 7 2 8" xfId="10760"/>
    <cellStyle name="Percent 7 2 8 2" xfId="10761"/>
    <cellStyle name="Percent 7 2 8 2 2" xfId="10762"/>
    <cellStyle name="Percent 7 2 8 2 3" xfId="16670"/>
    <cellStyle name="Percent 7 2 8 3" xfId="10763"/>
    <cellStyle name="Percent 7 2 8 4" xfId="16671"/>
    <cellStyle name="Percent 7 2 9" xfId="10764"/>
    <cellStyle name="Percent 7 2 9 2" xfId="10765"/>
    <cellStyle name="Percent 7 2 9 2 2" xfId="10766"/>
    <cellStyle name="Percent 7 2 9 2 3" xfId="16672"/>
    <cellStyle name="Percent 7 2 9 3" xfId="10767"/>
    <cellStyle name="Percent 7 2 9 4" xfId="16673"/>
    <cellStyle name="Percent 7 3" xfId="10768"/>
    <cellStyle name="Percent 7 3 2" xfId="10769"/>
    <cellStyle name="Percent 7 4" xfId="10770"/>
    <cellStyle name="Percent 7 4 2" xfId="10771"/>
    <cellStyle name="Percent 7 5" xfId="10772"/>
    <cellStyle name="Percent 7 5 2" xfId="10773"/>
    <cellStyle name="Percent 7 6" xfId="10774"/>
    <cellStyle name="Percent 7 6 2" xfId="10775"/>
    <cellStyle name="Percent 7 7" xfId="10776"/>
    <cellStyle name="Percent 7 7 2" xfId="10777"/>
    <cellStyle name="Percent 7 8" xfId="10778"/>
    <cellStyle name="Percent 7 8 2" xfId="10779"/>
    <cellStyle name="Percent 7 9" xfId="10780"/>
    <cellStyle name="Percent 7 9 2" xfId="10781"/>
    <cellStyle name="Percent 70" xfId="10782"/>
    <cellStyle name="Percent 70 2" xfId="10783"/>
    <cellStyle name="Percent 71" xfId="10784"/>
    <cellStyle name="Percent 71 2" xfId="10785"/>
    <cellStyle name="Percent 71 3" xfId="10786"/>
    <cellStyle name="Percent 72" xfId="10787"/>
    <cellStyle name="Percent 72 2" xfId="10788"/>
    <cellStyle name="Percent 73" xfId="10789"/>
    <cellStyle name="Percent 73 2" xfId="10790"/>
    <cellStyle name="Percent 73 2 2" xfId="10791"/>
    <cellStyle name="Percent 73 2 3" xfId="16674"/>
    <cellStyle name="Percent 73 2 3 2" xfId="16675"/>
    <cellStyle name="Percent 73 2 3 3" xfId="16676"/>
    <cellStyle name="Percent 73 3" xfId="10792"/>
    <cellStyle name="Percent 73 3 2" xfId="10793"/>
    <cellStyle name="Percent 73 3 3" xfId="16677"/>
    <cellStyle name="Percent 73 4" xfId="10794"/>
    <cellStyle name="Percent 73 4 2" xfId="10795"/>
    <cellStyle name="Percent 73 4 3" xfId="16678"/>
    <cellStyle name="Percent 73 5" xfId="10796"/>
    <cellStyle name="Percent 73 6" xfId="16679"/>
    <cellStyle name="Percent 74" xfId="10797"/>
    <cellStyle name="Percent 75" xfId="16680"/>
    <cellStyle name="Percent 75 2" xfId="16681"/>
    <cellStyle name="Percent 75 3" xfId="16682"/>
    <cellStyle name="Percent 76" xfId="16683"/>
    <cellStyle name="Percent 76 2" xfId="16684"/>
    <cellStyle name="Percent 77" xfId="16685"/>
    <cellStyle name="Percent 77 2" xfId="16686"/>
    <cellStyle name="Percent 78" xfId="16687"/>
    <cellStyle name="Percent 79" xfId="16688"/>
    <cellStyle name="Percent 8" xfId="71"/>
    <cellStyle name="Percent 8 10" xfId="16689"/>
    <cellStyle name="Percent 8 2" xfId="10798"/>
    <cellStyle name="Percent 8 2 2" xfId="10799"/>
    <cellStyle name="Percent 8 2 2 2" xfId="10800"/>
    <cellStyle name="Percent 8 2 2 2 2" xfId="10801"/>
    <cellStyle name="Percent 8 2 2 2 2 2" xfId="10802"/>
    <cellStyle name="Percent 8 2 2 2 2 3" xfId="16690"/>
    <cellStyle name="Percent 8 2 2 2 3" xfId="10803"/>
    <cellStyle name="Percent 8 2 2 2 4" xfId="16691"/>
    <cellStyle name="Percent 8 2 2 3" xfId="10804"/>
    <cellStyle name="Percent 8 2 2 3 2" xfId="10805"/>
    <cellStyle name="Percent 8 2 2 3 2 2" xfId="10806"/>
    <cellStyle name="Percent 8 2 2 3 2 3" xfId="16692"/>
    <cellStyle name="Percent 8 2 2 3 3" xfId="10807"/>
    <cellStyle name="Percent 8 2 2 3 4" xfId="16693"/>
    <cellStyle name="Percent 8 2 2 4" xfId="10808"/>
    <cellStyle name="Percent 8 2 2 4 2" xfId="10809"/>
    <cellStyle name="Percent 8 2 2 4 2 2" xfId="10810"/>
    <cellStyle name="Percent 8 2 2 4 2 3" xfId="16694"/>
    <cellStyle name="Percent 8 2 2 4 3" xfId="10811"/>
    <cellStyle name="Percent 8 2 2 4 4" xfId="16695"/>
    <cellStyle name="Percent 8 2 2 5" xfId="10812"/>
    <cellStyle name="Percent 8 2 2 5 2" xfId="10813"/>
    <cellStyle name="Percent 8 2 2 5 2 2" xfId="10814"/>
    <cellStyle name="Percent 8 2 2 5 2 3" xfId="16696"/>
    <cellStyle name="Percent 8 2 2 5 3" xfId="10815"/>
    <cellStyle name="Percent 8 2 2 5 4" xfId="16697"/>
    <cellStyle name="Percent 8 2 2 6" xfId="10816"/>
    <cellStyle name="Percent 8 2 3" xfId="10817"/>
    <cellStyle name="Percent 8 2 3 2" xfId="10818"/>
    <cellStyle name="Percent 8 2 4" xfId="10819"/>
    <cellStyle name="Percent 8 2 4 2" xfId="10820"/>
    <cellStyle name="Percent 8 2 5" xfId="10821"/>
    <cellStyle name="Percent 8 2 5 2" xfId="10822"/>
    <cellStyle name="Percent 8 2 6" xfId="10823"/>
    <cellStyle name="Percent 8 2 6 2" xfId="10824"/>
    <cellStyle name="Percent 8 2 6 3" xfId="16698"/>
    <cellStyle name="Percent 8 2 7" xfId="10825"/>
    <cellStyle name="Percent 8 2 7 2" xfId="10826"/>
    <cellStyle name="Percent 8 2 7 3" xfId="16699"/>
    <cellStyle name="Percent 8 2 8" xfId="10827"/>
    <cellStyle name="Percent 8 2 9" xfId="16700"/>
    <cellStyle name="Percent 8 3" xfId="10828"/>
    <cellStyle name="Percent 8 3 2" xfId="10829"/>
    <cellStyle name="Percent 8 3 2 2" xfId="10830"/>
    <cellStyle name="Percent 8 3 2 3" xfId="16701"/>
    <cellStyle name="Percent 8 3 3" xfId="10831"/>
    <cellStyle name="Percent 8 3 4" xfId="16702"/>
    <cellStyle name="Percent 8 4" xfId="10832"/>
    <cellStyle name="Percent 8 4 2" xfId="10833"/>
    <cellStyle name="Percent 8 4 2 2" xfId="10834"/>
    <cellStyle name="Percent 8 4 2 3" xfId="16703"/>
    <cellStyle name="Percent 8 4 3" xfId="10835"/>
    <cellStyle name="Percent 8 4 4" xfId="16704"/>
    <cellStyle name="Percent 8 5" xfId="10836"/>
    <cellStyle name="Percent 8 5 2" xfId="10837"/>
    <cellStyle name="Percent 8 5 2 2" xfId="10838"/>
    <cellStyle name="Percent 8 5 2 3" xfId="16705"/>
    <cellStyle name="Percent 8 5 3" xfId="10839"/>
    <cellStyle name="Percent 8 5 4" xfId="16706"/>
    <cellStyle name="Percent 8 6" xfId="10840"/>
    <cellStyle name="Percent 8 6 2" xfId="10841"/>
    <cellStyle name="Percent 8 6 2 2" xfId="10842"/>
    <cellStyle name="Percent 8 6 2 3" xfId="16707"/>
    <cellStyle name="Percent 8 6 3" xfId="10843"/>
    <cellStyle name="Percent 8 6 4" xfId="16708"/>
    <cellStyle name="Percent 8 7" xfId="10844"/>
    <cellStyle name="Percent 8 7 2" xfId="10845"/>
    <cellStyle name="Percent 8 8" xfId="10846"/>
    <cellStyle name="Percent 8 8 2" xfId="10847"/>
    <cellStyle name="Percent 8 8 3" xfId="16709"/>
    <cellStyle name="Percent 8 9" xfId="10848"/>
    <cellStyle name="Percent 80" xfId="16935"/>
    <cellStyle name="Percent 80 2" xfId="16936"/>
    <cellStyle name="Percent 81" xfId="16943"/>
    <cellStyle name="Percent 82" xfId="16946"/>
    <cellStyle name="Percent 83" xfId="16950"/>
    <cellStyle name="Percent 9" xfId="188"/>
    <cellStyle name="Percent 9 2" xfId="10849"/>
    <cellStyle name="Percent 9 2 2" xfId="10850"/>
    <cellStyle name="Percent 9 3" xfId="10851"/>
    <cellStyle name="Percent 9 4" xfId="16710"/>
    <cellStyle name="PRINTFONT" xfId="10852"/>
    <cellStyle name="PRINTFONT 2" xfId="10853"/>
    <cellStyle name="PSChar" xfId="72"/>
    <cellStyle name="PSChar 2" xfId="10854"/>
    <cellStyle name="PSDate" xfId="73"/>
    <cellStyle name="PSDate 2" xfId="10855"/>
    <cellStyle name="PSDec" xfId="74"/>
    <cellStyle name="PSDec 2" xfId="10856"/>
    <cellStyle name="PSHeading" xfId="75"/>
    <cellStyle name="PSHeading 2" xfId="10857"/>
    <cellStyle name="PSHeading 3" xfId="16711"/>
    <cellStyle name="PSInt" xfId="76"/>
    <cellStyle name="PSInt 2" xfId="10858"/>
    <cellStyle name="PSSpacer" xfId="77"/>
    <cellStyle name="PSSpacer 2" xfId="10859"/>
    <cellStyle name="Reset  - Style4" xfId="10860"/>
    <cellStyle name="Reset  - Style4 2" xfId="10861"/>
    <cellStyle name="Reset  - Style7" xfId="10862"/>
    <cellStyle name="Reset  - Style7 2" xfId="10863"/>
    <cellStyle name="SAPBEXaggData" xfId="78"/>
    <cellStyle name="SAPBEXaggDataEmph" xfId="79"/>
    <cellStyle name="SAPBEXaggItem" xfId="80"/>
    <cellStyle name="SAPBEXaggItemX" xfId="81"/>
    <cellStyle name="SAPBEXchaText" xfId="82"/>
    <cellStyle name="SAPBEXexcBad7" xfId="83"/>
    <cellStyle name="SAPBEXexcBad8" xfId="84"/>
    <cellStyle name="SAPBEXexcBad9" xfId="85"/>
    <cellStyle name="SAPBEXexcCritical4" xfId="86"/>
    <cellStyle name="SAPBEXexcCritical5" xfId="87"/>
    <cellStyle name="SAPBEXexcCritical6" xfId="88"/>
    <cellStyle name="SAPBEXexcGood1" xfId="89"/>
    <cellStyle name="SAPBEXexcGood2" xfId="90"/>
    <cellStyle name="SAPBEXexcGood3" xfId="91"/>
    <cellStyle name="SAPBEXfilterDrill" xfId="92"/>
    <cellStyle name="SAPBEXfilterItem" xfId="93"/>
    <cellStyle name="SAPBEXfilterText" xfId="94"/>
    <cellStyle name="SAPBEXformats" xfId="95"/>
    <cellStyle name="SAPBEXheaderItem" xfId="96"/>
    <cellStyle name="SAPBEXheaderText" xfId="97"/>
    <cellStyle name="SAPBEXHLevel0" xfId="98"/>
    <cellStyle name="SAPBEXHLevel0X" xfId="99"/>
    <cellStyle name="SAPBEXHLevel1" xfId="100"/>
    <cellStyle name="SAPBEXHLevel1X" xfId="101"/>
    <cellStyle name="SAPBEXHLevel2" xfId="102"/>
    <cellStyle name="SAPBEXHLevel2X" xfId="103"/>
    <cellStyle name="SAPBEXHLevel3" xfId="104"/>
    <cellStyle name="SAPBEXHLevel3X" xfId="105"/>
    <cellStyle name="SAPBEXresData" xfId="106"/>
    <cellStyle name="SAPBEXresDataEmph" xfId="107"/>
    <cellStyle name="SAPBEXresItem" xfId="108"/>
    <cellStyle name="SAPBEXresItemX" xfId="109"/>
    <cellStyle name="SAPBEXstdData" xfId="110"/>
    <cellStyle name="SAPBEXstdDataEmph" xfId="111"/>
    <cellStyle name="SAPBEXstdItem" xfId="112"/>
    <cellStyle name="SAPBEXstdItemX" xfId="113"/>
    <cellStyle name="SAPBEXtitle" xfId="114"/>
    <cellStyle name="SAPBEXundefined" xfId="115"/>
    <cellStyle name="SectionHeaderNormal" xfId="10864"/>
    <cellStyle name="STD" xfId="10865"/>
    <cellStyle name="STD 2" xfId="10866"/>
    <cellStyle name="Style 1" xfId="116"/>
    <cellStyle name="Style 105" xfId="11340"/>
    <cellStyle name="Style 1060" xfId="16712"/>
    <cellStyle name="Style 109" xfId="11341"/>
    <cellStyle name="Style 1092" xfId="16713"/>
    <cellStyle name="Style 1096" xfId="16714"/>
    <cellStyle name="Style 1100" xfId="16715"/>
    <cellStyle name="Style 113" xfId="11342"/>
    <cellStyle name="Style 117" xfId="11343"/>
    <cellStyle name="Style 140" xfId="11344"/>
    <cellStyle name="Style 144" xfId="11345"/>
    <cellStyle name="Style 21" xfId="10867"/>
    <cellStyle name="Style 21 2" xfId="10868"/>
    <cellStyle name="Style 21 2 2" xfId="10869"/>
    <cellStyle name="Style 21 3" xfId="10870"/>
    <cellStyle name="Style 21 3 2" xfId="10871"/>
    <cellStyle name="Style 21 4" xfId="10872"/>
    <cellStyle name="Style 21 4 2" xfId="10873"/>
    <cellStyle name="Style 21 5" xfId="10874"/>
    <cellStyle name="Style 21 5 2" xfId="10875"/>
    <cellStyle name="Style 21 6" xfId="10876"/>
    <cellStyle name="Style 22" xfId="10877"/>
    <cellStyle name="Style 22 2" xfId="10878"/>
    <cellStyle name="Style 22 2 2" xfId="10879"/>
    <cellStyle name="Style 22 2_Avera Rebuttal Analyses" xfId="11346"/>
    <cellStyle name="Style 22 3" xfId="10880"/>
    <cellStyle name="Style 22 3 2" xfId="10881"/>
    <cellStyle name="Style 22 4" xfId="10882"/>
    <cellStyle name="Style 22 4 2" xfId="10883"/>
    <cellStyle name="Style 22 5" xfId="10884"/>
    <cellStyle name="Style 22 5 2" xfId="10885"/>
    <cellStyle name="Style 22 6" xfId="10886"/>
    <cellStyle name="Style 23" xfId="10887"/>
    <cellStyle name="Style 23 2" xfId="10888"/>
    <cellStyle name="Style 23 2 2" xfId="10889"/>
    <cellStyle name="Style 23 3" xfId="10890"/>
    <cellStyle name="Style 23 3 2" xfId="10891"/>
    <cellStyle name="Style 23 4" xfId="10892"/>
    <cellStyle name="Style 23 4 2" xfId="10893"/>
    <cellStyle name="Style 23 5" xfId="10894"/>
    <cellStyle name="Style 23 5 2" xfId="10895"/>
    <cellStyle name="Style 23 6" xfId="10896"/>
    <cellStyle name="Style 24" xfId="10897"/>
    <cellStyle name="Style 24 2" xfId="10898"/>
    <cellStyle name="Style 24 2 2" xfId="10899"/>
    <cellStyle name="Style 24 2_Avera Rebuttal Analyses" xfId="11347"/>
    <cellStyle name="Style 24 3" xfId="10900"/>
    <cellStyle name="Style 24 3 2" xfId="10901"/>
    <cellStyle name="Style 24 4" xfId="10902"/>
    <cellStyle name="Style 24 4 2" xfId="10903"/>
    <cellStyle name="Style 24 5" xfId="10904"/>
    <cellStyle name="Style 24 5 2" xfId="10905"/>
    <cellStyle name="Style 24 6" xfId="10906"/>
    <cellStyle name="Style 25" xfId="10907"/>
    <cellStyle name="Style 25 10" xfId="10908"/>
    <cellStyle name="Style 25 10 2" xfId="10909"/>
    <cellStyle name="Style 25 11" xfId="10910"/>
    <cellStyle name="Style 25 2" xfId="10911"/>
    <cellStyle name="Style 25 2 2" xfId="10912"/>
    <cellStyle name="Style 25 3" xfId="10913"/>
    <cellStyle name="Style 25 3 2" xfId="10914"/>
    <cellStyle name="Style 25 4" xfId="10915"/>
    <cellStyle name="Style 25 4 2" xfId="10916"/>
    <cellStyle name="Style 25 5" xfId="10917"/>
    <cellStyle name="Style 25 5 2" xfId="10918"/>
    <cellStyle name="Style 25 6" xfId="10919"/>
    <cellStyle name="Style 25 6 2" xfId="10920"/>
    <cellStyle name="Style 25 7" xfId="10921"/>
    <cellStyle name="Style 25 7 2" xfId="10922"/>
    <cellStyle name="Style 25 8" xfId="10923"/>
    <cellStyle name="Style 25 8 2" xfId="10924"/>
    <cellStyle name="Style 25 9" xfId="10925"/>
    <cellStyle name="Style 25 9 2" xfId="10926"/>
    <cellStyle name="Style 26" xfId="10927"/>
    <cellStyle name="Style 26 2" xfId="10928"/>
    <cellStyle name="Style 26 2 2" xfId="10929"/>
    <cellStyle name="Style 26 2 2 2" xfId="10930"/>
    <cellStyle name="Style 26 2 3" xfId="10931"/>
    <cellStyle name="Style 26 2_Avera Rebuttal Analyses" xfId="11348"/>
    <cellStyle name="Style 26 3" xfId="10932"/>
    <cellStyle name="Style 26 3 2" xfId="10933"/>
    <cellStyle name="Style 26 3 2 2" xfId="10934"/>
    <cellStyle name="Style 26 3 3" xfId="10935"/>
    <cellStyle name="Style 26 4" xfId="10936"/>
    <cellStyle name="Style 26 4 2" xfId="10937"/>
    <cellStyle name="Style 26 5" xfId="10938"/>
    <cellStyle name="Style 26 5 2" xfId="10939"/>
    <cellStyle name="Style 26 6" xfId="10940"/>
    <cellStyle name="Style 26 7" xfId="16716"/>
    <cellStyle name="Style 26 8" xfId="16717"/>
    <cellStyle name="Style 27" xfId="10941"/>
    <cellStyle name="Style 27 2" xfId="10942"/>
    <cellStyle name="Style 27 2 2" xfId="10943"/>
    <cellStyle name="Style 27 3" xfId="10944"/>
    <cellStyle name="Style 27 3 2" xfId="10945"/>
    <cellStyle name="Style 27 4" xfId="10946"/>
    <cellStyle name="Style 27 4 2" xfId="10947"/>
    <cellStyle name="Style 27 5" xfId="10948"/>
    <cellStyle name="Style 27 5 2" xfId="10949"/>
    <cellStyle name="Style 27 6" xfId="10950"/>
    <cellStyle name="Style 28" xfId="10951"/>
    <cellStyle name="Style 28 2" xfId="10952"/>
    <cellStyle name="Style 28 2 2" xfId="10953"/>
    <cellStyle name="Style 28 3" xfId="10954"/>
    <cellStyle name="Style 28 3 2" xfId="10955"/>
    <cellStyle name="Style 28 4" xfId="10956"/>
    <cellStyle name="Style 28 4 2" xfId="10957"/>
    <cellStyle name="Style 28 5" xfId="10958"/>
    <cellStyle name="Style 28 5 2" xfId="10959"/>
    <cellStyle name="Style 28 6" xfId="10960"/>
    <cellStyle name="Style 29" xfId="10961"/>
    <cellStyle name="Style 29 10" xfId="10962"/>
    <cellStyle name="Style 29 10 2" xfId="10963"/>
    <cellStyle name="Style 29 11" xfId="10964"/>
    <cellStyle name="Style 29 11 2" xfId="10965"/>
    <cellStyle name="Style 29 12" xfId="10966"/>
    <cellStyle name="Style 29 12 2" xfId="10967"/>
    <cellStyle name="Style 29 13" xfId="10968"/>
    <cellStyle name="Style 29 13 2" xfId="10969"/>
    <cellStyle name="Style 29 14" xfId="10970"/>
    <cellStyle name="Style 29 14 2" xfId="10971"/>
    <cellStyle name="Style 29 15" xfId="10972"/>
    <cellStyle name="Style 29 15 2" xfId="10973"/>
    <cellStyle name="Style 29 16" xfId="10974"/>
    <cellStyle name="Style 29 16 2" xfId="10975"/>
    <cellStyle name="Style 29 17" xfId="10976"/>
    <cellStyle name="Style 29 2" xfId="10977"/>
    <cellStyle name="Style 29 2 2" xfId="10978"/>
    <cellStyle name="Style 29 3" xfId="10979"/>
    <cellStyle name="Style 29 3 2" xfId="10980"/>
    <cellStyle name="Style 29 4" xfId="10981"/>
    <cellStyle name="Style 29 4 2" xfId="10982"/>
    <cellStyle name="Style 29 5" xfId="10983"/>
    <cellStyle name="Style 29 5 2" xfId="10984"/>
    <cellStyle name="Style 29 6" xfId="10985"/>
    <cellStyle name="Style 29 6 2" xfId="10986"/>
    <cellStyle name="Style 29 7" xfId="10987"/>
    <cellStyle name="Style 29 7 2" xfId="10988"/>
    <cellStyle name="Style 29 8" xfId="10989"/>
    <cellStyle name="Style 29 8 2" xfId="10990"/>
    <cellStyle name="Style 29 9" xfId="10991"/>
    <cellStyle name="Style 29 9 2" xfId="10992"/>
    <cellStyle name="Style 30" xfId="10993"/>
    <cellStyle name="Style 30 10" xfId="10994"/>
    <cellStyle name="Style 30 10 2" xfId="10995"/>
    <cellStyle name="Style 30 11" xfId="10996"/>
    <cellStyle name="Style 30 11 2" xfId="10997"/>
    <cellStyle name="Style 30 12" xfId="10998"/>
    <cellStyle name="Style 30 12 2" xfId="10999"/>
    <cellStyle name="Style 30 13" xfId="11000"/>
    <cellStyle name="Style 30 13 2" xfId="11001"/>
    <cellStyle name="Style 30 14" xfId="11002"/>
    <cellStyle name="Style 30 14 2" xfId="11003"/>
    <cellStyle name="Style 30 15" xfId="11004"/>
    <cellStyle name="Style 30 15 2" xfId="11005"/>
    <cellStyle name="Style 30 16" xfId="11006"/>
    <cellStyle name="Style 30 16 2" xfId="11007"/>
    <cellStyle name="Style 30 17" xfId="11008"/>
    <cellStyle name="Style 30 2" xfId="11009"/>
    <cellStyle name="Style 30 2 2" xfId="11010"/>
    <cellStyle name="Style 30 3" xfId="11011"/>
    <cellStyle name="Style 30 3 2" xfId="11012"/>
    <cellStyle name="Style 30 4" xfId="11013"/>
    <cellStyle name="Style 30 4 2" xfId="11014"/>
    <cellStyle name="Style 30 5" xfId="11015"/>
    <cellStyle name="Style 30 5 2" xfId="11016"/>
    <cellStyle name="Style 30 6" xfId="11017"/>
    <cellStyle name="Style 30 6 2" xfId="11018"/>
    <cellStyle name="Style 30 7" xfId="11019"/>
    <cellStyle name="Style 30 7 2" xfId="11020"/>
    <cellStyle name="Style 30 8" xfId="11021"/>
    <cellStyle name="Style 30 8 2" xfId="11022"/>
    <cellStyle name="Style 30 9" xfId="11023"/>
    <cellStyle name="Style 30 9 2" xfId="11024"/>
    <cellStyle name="Style 31" xfId="11025"/>
    <cellStyle name="Style 31 2" xfId="11026"/>
    <cellStyle name="Style 31 2 2" xfId="11027"/>
    <cellStyle name="Style 31 3" xfId="11028"/>
    <cellStyle name="Style 31 3 2" xfId="11029"/>
    <cellStyle name="Style 31 4" xfId="11030"/>
    <cellStyle name="Style 31 4 2" xfId="11031"/>
    <cellStyle name="Style 31 5" xfId="11032"/>
    <cellStyle name="Style 31 5 2" xfId="11033"/>
    <cellStyle name="Style 31 6" xfId="11034"/>
    <cellStyle name="Style 32" xfId="11035"/>
    <cellStyle name="Style 32 2" xfId="11036"/>
    <cellStyle name="Style 32 2 2" xfId="11037"/>
    <cellStyle name="Style 32 3" xfId="11038"/>
    <cellStyle name="Style 32 3 2" xfId="11039"/>
    <cellStyle name="Style 32 4" xfId="11040"/>
    <cellStyle name="Style 32 4 2" xfId="11041"/>
    <cellStyle name="Style 32 5" xfId="11042"/>
    <cellStyle name="Style 32 5 2" xfId="11043"/>
    <cellStyle name="Style 32 6" xfId="11044"/>
    <cellStyle name="Style 32 6 2" xfId="11045"/>
    <cellStyle name="Style 32 7" xfId="11046"/>
    <cellStyle name="Style 32 7 2" xfId="11047"/>
    <cellStyle name="Style 32 8" xfId="11048"/>
    <cellStyle name="Style 33" xfId="11049"/>
    <cellStyle name="Style 33 10" xfId="11050"/>
    <cellStyle name="Style 33 10 2" xfId="11051"/>
    <cellStyle name="Style 33 11" xfId="11052"/>
    <cellStyle name="Style 33 11 2" xfId="11053"/>
    <cellStyle name="Style 33 12" xfId="11054"/>
    <cellStyle name="Style 33 12 2" xfId="11055"/>
    <cellStyle name="Style 33 13" xfId="11056"/>
    <cellStyle name="Style 33 13 2" xfId="11057"/>
    <cellStyle name="Style 33 14" xfId="11058"/>
    <cellStyle name="Style 33 14 2" xfId="11059"/>
    <cellStyle name="Style 33 15" xfId="11060"/>
    <cellStyle name="Style 33 15 2" xfId="11061"/>
    <cellStyle name="Style 33 16" xfId="11062"/>
    <cellStyle name="Style 33 16 2" xfId="11063"/>
    <cellStyle name="Style 33 17" xfId="11064"/>
    <cellStyle name="Style 33 2" xfId="11065"/>
    <cellStyle name="Style 33 2 2" xfId="11066"/>
    <cellStyle name="Style 33 3" xfId="11067"/>
    <cellStyle name="Style 33 3 2" xfId="11068"/>
    <cellStyle name="Style 33 4" xfId="11069"/>
    <cellStyle name="Style 33 4 2" xfId="11070"/>
    <cellStyle name="Style 33 5" xfId="11071"/>
    <cellStyle name="Style 33 5 2" xfId="11072"/>
    <cellStyle name="Style 33 6" xfId="11073"/>
    <cellStyle name="Style 33 6 2" xfId="11074"/>
    <cellStyle name="Style 33 7" xfId="11075"/>
    <cellStyle name="Style 33 7 2" xfId="11076"/>
    <cellStyle name="Style 33 8" xfId="11077"/>
    <cellStyle name="Style 33 8 2" xfId="11078"/>
    <cellStyle name="Style 33 9" xfId="11079"/>
    <cellStyle name="Style 33 9 2" xfId="11080"/>
    <cellStyle name="Style 34" xfId="11081"/>
    <cellStyle name="Style 34 10" xfId="11082"/>
    <cellStyle name="Style 34 10 2" xfId="11083"/>
    <cellStyle name="Style 34 11" xfId="11084"/>
    <cellStyle name="Style 34 11 2" xfId="11085"/>
    <cellStyle name="Style 34 12" xfId="11086"/>
    <cellStyle name="Style 34 12 2" xfId="11087"/>
    <cellStyle name="Style 34 13" xfId="11088"/>
    <cellStyle name="Style 34 13 2" xfId="11089"/>
    <cellStyle name="Style 34 14" xfId="11090"/>
    <cellStyle name="Style 34 14 2" xfId="11091"/>
    <cellStyle name="Style 34 15" xfId="11092"/>
    <cellStyle name="Style 34 15 2" xfId="11093"/>
    <cellStyle name="Style 34 16" xfId="11094"/>
    <cellStyle name="Style 34 16 2" xfId="11095"/>
    <cellStyle name="Style 34 17" xfId="11096"/>
    <cellStyle name="Style 34 2" xfId="11097"/>
    <cellStyle name="Style 34 2 2" xfId="11098"/>
    <cellStyle name="Style 34 3" xfId="11099"/>
    <cellStyle name="Style 34 3 2" xfId="11100"/>
    <cellStyle name="Style 34 4" xfId="11101"/>
    <cellStyle name="Style 34 4 2" xfId="11102"/>
    <cellStyle name="Style 34 5" xfId="11103"/>
    <cellStyle name="Style 34 5 2" xfId="11104"/>
    <cellStyle name="Style 34 6" xfId="11105"/>
    <cellStyle name="Style 34 6 2" xfId="11106"/>
    <cellStyle name="Style 34 7" xfId="11107"/>
    <cellStyle name="Style 34 7 2" xfId="11108"/>
    <cellStyle name="Style 34 8" xfId="11109"/>
    <cellStyle name="Style 34 8 2" xfId="11110"/>
    <cellStyle name="Style 34 9" xfId="11111"/>
    <cellStyle name="Style 34 9 2" xfId="11112"/>
    <cellStyle name="Style 35" xfId="11113"/>
    <cellStyle name="Style 35 10" xfId="11114"/>
    <cellStyle name="Style 35 10 2" xfId="11115"/>
    <cellStyle name="Style 35 11" xfId="11116"/>
    <cellStyle name="Style 35 11 2" xfId="11117"/>
    <cellStyle name="Style 35 12" xfId="11118"/>
    <cellStyle name="Style 35 12 2" xfId="11119"/>
    <cellStyle name="Style 35 13" xfId="11120"/>
    <cellStyle name="Style 35 13 2" xfId="11121"/>
    <cellStyle name="Style 35 14" xfId="11122"/>
    <cellStyle name="Style 35 14 2" xfId="11123"/>
    <cellStyle name="Style 35 15" xfId="11124"/>
    <cellStyle name="Style 35 15 2" xfId="11125"/>
    <cellStyle name="Style 35 16" xfId="11126"/>
    <cellStyle name="Style 35 16 2" xfId="11127"/>
    <cellStyle name="Style 35 17" xfId="11128"/>
    <cellStyle name="Style 35 2" xfId="11129"/>
    <cellStyle name="Style 35 2 2" xfId="11130"/>
    <cellStyle name="Style 35 3" xfId="11131"/>
    <cellStyle name="Style 35 3 2" xfId="11132"/>
    <cellStyle name="Style 35 4" xfId="11133"/>
    <cellStyle name="Style 35 4 2" xfId="11134"/>
    <cellStyle name="Style 35 5" xfId="11135"/>
    <cellStyle name="Style 35 5 2" xfId="11136"/>
    <cellStyle name="Style 35 6" xfId="11137"/>
    <cellStyle name="Style 35 6 2" xfId="11138"/>
    <cellStyle name="Style 35 7" xfId="11139"/>
    <cellStyle name="Style 35 7 2" xfId="11140"/>
    <cellStyle name="Style 35 8" xfId="11141"/>
    <cellStyle name="Style 35 8 2" xfId="11142"/>
    <cellStyle name="Style 35 9" xfId="11143"/>
    <cellStyle name="Style 35 9 2" xfId="11144"/>
    <cellStyle name="Style 36" xfId="11145"/>
    <cellStyle name="Style 36 10" xfId="11146"/>
    <cellStyle name="Style 36 10 2" xfId="11147"/>
    <cellStyle name="Style 36 11" xfId="11148"/>
    <cellStyle name="Style 36 11 2" xfId="11149"/>
    <cellStyle name="Style 36 12" xfId="11150"/>
    <cellStyle name="Style 36 12 2" xfId="11151"/>
    <cellStyle name="Style 36 13" xfId="11152"/>
    <cellStyle name="Style 36 13 2" xfId="11153"/>
    <cellStyle name="Style 36 14" xfId="11154"/>
    <cellStyle name="Style 36 14 2" xfId="11155"/>
    <cellStyle name="Style 36 15" xfId="11156"/>
    <cellStyle name="Style 36 15 2" xfId="11157"/>
    <cellStyle name="Style 36 16" xfId="11158"/>
    <cellStyle name="Style 36 16 2" xfId="11159"/>
    <cellStyle name="Style 36 17" xfId="11160"/>
    <cellStyle name="Style 36 2" xfId="11161"/>
    <cellStyle name="Style 36 2 2" xfId="11162"/>
    <cellStyle name="Style 36 3" xfId="11163"/>
    <cellStyle name="Style 36 3 2" xfId="11164"/>
    <cellStyle name="Style 36 4" xfId="11165"/>
    <cellStyle name="Style 36 4 2" xfId="11166"/>
    <cellStyle name="Style 36 5" xfId="11167"/>
    <cellStyle name="Style 36 5 2" xfId="11168"/>
    <cellStyle name="Style 36 6" xfId="11169"/>
    <cellStyle name="Style 36 6 2" xfId="11170"/>
    <cellStyle name="Style 36 7" xfId="11171"/>
    <cellStyle name="Style 36 7 2" xfId="11172"/>
    <cellStyle name="Style 36 8" xfId="11173"/>
    <cellStyle name="Style 36 8 2" xfId="11174"/>
    <cellStyle name="Style 36 9" xfId="11175"/>
    <cellStyle name="Style 36 9 2" xfId="11176"/>
    <cellStyle name="Style 37" xfId="11349"/>
    <cellStyle name="Style 38" xfId="11350"/>
    <cellStyle name="Style 39" xfId="11177"/>
    <cellStyle name="Style 39 10" xfId="11178"/>
    <cellStyle name="Style 39 10 2" xfId="11179"/>
    <cellStyle name="Style 39 10 3" xfId="16718"/>
    <cellStyle name="Style 39 11" xfId="11180"/>
    <cellStyle name="Style 39 11 2" xfId="11181"/>
    <cellStyle name="Style 39 11 3" xfId="16719"/>
    <cellStyle name="Style 39 12" xfId="11182"/>
    <cellStyle name="Style 39 12 2" xfId="11183"/>
    <cellStyle name="Style 39 12 3" xfId="16720"/>
    <cellStyle name="Style 39 13" xfId="11184"/>
    <cellStyle name="Style 39 13 2" xfId="11185"/>
    <cellStyle name="Style 39 13 3" xfId="16721"/>
    <cellStyle name="Style 39 14" xfId="11186"/>
    <cellStyle name="Style 39 14 2" xfId="11187"/>
    <cellStyle name="Style 39 14 3" xfId="16722"/>
    <cellStyle name="Style 39 15" xfId="11188"/>
    <cellStyle name="Style 39 15 2" xfId="11189"/>
    <cellStyle name="Style 39 15 3" xfId="16723"/>
    <cellStyle name="Style 39 16" xfId="11190"/>
    <cellStyle name="Style 39 16 2" xfId="11191"/>
    <cellStyle name="Style 39 16 3" xfId="16724"/>
    <cellStyle name="Style 39 17" xfId="11192"/>
    <cellStyle name="Style 39 18" xfId="16725"/>
    <cellStyle name="Style 39 2" xfId="11193"/>
    <cellStyle name="Style 39 2 2" xfId="11194"/>
    <cellStyle name="Style 39 2 2 2" xfId="16726"/>
    <cellStyle name="Style 39 2 3" xfId="16727"/>
    <cellStyle name="Style 39 3" xfId="11195"/>
    <cellStyle name="Style 39 3 2" xfId="11196"/>
    <cellStyle name="Style 39 3 3" xfId="16728"/>
    <cellStyle name="Style 39 4" xfId="11197"/>
    <cellStyle name="Style 39 4 2" xfId="11198"/>
    <cellStyle name="Style 39 4 3" xfId="16729"/>
    <cellStyle name="Style 39 5" xfId="11199"/>
    <cellStyle name="Style 39 5 2" xfId="11200"/>
    <cellStyle name="Style 39 5 3" xfId="16730"/>
    <cellStyle name="Style 39 6" xfId="11201"/>
    <cellStyle name="Style 39 6 2" xfId="11202"/>
    <cellStyle name="Style 39 6 3" xfId="16731"/>
    <cellStyle name="Style 39 7" xfId="11203"/>
    <cellStyle name="Style 39 7 2" xfId="11204"/>
    <cellStyle name="Style 39 7 3" xfId="16732"/>
    <cellStyle name="Style 39 8" xfId="11205"/>
    <cellStyle name="Style 39 8 2" xfId="11206"/>
    <cellStyle name="Style 39 8 3" xfId="16733"/>
    <cellStyle name="Style 39 9" xfId="11207"/>
    <cellStyle name="Style 39 9 2" xfId="11208"/>
    <cellStyle name="Style 39 9 3" xfId="16734"/>
    <cellStyle name="Style 740" xfId="16735"/>
    <cellStyle name="STYLE1" xfId="117"/>
    <cellStyle name="style1375471382137" xfId="16736"/>
    <cellStyle name="style1375471382137 2" xfId="16737"/>
    <cellStyle name="style1375471382227" xfId="16738"/>
    <cellStyle name="style1375471382227 2" xfId="16739"/>
    <cellStyle name="style1375471382301" xfId="16740"/>
    <cellStyle name="style1375471382301 2" xfId="16741"/>
    <cellStyle name="style1375471382349" xfId="16742"/>
    <cellStyle name="style1375471382349 2" xfId="16743"/>
    <cellStyle name="style1375471382403" xfId="16744"/>
    <cellStyle name="style1375471382403 2" xfId="16745"/>
    <cellStyle name="style1375471382455" xfId="16746"/>
    <cellStyle name="style1375471382455 2" xfId="16747"/>
    <cellStyle name="style1375471382513" xfId="16748"/>
    <cellStyle name="style1375471382513 2" xfId="16749"/>
    <cellStyle name="style1375471382595" xfId="16750"/>
    <cellStyle name="style1375471382595 2" xfId="16751"/>
    <cellStyle name="style1375471382647" xfId="16752"/>
    <cellStyle name="style1375471382647 2" xfId="16753"/>
    <cellStyle name="style1375471382696" xfId="16754"/>
    <cellStyle name="style1375471382696 2" xfId="16755"/>
    <cellStyle name="style1375471382748" xfId="16756"/>
    <cellStyle name="style1375471382748 2" xfId="16757"/>
    <cellStyle name="style1375471382806" xfId="16758"/>
    <cellStyle name="style1375471382806 2" xfId="16759"/>
    <cellStyle name="style1375471382860" xfId="16760"/>
    <cellStyle name="style1375471382860 2" xfId="16761"/>
    <cellStyle name="style1375471382916" xfId="16762"/>
    <cellStyle name="style1375471382916 2" xfId="16763"/>
    <cellStyle name="style1375471382982" xfId="16764"/>
    <cellStyle name="style1375471382982 2" xfId="16765"/>
    <cellStyle name="style1375471383033" xfId="16766"/>
    <cellStyle name="style1375471383033 2" xfId="16767"/>
    <cellStyle name="style1375471383081" xfId="16768"/>
    <cellStyle name="style1375471383081 2" xfId="16769"/>
    <cellStyle name="style1375471383133" xfId="16770"/>
    <cellStyle name="style1375471383133 2" xfId="16771"/>
    <cellStyle name="style1375471383185" xfId="16772"/>
    <cellStyle name="style1375471383185 2" xfId="16773"/>
    <cellStyle name="style1375471383258" xfId="16774"/>
    <cellStyle name="style1375471383258 2" xfId="16775"/>
    <cellStyle name="style1375471383297" xfId="16776"/>
    <cellStyle name="style1375471383297 2" xfId="16777"/>
    <cellStyle name="style1375471383343" xfId="16778"/>
    <cellStyle name="style1375471383343 2" xfId="16779"/>
    <cellStyle name="style1375471383398" xfId="16780"/>
    <cellStyle name="style1375471383398 2" xfId="16781"/>
    <cellStyle name="style1375471383459" xfId="16782"/>
    <cellStyle name="style1375471383459 2" xfId="16783"/>
    <cellStyle name="style1375471383517" xfId="16784"/>
    <cellStyle name="style1375471383517 2" xfId="16785"/>
    <cellStyle name="style1375471383575" xfId="16786"/>
    <cellStyle name="style1375471383575 2" xfId="16787"/>
    <cellStyle name="style1375471383618" xfId="16788"/>
    <cellStyle name="style1375471383618 2" xfId="16789"/>
    <cellStyle name="style1375471383660" xfId="16790"/>
    <cellStyle name="style1375471383660 2" xfId="16791"/>
    <cellStyle name="style1375471383723" xfId="16792"/>
    <cellStyle name="style1375471383723 2" xfId="16793"/>
    <cellStyle name="style1375471383766" xfId="16794"/>
    <cellStyle name="style1375471383766 2" xfId="16795"/>
    <cellStyle name="style1375471383810" xfId="16796"/>
    <cellStyle name="style1375471383810 2" xfId="16797"/>
    <cellStyle name="style1375471383861" xfId="16798"/>
    <cellStyle name="style1375471383861 2" xfId="16799"/>
    <cellStyle name="style1375471383922" xfId="16800"/>
    <cellStyle name="style1375471383922 2" xfId="16801"/>
    <cellStyle name="style1375471383971" xfId="16802"/>
    <cellStyle name="style1375471383971 2" xfId="16803"/>
    <cellStyle name="style1375471384029" xfId="16804"/>
    <cellStyle name="style1375471384029 2" xfId="16805"/>
    <cellStyle name="style1375471384082" xfId="16806"/>
    <cellStyle name="style1375471384082 2" xfId="16807"/>
    <cellStyle name="style1375471384126" xfId="16808"/>
    <cellStyle name="style1375471384126 2" xfId="16809"/>
    <cellStyle name="style1375471384177" xfId="16810"/>
    <cellStyle name="style1375471384177 2" xfId="16811"/>
    <cellStyle name="style1375471384226" xfId="16812"/>
    <cellStyle name="style1375471384226 2" xfId="16813"/>
    <cellStyle name="style1375471384266" xfId="16814"/>
    <cellStyle name="style1375471384266 2" xfId="16815"/>
    <cellStyle name="style1375471384311" xfId="16816"/>
    <cellStyle name="style1375471384311 2" xfId="16817"/>
    <cellStyle name="style1375471384363" xfId="16818"/>
    <cellStyle name="style1375471384363 2" xfId="16819"/>
    <cellStyle name="style1375471384409" xfId="16820"/>
    <cellStyle name="style1375471384409 2" xfId="16821"/>
    <cellStyle name="style1375471384453" xfId="16822"/>
    <cellStyle name="style1375471384453 2" xfId="16823"/>
    <cellStyle name="style1375471384536" xfId="16824"/>
    <cellStyle name="style1375471384536 2" xfId="16825"/>
    <cellStyle name="style1375471384591" xfId="16826"/>
    <cellStyle name="style1375471384591 2" xfId="16827"/>
    <cellStyle name="style1375471384633" xfId="16828"/>
    <cellStyle name="style1375471384633 2" xfId="16829"/>
    <cellStyle name="style1375471384677" xfId="16830"/>
    <cellStyle name="style1375471384677 2" xfId="16831"/>
    <cellStyle name="style1375471384719" xfId="16832"/>
    <cellStyle name="style1375471384719 2" xfId="16833"/>
    <cellStyle name="style1375471384760" xfId="16834"/>
    <cellStyle name="style1375471384760 2" xfId="16835"/>
    <cellStyle name="style1375471384798" xfId="16836"/>
    <cellStyle name="style1375471384798 2" xfId="16837"/>
    <cellStyle name="style1375471384845" xfId="16838"/>
    <cellStyle name="style1375471384845 2" xfId="16839"/>
    <cellStyle name="style1375471384884" xfId="16840"/>
    <cellStyle name="style1375471384884 2" xfId="16841"/>
    <cellStyle name="style1375471384922" xfId="16842"/>
    <cellStyle name="style1375471384922 2" xfId="16843"/>
    <cellStyle name="style1375471384954" xfId="16844"/>
    <cellStyle name="style1375471384954 2" xfId="16845"/>
    <cellStyle name="style1375471384984" xfId="16846"/>
    <cellStyle name="style1375471384984 2" xfId="16847"/>
    <cellStyle name="style1375471385029" xfId="16848"/>
    <cellStyle name="style1375471385029 2" xfId="16849"/>
    <cellStyle name="style1375471385071" xfId="16850"/>
    <cellStyle name="style1375471385071 2" xfId="16851"/>
    <cellStyle name="style1375471385111" xfId="16852"/>
    <cellStyle name="style1375471385111 2" xfId="16853"/>
    <cellStyle name="STYLE2" xfId="118"/>
    <cellStyle name="STYLE3" xfId="119"/>
    <cellStyle name="STYLE4" xfId="120"/>
    <cellStyle name="SubScript" xfId="11209"/>
    <cellStyle name="SuperScript" xfId="11210"/>
    <cellStyle name="Table  - Style5" xfId="11211"/>
    <cellStyle name="Table  - Style5 2" xfId="11212"/>
    <cellStyle name="Table  - Style6" xfId="11213"/>
    <cellStyle name="Table  - Style6 2" xfId="11214"/>
    <cellStyle name="Text B &amp; U" xfId="11215"/>
    <cellStyle name="Text B &amp; U 2" xfId="11216"/>
    <cellStyle name="Text STD 1" xfId="11217"/>
    <cellStyle name="Text STD 1 2" xfId="11218"/>
    <cellStyle name="Text STD 2" xfId="11219"/>
    <cellStyle name="Text STD 2 2" xfId="11220"/>
    <cellStyle name="Text STD 3" xfId="11221"/>
    <cellStyle name="Text STD 3 2" xfId="11222"/>
    <cellStyle name="Text Under 0" xfId="11223"/>
    <cellStyle name="Text Under 0 2" xfId="11224"/>
    <cellStyle name="Text Under 1" xfId="11225"/>
    <cellStyle name="Text Under 1 2" xfId="11226"/>
    <cellStyle name="Text Wrap" xfId="11227"/>
    <cellStyle name="Text Wrap 2" xfId="11228"/>
    <cellStyle name="TextBold" xfId="11229"/>
    <cellStyle name="TextItalic" xfId="11230"/>
    <cellStyle name="TextNormal" xfId="11231"/>
    <cellStyle name="Title  - Style1" xfId="11232"/>
    <cellStyle name="Title  - Style1 2" xfId="11233"/>
    <cellStyle name="Title  - Style6" xfId="11234"/>
    <cellStyle name="Title  - Style6 2" xfId="11235"/>
    <cellStyle name="Title 2" xfId="11236"/>
    <cellStyle name="Title 2 2" xfId="11237"/>
    <cellStyle name="Title 3" xfId="11238"/>
    <cellStyle name="Title 3 2" xfId="11239"/>
    <cellStyle name="Title 4" xfId="11240"/>
    <cellStyle name="Title 4 2" xfId="11241"/>
    <cellStyle name="Title 5" xfId="11351"/>
    <cellStyle name="Title 6" xfId="11352"/>
    <cellStyle name="TitleNormal" xfId="11242"/>
    <cellStyle name="Total 2" xfId="11243"/>
    <cellStyle name="Total 2 2" xfId="11244"/>
    <cellStyle name="Total 3" xfId="11245"/>
    <cellStyle name="Total 3 2" xfId="11246"/>
    <cellStyle name="Total 4" xfId="11247"/>
    <cellStyle name="Total 4 2" xfId="11248"/>
    <cellStyle name="Total 5" xfId="11249"/>
    <cellStyle name="Total 5 2" xfId="11250"/>
    <cellStyle name="Total 6" xfId="11251"/>
    <cellStyle name="TotCol - Style5" xfId="11252"/>
    <cellStyle name="TotCol - Style5 2" xfId="11253"/>
    <cellStyle name="TotCol - Style7" xfId="11254"/>
    <cellStyle name="TotCol - Style7 2" xfId="11255"/>
    <cellStyle name="TotRow - Style4" xfId="11256"/>
    <cellStyle name="TotRow - Style4 2" xfId="11257"/>
    <cellStyle name="TotRow - Style8" xfId="11258"/>
    <cellStyle name="TotRow - Style8 2" xfId="11259"/>
    <cellStyle name="Undefined" xfId="11260"/>
    <cellStyle name="Undefined 2" xfId="11261"/>
    <cellStyle name="UnDERLINED" xfId="11262"/>
    <cellStyle name="Warning Text 2" xfId="11263"/>
    <cellStyle name="Warning Text 2 2" xfId="11264"/>
    <cellStyle name="Warning Text 3" xfId="11265"/>
    <cellStyle name="Warning Text 3 2" xfId="11266"/>
    <cellStyle name="Warning Text 4" xfId="11267"/>
    <cellStyle name="Warning Text 4 2" xfId="11268"/>
    <cellStyle name="Warning Text 5" xfId="11269"/>
    <cellStyle name="Warning Text 5 2" xfId="11270"/>
    <cellStyle name="Warning Text 6" xfId="1127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theme" Target="theme/theme1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61" Type="http://schemas.openxmlformats.org/officeDocument/2006/relationships/calcChain" Target="calcChain.xml"/><Relationship Id="rId10" Type="http://schemas.openxmlformats.org/officeDocument/2006/relationships/worksheet" Target="worksheets/sheet9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8" Type="http://schemas.openxmlformats.org/officeDocument/2006/relationships/worksheet" Target="worksheets/sheet7.xml"/><Relationship Id="rId51" Type="http://schemas.openxmlformats.org/officeDocument/2006/relationships/externalLink" Target="externalLinks/externalLink39.xml"/><Relationship Id="rId3" Type="http://schemas.openxmlformats.org/officeDocument/2006/relationships/worksheet" Target="worksheets/sheet2.xml"/><Relationship Id="rId12" Type="http://schemas.openxmlformats.org/officeDocument/2006/relationships/worksheet" Target="worksheets/sheet11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FIGURE 1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HISTORICAL BOND YIELDS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AVERAGE PUBLIC UTILITY BOND VS 30-YEAR TREASURY BOND</a:t>
            </a:r>
          </a:p>
        </c:rich>
      </c:tx>
      <c:layout>
        <c:manualLayout>
          <c:xMode val="edge"/>
          <c:yMode val="edge"/>
          <c:x val="0.24148148148148099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139309498566525E-2"/>
          <c:y val="0.13052343917622899"/>
          <c:w val="0.90666666666666695"/>
          <c:h val="0.723311546840958"/>
        </c:manualLayout>
      </c:layout>
      <c:lineChart>
        <c:grouping val="standard"/>
        <c:varyColors val="0"/>
        <c:ser>
          <c:idx val="0"/>
          <c:order val="0"/>
          <c:tx>
            <c:strRef>
              <c:f>'Bond Yields '!$B$5:$B$6</c:f>
              <c:strCache>
                <c:ptCount val="1"/>
                <c:pt idx="0">
                  <c:v>30-Yr. Treas. Bond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'Bond Yields '!$A$260:$A$389</c:f>
              <c:numCache>
                <c:formatCode>mmm\-yy</c:formatCode>
                <c:ptCount val="13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</c:numCache>
            </c:numRef>
          </c:cat>
          <c:val>
            <c:numRef>
              <c:f>'Bond Yields '!$B$260:$B$389</c:f>
              <c:numCache>
                <c:formatCode>General</c:formatCode>
                <c:ptCount val="130"/>
                <c:pt idx="0">
                  <c:v>2.46</c:v>
                </c:pt>
                <c:pt idx="1">
                  <c:v>2.57</c:v>
                </c:pt>
                <c:pt idx="2">
                  <c:v>2.63</c:v>
                </c:pt>
                <c:pt idx="3">
                  <c:v>2.59</c:v>
                </c:pt>
                <c:pt idx="4">
                  <c:v>2.96</c:v>
                </c:pt>
                <c:pt idx="5">
                  <c:v>3.11</c:v>
                </c:pt>
                <c:pt idx="6">
                  <c:v>3.07</c:v>
                </c:pt>
                <c:pt idx="7">
                  <c:v>2.86</c:v>
                </c:pt>
                <c:pt idx="8">
                  <c:v>2.95</c:v>
                </c:pt>
                <c:pt idx="9">
                  <c:v>2.89</c:v>
                </c:pt>
                <c:pt idx="10">
                  <c:v>3.03</c:v>
                </c:pt>
                <c:pt idx="11">
                  <c:v>2.97</c:v>
                </c:pt>
                <c:pt idx="12">
                  <c:v>2.86</c:v>
                </c:pt>
                <c:pt idx="13">
                  <c:v>2.62</c:v>
                </c:pt>
                <c:pt idx="14">
                  <c:v>2.68</c:v>
                </c:pt>
                <c:pt idx="15">
                  <c:v>2.62</c:v>
                </c:pt>
                <c:pt idx="16">
                  <c:v>2.63</c:v>
                </c:pt>
                <c:pt idx="17">
                  <c:v>2.4500000000000002</c:v>
                </c:pt>
                <c:pt idx="18">
                  <c:v>2.23</c:v>
                </c:pt>
                <c:pt idx="19">
                  <c:v>2.2599999999999998</c:v>
                </c:pt>
                <c:pt idx="20">
                  <c:v>2.35</c:v>
                </c:pt>
                <c:pt idx="21">
                  <c:v>2.5</c:v>
                </c:pt>
                <c:pt idx="22">
                  <c:v>2.86</c:v>
                </c:pt>
                <c:pt idx="23">
                  <c:v>3.11</c:v>
                </c:pt>
                <c:pt idx="24">
                  <c:v>3.02</c:v>
                </c:pt>
                <c:pt idx="25">
                  <c:v>3.03</c:v>
                </c:pt>
                <c:pt idx="26">
                  <c:v>3.08</c:v>
                </c:pt>
                <c:pt idx="27">
                  <c:v>2.94</c:v>
                </c:pt>
                <c:pt idx="28">
                  <c:v>2.96</c:v>
                </c:pt>
                <c:pt idx="29">
                  <c:v>2.8</c:v>
                </c:pt>
                <c:pt idx="30">
                  <c:v>2.88</c:v>
                </c:pt>
                <c:pt idx="31">
                  <c:v>2.8</c:v>
                </c:pt>
                <c:pt idx="32">
                  <c:v>2.78</c:v>
                </c:pt>
                <c:pt idx="33">
                  <c:v>2.88</c:v>
                </c:pt>
                <c:pt idx="34">
                  <c:v>2.8</c:v>
                </c:pt>
                <c:pt idx="35">
                  <c:v>2.77</c:v>
                </c:pt>
                <c:pt idx="36">
                  <c:v>2.88</c:v>
                </c:pt>
                <c:pt idx="37">
                  <c:v>3.13</c:v>
                </c:pt>
                <c:pt idx="38">
                  <c:v>3.09</c:v>
                </c:pt>
                <c:pt idx="39">
                  <c:v>3.07</c:v>
                </c:pt>
                <c:pt idx="40">
                  <c:v>3.13</c:v>
                </c:pt>
                <c:pt idx="41">
                  <c:v>3.05</c:v>
                </c:pt>
                <c:pt idx="42">
                  <c:v>3.01</c:v>
                </c:pt>
                <c:pt idx="43">
                  <c:v>3.04</c:v>
                </c:pt>
                <c:pt idx="44">
                  <c:v>3.15</c:v>
                </c:pt>
                <c:pt idx="45">
                  <c:v>3.34</c:v>
                </c:pt>
                <c:pt idx="46">
                  <c:v>3.36</c:v>
                </c:pt>
                <c:pt idx="47">
                  <c:v>3.1</c:v>
                </c:pt>
                <c:pt idx="48">
                  <c:v>3.04</c:v>
                </c:pt>
                <c:pt idx="49">
                  <c:v>3.02</c:v>
                </c:pt>
                <c:pt idx="50">
                  <c:v>2.98</c:v>
                </c:pt>
                <c:pt idx="51">
                  <c:v>2.94</c:v>
                </c:pt>
                <c:pt idx="52">
                  <c:v>2.82</c:v>
                </c:pt>
                <c:pt idx="53">
                  <c:v>2.57</c:v>
                </c:pt>
                <c:pt idx="54">
                  <c:v>2.57</c:v>
                </c:pt>
                <c:pt idx="55">
                  <c:v>2.12</c:v>
                </c:pt>
                <c:pt idx="56">
                  <c:v>2.16</c:v>
                </c:pt>
                <c:pt idx="57">
                  <c:v>2.19</c:v>
                </c:pt>
                <c:pt idx="58">
                  <c:v>2.2799999999999998</c:v>
                </c:pt>
                <c:pt idx="59">
                  <c:v>2.2999999999999998</c:v>
                </c:pt>
                <c:pt idx="60">
                  <c:v>2.2200000000000002</c:v>
                </c:pt>
                <c:pt idx="61">
                  <c:v>1.97</c:v>
                </c:pt>
                <c:pt idx="62">
                  <c:v>1.46</c:v>
                </c:pt>
                <c:pt idx="63">
                  <c:v>1.27</c:v>
                </c:pt>
                <c:pt idx="64">
                  <c:v>1.38</c:v>
                </c:pt>
                <c:pt idx="65">
                  <c:v>1.49</c:v>
                </c:pt>
                <c:pt idx="66">
                  <c:v>1.31</c:v>
                </c:pt>
                <c:pt idx="67">
                  <c:v>1.36</c:v>
                </c:pt>
                <c:pt idx="68">
                  <c:v>1.42</c:v>
                </c:pt>
                <c:pt idx="69">
                  <c:v>1.57</c:v>
                </c:pt>
                <c:pt idx="70">
                  <c:v>1.62</c:v>
                </c:pt>
                <c:pt idx="71">
                  <c:v>1.67</c:v>
                </c:pt>
                <c:pt idx="72">
                  <c:v>1.82</c:v>
                </c:pt>
                <c:pt idx="73">
                  <c:v>2.04</c:v>
                </c:pt>
                <c:pt idx="74">
                  <c:v>2.34</c:v>
                </c:pt>
                <c:pt idx="75">
                  <c:v>2.2999999999999998</c:v>
                </c:pt>
                <c:pt idx="76">
                  <c:v>2.3199999999999998</c:v>
                </c:pt>
                <c:pt idx="77">
                  <c:v>2.16</c:v>
                </c:pt>
                <c:pt idx="78">
                  <c:v>1.94</c:v>
                </c:pt>
                <c:pt idx="79">
                  <c:v>1.92</c:v>
                </c:pt>
                <c:pt idx="80">
                  <c:v>1.94</c:v>
                </c:pt>
                <c:pt idx="81">
                  <c:v>2.06</c:v>
                </c:pt>
                <c:pt idx="82">
                  <c:v>1.94</c:v>
                </c:pt>
                <c:pt idx="83">
                  <c:v>1.85</c:v>
                </c:pt>
                <c:pt idx="84">
                  <c:v>2.1</c:v>
                </c:pt>
                <c:pt idx="85">
                  <c:v>2.25</c:v>
                </c:pt>
                <c:pt idx="86">
                  <c:v>2.41</c:v>
                </c:pt>
                <c:pt idx="87">
                  <c:v>2.81</c:v>
                </c:pt>
                <c:pt idx="88">
                  <c:v>3.07</c:v>
                </c:pt>
                <c:pt idx="89">
                  <c:v>3.25</c:v>
                </c:pt>
                <c:pt idx="90">
                  <c:v>3.1</c:v>
                </c:pt>
                <c:pt idx="91">
                  <c:v>3.13</c:v>
                </c:pt>
                <c:pt idx="92">
                  <c:v>3.56</c:v>
                </c:pt>
                <c:pt idx="93">
                  <c:v>4.04</c:v>
                </c:pt>
                <c:pt idx="94">
                  <c:v>4</c:v>
                </c:pt>
                <c:pt idx="95">
                  <c:v>3.66</c:v>
                </c:pt>
                <c:pt idx="96">
                  <c:v>3.66</c:v>
                </c:pt>
                <c:pt idx="97">
                  <c:v>3.8</c:v>
                </c:pt>
                <c:pt idx="98">
                  <c:v>3.77</c:v>
                </c:pt>
                <c:pt idx="99">
                  <c:v>3.68</c:v>
                </c:pt>
                <c:pt idx="100">
                  <c:v>3.86</c:v>
                </c:pt>
                <c:pt idx="101">
                  <c:v>3.87</c:v>
                </c:pt>
                <c:pt idx="102">
                  <c:v>3.96</c:v>
                </c:pt>
                <c:pt idx="103">
                  <c:v>4.28</c:v>
                </c:pt>
                <c:pt idx="104">
                  <c:v>4.47</c:v>
                </c:pt>
                <c:pt idx="105">
                  <c:v>4.95</c:v>
                </c:pt>
                <c:pt idx="106">
                  <c:v>4.66</c:v>
                </c:pt>
                <c:pt idx="107">
                  <c:v>4.1399999999999997</c:v>
                </c:pt>
                <c:pt idx="108">
                  <c:v>4.26</c:v>
                </c:pt>
                <c:pt idx="109">
                  <c:v>4.38</c:v>
                </c:pt>
                <c:pt idx="110">
                  <c:v>4.3600000000000003</c:v>
                </c:pt>
                <c:pt idx="111">
                  <c:v>4.66</c:v>
                </c:pt>
                <c:pt idx="112">
                  <c:v>4.62</c:v>
                </c:pt>
                <c:pt idx="113">
                  <c:v>4.4400000000000004</c:v>
                </c:pt>
                <c:pt idx="114">
                  <c:v>4.46</c:v>
                </c:pt>
                <c:pt idx="115">
                  <c:v>4.1500000000000004</c:v>
                </c:pt>
                <c:pt idx="116">
                  <c:v>4.04</c:v>
                </c:pt>
                <c:pt idx="117">
                  <c:v>4.38</c:v>
                </c:pt>
                <c:pt idx="118">
                  <c:v>4.54</c:v>
                </c:pt>
                <c:pt idx="119">
                  <c:v>4.58</c:v>
                </c:pt>
                <c:pt idx="120">
                  <c:v>4.8499999999999996</c:v>
                </c:pt>
                <c:pt idx="121">
                  <c:v>4.68</c:v>
                </c:pt>
                <c:pt idx="122">
                  <c:v>4.5999999999999996</c:v>
                </c:pt>
                <c:pt idx="123">
                  <c:v>4.71</c:v>
                </c:pt>
                <c:pt idx="124">
                  <c:v>4.9000000000000004</c:v>
                </c:pt>
                <c:pt idx="125">
                  <c:v>4.8899999999999997</c:v>
                </c:pt>
                <c:pt idx="126">
                  <c:v>4.92</c:v>
                </c:pt>
                <c:pt idx="127">
                  <c:v>4.87</c:v>
                </c:pt>
                <c:pt idx="128">
                  <c:v>4.74</c:v>
                </c:pt>
                <c:pt idx="129">
                  <c:v>4.6399999999999997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3AC-E84C-AA63-C29A8C370434}"/>
            </c:ext>
          </c:extLst>
        </c:ser>
        <c:ser>
          <c:idx val="1"/>
          <c:order val="1"/>
          <c:tx>
            <c:strRef>
              <c:f>'Bond Yields '!$C$5:$C$6</c:f>
              <c:strCache>
                <c:ptCount val="1"/>
                <c:pt idx="0">
                  <c:v>Mergent Utility Bonds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'Bond Yields '!$A$260:$A$389</c:f>
              <c:numCache>
                <c:formatCode>mmm\-yy</c:formatCode>
                <c:ptCount val="13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</c:numCache>
            </c:numRef>
          </c:cat>
          <c:val>
            <c:numRef>
              <c:f>'Bond Yields '!$C$260:$C$389</c:f>
              <c:numCache>
                <c:formatCode>General</c:formatCode>
                <c:ptCount val="130"/>
                <c:pt idx="0">
                  <c:v>3.83</c:v>
                </c:pt>
                <c:pt idx="1">
                  <c:v>3.91</c:v>
                </c:pt>
                <c:pt idx="2">
                  <c:v>3.97</c:v>
                </c:pt>
                <c:pt idx="3">
                  <c:v>3.96</c:v>
                </c:pt>
                <c:pt idx="4">
                  <c:v>4.38</c:v>
                </c:pt>
                <c:pt idx="5">
                  <c:v>4.5999999999999996</c:v>
                </c:pt>
                <c:pt idx="6">
                  <c:v>4.63</c:v>
                </c:pt>
                <c:pt idx="7">
                  <c:v>4.54</c:v>
                </c:pt>
                <c:pt idx="8">
                  <c:v>4.68</c:v>
                </c:pt>
                <c:pt idx="9">
                  <c:v>4.63</c:v>
                </c:pt>
                <c:pt idx="10">
                  <c:v>4.7300000000000004</c:v>
                </c:pt>
                <c:pt idx="11">
                  <c:v>4.6900000000000004</c:v>
                </c:pt>
                <c:pt idx="12">
                  <c:v>4.62</c:v>
                </c:pt>
                <c:pt idx="13">
                  <c:v>4.4400000000000004</c:v>
                </c:pt>
                <c:pt idx="14">
                  <c:v>4.4000000000000004</c:v>
                </c:pt>
                <c:pt idx="15">
                  <c:v>4.16</c:v>
                </c:pt>
                <c:pt idx="16">
                  <c:v>4.0599999999999996</c:v>
                </c:pt>
                <c:pt idx="17">
                  <c:v>3.93</c:v>
                </c:pt>
                <c:pt idx="18">
                  <c:v>3.7</c:v>
                </c:pt>
                <c:pt idx="19">
                  <c:v>3.73</c:v>
                </c:pt>
                <c:pt idx="20">
                  <c:v>3.8</c:v>
                </c:pt>
                <c:pt idx="21">
                  <c:v>3.9</c:v>
                </c:pt>
                <c:pt idx="22">
                  <c:v>4.21</c:v>
                </c:pt>
                <c:pt idx="23">
                  <c:v>4.3899999999999997</c:v>
                </c:pt>
                <c:pt idx="24">
                  <c:v>4.24</c:v>
                </c:pt>
                <c:pt idx="25">
                  <c:v>4.25</c:v>
                </c:pt>
                <c:pt idx="26">
                  <c:v>4.3</c:v>
                </c:pt>
                <c:pt idx="27">
                  <c:v>4.1900000000000004</c:v>
                </c:pt>
                <c:pt idx="28">
                  <c:v>4.1900000000000004</c:v>
                </c:pt>
                <c:pt idx="29">
                  <c:v>4.01</c:v>
                </c:pt>
                <c:pt idx="30">
                  <c:v>4.0599999999999996</c:v>
                </c:pt>
                <c:pt idx="31">
                  <c:v>3.92</c:v>
                </c:pt>
                <c:pt idx="32">
                  <c:v>3.93</c:v>
                </c:pt>
                <c:pt idx="33">
                  <c:v>3.97</c:v>
                </c:pt>
                <c:pt idx="34">
                  <c:v>3.88</c:v>
                </c:pt>
                <c:pt idx="35">
                  <c:v>3.85</c:v>
                </c:pt>
                <c:pt idx="36">
                  <c:v>3.91</c:v>
                </c:pt>
                <c:pt idx="37">
                  <c:v>4.1500000000000004</c:v>
                </c:pt>
                <c:pt idx="38">
                  <c:v>4.21</c:v>
                </c:pt>
                <c:pt idx="39">
                  <c:v>4.24</c:v>
                </c:pt>
                <c:pt idx="40">
                  <c:v>4.3600000000000003</c:v>
                </c:pt>
                <c:pt idx="41">
                  <c:v>4.37</c:v>
                </c:pt>
                <c:pt idx="42">
                  <c:v>4.3499999999999996</c:v>
                </c:pt>
                <c:pt idx="43">
                  <c:v>4.33</c:v>
                </c:pt>
                <c:pt idx="44">
                  <c:v>4.41</c:v>
                </c:pt>
                <c:pt idx="45">
                  <c:v>4.5599999999999996</c:v>
                </c:pt>
                <c:pt idx="46">
                  <c:v>4.6500000000000004</c:v>
                </c:pt>
                <c:pt idx="47">
                  <c:v>4.51</c:v>
                </c:pt>
                <c:pt idx="48">
                  <c:v>4.4800000000000004</c:v>
                </c:pt>
                <c:pt idx="49">
                  <c:v>4.3499999999999996</c:v>
                </c:pt>
                <c:pt idx="50">
                  <c:v>4.26</c:v>
                </c:pt>
                <c:pt idx="51">
                  <c:v>4.18</c:v>
                </c:pt>
                <c:pt idx="52">
                  <c:v>4.0999999999999996</c:v>
                </c:pt>
                <c:pt idx="53">
                  <c:v>3.93</c:v>
                </c:pt>
                <c:pt idx="54">
                  <c:v>3.79</c:v>
                </c:pt>
                <c:pt idx="55">
                  <c:v>3.36</c:v>
                </c:pt>
                <c:pt idx="56">
                  <c:v>3.44</c:v>
                </c:pt>
                <c:pt idx="57">
                  <c:v>3.45</c:v>
                </c:pt>
                <c:pt idx="58">
                  <c:v>3.48</c:v>
                </c:pt>
                <c:pt idx="59">
                  <c:v>3.45</c:v>
                </c:pt>
                <c:pt idx="60">
                  <c:v>3.34</c:v>
                </c:pt>
                <c:pt idx="61">
                  <c:v>3.16</c:v>
                </c:pt>
                <c:pt idx="62">
                  <c:v>3.59</c:v>
                </c:pt>
                <c:pt idx="63">
                  <c:v>3.31</c:v>
                </c:pt>
                <c:pt idx="64">
                  <c:v>3.22</c:v>
                </c:pt>
                <c:pt idx="65">
                  <c:v>3.1</c:v>
                </c:pt>
                <c:pt idx="66">
                  <c:v>2.77</c:v>
                </c:pt>
                <c:pt idx="67">
                  <c:v>2.76</c:v>
                </c:pt>
                <c:pt idx="68">
                  <c:v>2.88</c:v>
                </c:pt>
                <c:pt idx="69">
                  <c:v>2.8</c:v>
                </c:pt>
                <c:pt idx="70">
                  <c:v>2.89</c:v>
                </c:pt>
                <c:pt idx="71">
                  <c:v>2.8</c:v>
                </c:pt>
                <c:pt idx="72">
                  <c:v>2.94</c:v>
                </c:pt>
                <c:pt idx="73">
                  <c:v>3.13</c:v>
                </c:pt>
                <c:pt idx="74">
                  <c:v>3.48</c:v>
                </c:pt>
                <c:pt idx="75">
                  <c:v>3.33</c:v>
                </c:pt>
                <c:pt idx="76">
                  <c:v>3.36</c:v>
                </c:pt>
                <c:pt idx="77">
                  <c:v>3.19</c:v>
                </c:pt>
                <c:pt idx="78">
                  <c:v>2.99</c:v>
                </c:pt>
                <c:pt idx="79">
                  <c:v>2.99</c:v>
                </c:pt>
                <c:pt idx="80">
                  <c:v>3</c:v>
                </c:pt>
                <c:pt idx="81">
                  <c:v>3.13</c:v>
                </c:pt>
                <c:pt idx="82">
                  <c:v>3.06</c:v>
                </c:pt>
                <c:pt idx="83">
                  <c:v>3.17</c:v>
                </c:pt>
                <c:pt idx="84">
                  <c:v>3.25</c:v>
                </c:pt>
                <c:pt idx="85">
                  <c:v>3.48</c:v>
                </c:pt>
                <c:pt idx="86">
                  <c:v>4.0199999999999996</c:v>
                </c:pt>
                <c:pt idx="87">
                  <c:v>4.34</c:v>
                </c:pt>
                <c:pt idx="88">
                  <c:v>4.79</c:v>
                </c:pt>
                <c:pt idx="89">
                  <c:v>4.91</c:v>
                </c:pt>
                <c:pt idx="90">
                  <c:v>4.84</c:v>
                </c:pt>
                <c:pt idx="91">
                  <c:v>4.8</c:v>
                </c:pt>
                <c:pt idx="92">
                  <c:v>5.33</c:v>
                </c:pt>
                <c:pt idx="93">
                  <c:v>5.91</c:v>
                </c:pt>
                <c:pt idx="94">
                  <c:v>5.78</c:v>
                </c:pt>
                <c:pt idx="95">
                  <c:v>5.3</c:v>
                </c:pt>
                <c:pt idx="96">
                  <c:v>5.23</c:v>
                </c:pt>
                <c:pt idx="97">
                  <c:v>5.32</c:v>
                </c:pt>
                <c:pt idx="98">
                  <c:v>5.44</c:v>
                </c:pt>
                <c:pt idx="99">
                  <c:v>5.2</c:v>
                </c:pt>
                <c:pt idx="100">
                  <c:v>5.44</c:v>
                </c:pt>
                <c:pt idx="101">
                  <c:v>5.46</c:v>
                </c:pt>
                <c:pt idx="102">
                  <c:v>5.48</c:v>
                </c:pt>
                <c:pt idx="103">
                  <c:v>5.77</c:v>
                </c:pt>
                <c:pt idx="104">
                  <c:v>5.91</c:v>
                </c:pt>
                <c:pt idx="105">
                  <c:v>6.38</c:v>
                </c:pt>
                <c:pt idx="106">
                  <c:v>5.99</c:v>
                </c:pt>
                <c:pt idx="107">
                  <c:v>5.46</c:v>
                </c:pt>
                <c:pt idx="108">
                  <c:v>5.51</c:v>
                </c:pt>
                <c:pt idx="109">
                  <c:v>5.59</c:v>
                </c:pt>
                <c:pt idx="110">
                  <c:v>5.59</c:v>
                </c:pt>
                <c:pt idx="111">
                  <c:v>5.83</c:v>
                </c:pt>
                <c:pt idx="112">
                  <c:v>5.78</c:v>
                </c:pt>
                <c:pt idx="113">
                  <c:v>5.65</c:v>
                </c:pt>
                <c:pt idx="114">
                  <c:v>5.68</c:v>
                </c:pt>
                <c:pt idx="115">
                  <c:v>5.42</c:v>
                </c:pt>
                <c:pt idx="116">
                  <c:v>5.23</c:v>
                </c:pt>
                <c:pt idx="117">
                  <c:v>5.44</c:v>
                </c:pt>
                <c:pt idx="118">
                  <c:v>5.58</c:v>
                </c:pt>
                <c:pt idx="119">
                  <c:v>5.6</c:v>
                </c:pt>
                <c:pt idx="120">
                  <c:v>5.89</c:v>
                </c:pt>
                <c:pt idx="121">
                  <c:v>5.74</c:v>
                </c:pt>
                <c:pt idx="122">
                  <c:v>5.75</c:v>
                </c:pt>
                <c:pt idx="123">
                  <c:v>5.93</c:v>
                </c:pt>
                <c:pt idx="124">
                  <c:v>6.06</c:v>
                </c:pt>
                <c:pt idx="125">
                  <c:v>5.95</c:v>
                </c:pt>
                <c:pt idx="126">
                  <c:v>5.9</c:v>
                </c:pt>
                <c:pt idx="127">
                  <c:v>5.79</c:v>
                </c:pt>
                <c:pt idx="128">
                  <c:v>5.63</c:v>
                </c:pt>
                <c:pt idx="129">
                  <c:v>5.53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AC-E84C-AA63-C29A8C370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610944"/>
        <c:axId val="266612736"/>
      </c:lineChart>
      <c:catAx>
        <c:axId val="266610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6127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66612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Bond Yield (%)</a:t>
                </a:r>
              </a:p>
            </c:rich>
          </c:tx>
          <c:layout>
            <c:manualLayout>
              <c:xMode val="edge"/>
              <c:yMode val="edge"/>
              <c:x val="1.6296296296296298E-2"/>
              <c:y val="0.422657952069717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6109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"/>
          <c:y val="0.95424836601307195"/>
          <c:w val="0.42962962962963003"/>
          <c:h val="3.26797385620914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/>
              <a:t>FIGURE 2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/>
              <a:t>Consumer Price Index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/>
              <a:t>January 2021 - September 2025</a:t>
            </a:r>
          </a:p>
        </c:rich>
      </c:tx>
      <c:layout>
        <c:manualLayout>
          <c:xMode val="edge"/>
          <c:yMode val="edge"/>
          <c:x val="0.36402215335244148"/>
          <c:y val="2.718006795016987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'BLS Data Series Figure 2'!$D$27</c:f>
              <c:strCache>
                <c:ptCount val="1"/>
                <c:pt idx="0">
                  <c:v>CPI-U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'BLS Data Series Figure 2'!$C$28:$C$84</c:f>
              <c:numCache>
                <c:formatCode>mmm\-yy</c:formatCode>
                <c:ptCount val="5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</c:numCache>
            </c:numRef>
          </c:cat>
          <c:val>
            <c:numRef>
              <c:f>'BLS Data Series Figure 2'!$D$28:$D$84</c:f>
              <c:numCache>
                <c:formatCode>General</c:formatCode>
                <c:ptCount val="57"/>
                <c:pt idx="0">
                  <c:v>1.4</c:v>
                </c:pt>
                <c:pt idx="1">
                  <c:v>1.7</c:v>
                </c:pt>
                <c:pt idx="2">
                  <c:v>2.6</c:v>
                </c:pt>
                <c:pt idx="3">
                  <c:v>4.2</c:v>
                </c:pt>
                <c:pt idx="4">
                  <c:v>5</c:v>
                </c:pt>
                <c:pt idx="5">
                  <c:v>5.4</c:v>
                </c:pt>
                <c:pt idx="6">
                  <c:v>5.4</c:v>
                </c:pt>
                <c:pt idx="7">
                  <c:v>5.3</c:v>
                </c:pt>
                <c:pt idx="8">
                  <c:v>5.4</c:v>
                </c:pt>
                <c:pt idx="9">
                  <c:v>6.2</c:v>
                </c:pt>
                <c:pt idx="10">
                  <c:v>6.8</c:v>
                </c:pt>
                <c:pt idx="11">
                  <c:v>7</c:v>
                </c:pt>
                <c:pt idx="12">
                  <c:v>7.5</c:v>
                </c:pt>
                <c:pt idx="13">
                  <c:v>7.9</c:v>
                </c:pt>
                <c:pt idx="14">
                  <c:v>8.5</c:v>
                </c:pt>
                <c:pt idx="15">
                  <c:v>8.3000000000000007</c:v>
                </c:pt>
                <c:pt idx="16">
                  <c:v>8.6</c:v>
                </c:pt>
                <c:pt idx="17">
                  <c:v>9.1</c:v>
                </c:pt>
                <c:pt idx="18">
                  <c:v>8.5</c:v>
                </c:pt>
                <c:pt idx="19">
                  <c:v>8.3000000000000007</c:v>
                </c:pt>
                <c:pt idx="20">
                  <c:v>8.1999999999999993</c:v>
                </c:pt>
                <c:pt idx="21">
                  <c:v>7.7</c:v>
                </c:pt>
                <c:pt idx="22">
                  <c:v>7.1</c:v>
                </c:pt>
                <c:pt idx="23">
                  <c:v>6.5</c:v>
                </c:pt>
                <c:pt idx="24">
                  <c:v>6.4</c:v>
                </c:pt>
                <c:pt idx="25">
                  <c:v>6</c:v>
                </c:pt>
                <c:pt idx="26">
                  <c:v>5</c:v>
                </c:pt>
                <c:pt idx="27">
                  <c:v>4.9000000000000004</c:v>
                </c:pt>
                <c:pt idx="28">
                  <c:v>4</c:v>
                </c:pt>
                <c:pt idx="29">
                  <c:v>3</c:v>
                </c:pt>
                <c:pt idx="30">
                  <c:v>3.2</c:v>
                </c:pt>
                <c:pt idx="31">
                  <c:v>3.7</c:v>
                </c:pt>
                <c:pt idx="32">
                  <c:v>3.7</c:v>
                </c:pt>
                <c:pt idx="33" formatCode="#0.0">
                  <c:v>3.2</c:v>
                </c:pt>
                <c:pt idx="34" formatCode="#0.0">
                  <c:v>3.1</c:v>
                </c:pt>
                <c:pt idx="35" formatCode="#0.0">
                  <c:v>3.4</c:v>
                </c:pt>
                <c:pt idx="36" formatCode="#0.0">
                  <c:v>3.1</c:v>
                </c:pt>
                <c:pt idx="37" formatCode="#0.0">
                  <c:v>3.2</c:v>
                </c:pt>
                <c:pt idx="38" formatCode="#0.0">
                  <c:v>3.5</c:v>
                </c:pt>
                <c:pt idx="39" formatCode="#0.0">
                  <c:v>3.4</c:v>
                </c:pt>
                <c:pt idx="40" formatCode="#0.0">
                  <c:v>3.3</c:v>
                </c:pt>
                <c:pt idx="41" formatCode="#0.0">
                  <c:v>3</c:v>
                </c:pt>
                <c:pt idx="42" formatCode="#0.0">
                  <c:v>2.9</c:v>
                </c:pt>
                <c:pt idx="43" formatCode="#0.0">
                  <c:v>2.5</c:v>
                </c:pt>
                <c:pt idx="44" formatCode="#0.0">
                  <c:v>2.4</c:v>
                </c:pt>
                <c:pt idx="45" formatCode="#0.0">
                  <c:v>2.6</c:v>
                </c:pt>
                <c:pt idx="46" formatCode="#0.0">
                  <c:v>2.7</c:v>
                </c:pt>
                <c:pt idx="47">
                  <c:v>2.9</c:v>
                </c:pt>
                <c:pt idx="48">
                  <c:v>3</c:v>
                </c:pt>
                <c:pt idx="49">
                  <c:v>2.8</c:v>
                </c:pt>
                <c:pt idx="50">
                  <c:v>2.4</c:v>
                </c:pt>
                <c:pt idx="51">
                  <c:v>2.2999999999999998</c:v>
                </c:pt>
                <c:pt idx="52" formatCode="#0.0">
                  <c:v>2.4</c:v>
                </c:pt>
                <c:pt idx="53" formatCode="#0.0">
                  <c:v>2.7</c:v>
                </c:pt>
                <c:pt idx="54" formatCode="#0.0">
                  <c:v>2.7</c:v>
                </c:pt>
                <c:pt idx="55">
                  <c:v>2.9</c:v>
                </c:pt>
                <c:pt idx="56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0D-F64E-BA84-2CD55F9C7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587968"/>
        <c:axId val="269589504"/>
      </c:lineChart>
      <c:dateAx>
        <c:axId val="269587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589504"/>
        <c:crosses val="autoZero"/>
        <c:auto val="1"/>
        <c:lblOffset val="100"/>
        <c:baseTimeUnit val="months"/>
      </c:dateAx>
      <c:valAx>
        <c:axId val="26958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58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latin typeface="Times New Roman" panose="02020603050405020304" pitchFamily="18" charset="0"/>
              </a:rPr>
              <a:t>FIGURE 3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latin typeface="Times New Roman" panose="02020603050405020304" pitchFamily="18" charset="0"/>
              </a:rPr>
              <a:t>January 2024 -  October 2025 VIX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660936362012347E-2"/>
          <c:y val="0.23134989341801887"/>
          <c:w val="0.90286351706036749"/>
          <c:h val="0.583582677165354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'VIX_History Figure 3'!$A$259:$A$733</c:f>
              <c:numCache>
                <c:formatCode>m/d/yyyy</c:formatCode>
                <c:ptCount val="475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45383</c:v>
                </c:pt>
                <c:pt idx="64">
                  <c:v>45384</c:v>
                </c:pt>
                <c:pt idx="65">
                  <c:v>45385</c:v>
                </c:pt>
                <c:pt idx="66">
                  <c:v>45386</c:v>
                </c:pt>
                <c:pt idx="67">
                  <c:v>45387</c:v>
                </c:pt>
                <c:pt idx="68">
                  <c:v>45390</c:v>
                </c:pt>
                <c:pt idx="69">
                  <c:v>45391</c:v>
                </c:pt>
                <c:pt idx="70">
                  <c:v>45392</c:v>
                </c:pt>
                <c:pt idx="71">
                  <c:v>45393</c:v>
                </c:pt>
                <c:pt idx="72">
                  <c:v>45394</c:v>
                </c:pt>
                <c:pt idx="73">
                  <c:v>45397</c:v>
                </c:pt>
                <c:pt idx="74">
                  <c:v>45398</c:v>
                </c:pt>
                <c:pt idx="75">
                  <c:v>45399</c:v>
                </c:pt>
                <c:pt idx="76">
                  <c:v>45400</c:v>
                </c:pt>
                <c:pt idx="77">
                  <c:v>45401</c:v>
                </c:pt>
                <c:pt idx="78">
                  <c:v>45404</c:v>
                </c:pt>
                <c:pt idx="79">
                  <c:v>45405</c:v>
                </c:pt>
                <c:pt idx="80">
                  <c:v>45406</c:v>
                </c:pt>
                <c:pt idx="81">
                  <c:v>45407</c:v>
                </c:pt>
                <c:pt idx="82">
                  <c:v>45408</c:v>
                </c:pt>
                <c:pt idx="83">
                  <c:v>45411</c:v>
                </c:pt>
                <c:pt idx="84">
                  <c:v>45412</c:v>
                </c:pt>
                <c:pt idx="85">
                  <c:v>45413</c:v>
                </c:pt>
                <c:pt idx="86">
                  <c:v>45414</c:v>
                </c:pt>
                <c:pt idx="87">
                  <c:v>45415</c:v>
                </c:pt>
                <c:pt idx="88">
                  <c:v>45418</c:v>
                </c:pt>
                <c:pt idx="89">
                  <c:v>45419</c:v>
                </c:pt>
                <c:pt idx="90">
                  <c:v>45420</c:v>
                </c:pt>
                <c:pt idx="91">
                  <c:v>45421</c:v>
                </c:pt>
                <c:pt idx="92">
                  <c:v>45422</c:v>
                </c:pt>
                <c:pt idx="93">
                  <c:v>45425</c:v>
                </c:pt>
                <c:pt idx="94">
                  <c:v>45426</c:v>
                </c:pt>
                <c:pt idx="95">
                  <c:v>45427</c:v>
                </c:pt>
                <c:pt idx="96">
                  <c:v>45428</c:v>
                </c:pt>
                <c:pt idx="97">
                  <c:v>45429</c:v>
                </c:pt>
                <c:pt idx="98">
                  <c:v>45432</c:v>
                </c:pt>
                <c:pt idx="99">
                  <c:v>45433</c:v>
                </c:pt>
                <c:pt idx="100">
                  <c:v>45434</c:v>
                </c:pt>
                <c:pt idx="101">
                  <c:v>45435</c:v>
                </c:pt>
                <c:pt idx="102">
                  <c:v>45436</c:v>
                </c:pt>
                <c:pt idx="103">
                  <c:v>45439</c:v>
                </c:pt>
                <c:pt idx="104">
                  <c:v>45440</c:v>
                </c:pt>
                <c:pt idx="105">
                  <c:v>45441</c:v>
                </c:pt>
                <c:pt idx="106">
                  <c:v>45442</c:v>
                </c:pt>
                <c:pt idx="107">
                  <c:v>45443</c:v>
                </c:pt>
                <c:pt idx="108">
                  <c:v>45446</c:v>
                </c:pt>
                <c:pt idx="109">
                  <c:v>45447</c:v>
                </c:pt>
                <c:pt idx="110">
                  <c:v>45448</c:v>
                </c:pt>
                <c:pt idx="111">
                  <c:v>45449</c:v>
                </c:pt>
                <c:pt idx="112">
                  <c:v>45450</c:v>
                </c:pt>
                <c:pt idx="113">
                  <c:v>45453</c:v>
                </c:pt>
                <c:pt idx="114">
                  <c:v>45454</c:v>
                </c:pt>
                <c:pt idx="115">
                  <c:v>45455</c:v>
                </c:pt>
                <c:pt idx="116">
                  <c:v>45456</c:v>
                </c:pt>
                <c:pt idx="117">
                  <c:v>45457</c:v>
                </c:pt>
                <c:pt idx="118">
                  <c:v>45460</c:v>
                </c:pt>
                <c:pt idx="119">
                  <c:v>45461</c:v>
                </c:pt>
                <c:pt idx="120">
                  <c:v>45462</c:v>
                </c:pt>
                <c:pt idx="121">
                  <c:v>45463</c:v>
                </c:pt>
                <c:pt idx="122">
                  <c:v>45464</c:v>
                </c:pt>
                <c:pt idx="123">
                  <c:v>45467</c:v>
                </c:pt>
                <c:pt idx="124">
                  <c:v>45468</c:v>
                </c:pt>
                <c:pt idx="125">
                  <c:v>45469</c:v>
                </c:pt>
                <c:pt idx="126">
                  <c:v>45470</c:v>
                </c:pt>
                <c:pt idx="127">
                  <c:v>45471</c:v>
                </c:pt>
                <c:pt idx="128">
                  <c:v>45474</c:v>
                </c:pt>
                <c:pt idx="129">
                  <c:v>45475</c:v>
                </c:pt>
                <c:pt idx="130">
                  <c:v>45476</c:v>
                </c:pt>
                <c:pt idx="131">
                  <c:v>45477</c:v>
                </c:pt>
                <c:pt idx="132">
                  <c:v>45478</c:v>
                </c:pt>
                <c:pt idx="133">
                  <c:v>45481</c:v>
                </c:pt>
                <c:pt idx="134">
                  <c:v>45482</c:v>
                </c:pt>
                <c:pt idx="135">
                  <c:v>45483</c:v>
                </c:pt>
                <c:pt idx="136">
                  <c:v>45484</c:v>
                </c:pt>
                <c:pt idx="137">
                  <c:v>45485</c:v>
                </c:pt>
                <c:pt idx="138">
                  <c:v>45488</c:v>
                </c:pt>
                <c:pt idx="139">
                  <c:v>45489</c:v>
                </c:pt>
                <c:pt idx="140">
                  <c:v>45490</c:v>
                </c:pt>
                <c:pt idx="141">
                  <c:v>45491</c:v>
                </c:pt>
                <c:pt idx="142">
                  <c:v>45492</c:v>
                </c:pt>
                <c:pt idx="143">
                  <c:v>45495</c:v>
                </c:pt>
                <c:pt idx="144">
                  <c:v>45496</c:v>
                </c:pt>
                <c:pt idx="145">
                  <c:v>45497</c:v>
                </c:pt>
                <c:pt idx="146">
                  <c:v>45498</c:v>
                </c:pt>
                <c:pt idx="147">
                  <c:v>45499</c:v>
                </c:pt>
                <c:pt idx="148">
                  <c:v>45502</c:v>
                </c:pt>
                <c:pt idx="149">
                  <c:v>45503</c:v>
                </c:pt>
                <c:pt idx="150">
                  <c:v>45504</c:v>
                </c:pt>
                <c:pt idx="151">
                  <c:v>45505</c:v>
                </c:pt>
                <c:pt idx="152">
                  <c:v>45506</c:v>
                </c:pt>
                <c:pt idx="153">
                  <c:v>45509</c:v>
                </c:pt>
                <c:pt idx="154">
                  <c:v>45510</c:v>
                </c:pt>
                <c:pt idx="155">
                  <c:v>45511</c:v>
                </c:pt>
                <c:pt idx="156">
                  <c:v>45512</c:v>
                </c:pt>
                <c:pt idx="157">
                  <c:v>45513</c:v>
                </c:pt>
                <c:pt idx="158">
                  <c:v>45516</c:v>
                </c:pt>
                <c:pt idx="159">
                  <c:v>45517</c:v>
                </c:pt>
                <c:pt idx="160">
                  <c:v>45518</c:v>
                </c:pt>
                <c:pt idx="161">
                  <c:v>45519</c:v>
                </c:pt>
                <c:pt idx="162">
                  <c:v>45520</c:v>
                </c:pt>
                <c:pt idx="163">
                  <c:v>45523</c:v>
                </c:pt>
                <c:pt idx="164">
                  <c:v>45524</c:v>
                </c:pt>
                <c:pt idx="165">
                  <c:v>45525</c:v>
                </c:pt>
                <c:pt idx="166">
                  <c:v>45526</c:v>
                </c:pt>
                <c:pt idx="167">
                  <c:v>45527</c:v>
                </c:pt>
                <c:pt idx="168">
                  <c:v>45530</c:v>
                </c:pt>
                <c:pt idx="169">
                  <c:v>45531</c:v>
                </c:pt>
                <c:pt idx="170">
                  <c:v>45532</c:v>
                </c:pt>
                <c:pt idx="171">
                  <c:v>45533</c:v>
                </c:pt>
                <c:pt idx="172">
                  <c:v>45534</c:v>
                </c:pt>
                <c:pt idx="173">
                  <c:v>45537</c:v>
                </c:pt>
                <c:pt idx="174">
                  <c:v>45538</c:v>
                </c:pt>
                <c:pt idx="175">
                  <c:v>45539</c:v>
                </c:pt>
                <c:pt idx="176">
                  <c:v>45540</c:v>
                </c:pt>
                <c:pt idx="177">
                  <c:v>45541</c:v>
                </c:pt>
                <c:pt idx="178">
                  <c:v>45544</c:v>
                </c:pt>
                <c:pt idx="179">
                  <c:v>45545</c:v>
                </c:pt>
                <c:pt idx="180">
                  <c:v>45546</c:v>
                </c:pt>
                <c:pt idx="181">
                  <c:v>45547</c:v>
                </c:pt>
                <c:pt idx="182">
                  <c:v>45548</c:v>
                </c:pt>
                <c:pt idx="183">
                  <c:v>45551</c:v>
                </c:pt>
                <c:pt idx="184">
                  <c:v>45552</c:v>
                </c:pt>
                <c:pt idx="185">
                  <c:v>45553</c:v>
                </c:pt>
                <c:pt idx="186">
                  <c:v>45554</c:v>
                </c:pt>
                <c:pt idx="187">
                  <c:v>45555</c:v>
                </c:pt>
                <c:pt idx="188">
                  <c:v>45558</c:v>
                </c:pt>
                <c:pt idx="189">
                  <c:v>45559</c:v>
                </c:pt>
                <c:pt idx="190">
                  <c:v>45560</c:v>
                </c:pt>
                <c:pt idx="191">
                  <c:v>45561</c:v>
                </c:pt>
                <c:pt idx="192">
                  <c:v>45562</c:v>
                </c:pt>
                <c:pt idx="193">
                  <c:v>45565</c:v>
                </c:pt>
                <c:pt idx="194">
                  <c:v>45566</c:v>
                </c:pt>
                <c:pt idx="195">
                  <c:v>45567</c:v>
                </c:pt>
                <c:pt idx="196">
                  <c:v>45568</c:v>
                </c:pt>
                <c:pt idx="197">
                  <c:v>45569</c:v>
                </c:pt>
                <c:pt idx="198">
                  <c:v>45572</c:v>
                </c:pt>
                <c:pt idx="199">
                  <c:v>45573</c:v>
                </c:pt>
                <c:pt idx="200">
                  <c:v>45574</c:v>
                </c:pt>
                <c:pt idx="201">
                  <c:v>45575</c:v>
                </c:pt>
                <c:pt idx="202">
                  <c:v>45576</c:v>
                </c:pt>
                <c:pt idx="203">
                  <c:v>45579</c:v>
                </c:pt>
                <c:pt idx="204">
                  <c:v>45580</c:v>
                </c:pt>
                <c:pt idx="205">
                  <c:v>45581</c:v>
                </c:pt>
                <c:pt idx="206">
                  <c:v>45582</c:v>
                </c:pt>
                <c:pt idx="207">
                  <c:v>45583</c:v>
                </c:pt>
                <c:pt idx="208">
                  <c:v>45586</c:v>
                </c:pt>
                <c:pt idx="209">
                  <c:v>45587</c:v>
                </c:pt>
                <c:pt idx="210">
                  <c:v>45588</c:v>
                </c:pt>
                <c:pt idx="211">
                  <c:v>45589</c:v>
                </c:pt>
                <c:pt idx="212">
                  <c:v>45590</c:v>
                </c:pt>
                <c:pt idx="213">
                  <c:v>45593</c:v>
                </c:pt>
                <c:pt idx="214">
                  <c:v>45594</c:v>
                </c:pt>
                <c:pt idx="215">
                  <c:v>45595</c:v>
                </c:pt>
                <c:pt idx="216">
                  <c:v>45596</c:v>
                </c:pt>
                <c:pt idx="217">
                  <c:v>45597</c:v>
                </c:pt>
                <c:pt idx="218">
                  <c:v>45600</c:v>
                </c:pt>
                <c:pt idx="219">
                  <c:v>45601</c:v>
                </c:pt>
                <c:pt idx="220">
                  <c:v>45602</c:v>
                </c:pt>
                <c:pt idx="221">
                  <c:v>45603</c:v>
                </c:pt>
                <c:pt idx="222">
                  <c:v>45604</c:v>
                </c:pt>
                <c:pt idx="223">
                  <c:v>45607</c:v>
                </c:pt>
                <c:pt idx="224">
                  <c:v>45608</c:v>
                </c:pt>
                <c:pt idx="225">
                  <c:v>45609</c:v>
                </c:pt>
                <c:pt idx="226">
                  <c:v>45610</c:v>
                </c:pt>
                <c:pt idx="227">
                  <c:v>45611</c:v>
                </c:pt>
                <c:pt idx="228">
                  <c:v>45614</c:v>
                </c:pt>
                <c:pt idx="229">
                  <c:v>45615</c:v>
                </c:pt>
                <c:pt idx="230">
                  <c:v>45616</c:v>
                </c:pt>
                <c:pt idx="231">
                  <c:v>45617</c:v>
                </c:pt>
                <c:pt idx="232">
                  <c:v>45618</c:v>
                </c:pt>
                <c:pt idx="233">
                  <c:v>45621</c:v>
                </c:pt>
                <c:pt idx="234">
                  <c:v>45622</c:v>
                </c:pt>
                <c:pt idx="235">
                  <c:v>45623</c:v>
                </c:pt>
                <c:pt idx="236">
                  <c:v>45624</c:v>
                </c:pt>
                <c:pt idx="237">
                  <c:v>45625</c:v>
                </c:pt>
                <c:pt idx="238">
                  <c:v>45628</c:v>
                </c:pt>
                <c:pt idx="239">
                  <c:v>45629</c:v>
                </c:pt>
                <c:pt idx="240">
                  <c:v>45630</c:v>
                </c:pt>
                <c:pt idx="241">
                  <c:v>45631</c:v>
                </c:pt>
                <c:pt idx="242">
                  <c:v>45632</c:v>
                </c:pt>
                <c:pt idx="243">
                  <c:v>45635</c:v>
                </c:pt>
                <c:pt idx="244">
                  <c:v>45636</c:v>
                </c:pt>
                <c:pt idx="245">
                  <c:v>45637</c:v>
                </c:pt>
                <c:pt idx="246">
                  <c:v>45638</c:v>
                </c:pt>
                <c:pt idx="247">
                  <c:v>45639</c:v>
                </c:pt>
                <c:pt idx="248">
                  <c:v>45642</c:v>
                </c:pt>
                <c:pt idx="249">
                  <c:v>45643</c:v>
                </c:pt>
                <c:pt idx="250">
                  <c:v>45644</c:v>
                </c:pt>
                <c:pt idx="251">
                  <c:v>45645</c:v>
                </c:pt>
                <c:pt idx="252">
                  <c:v>45646</c:v>
                </c:pt>
                <c:pt idx="253">
                  <c:v>45649</c:v>
                </c:pt>
                <c:pt idx="254">
                  <c:v>45650</c:v>
                </c:pt>
                <c:pt idx="255">
                  <c:v>45652</c:v>
                </c:pt>
                <c:pt idx="256">
                  <c:v>45653</c:v>
                </c:pt>
                <c:pt idx="257">
                  <c:v>45656</c:v>
                </c:pt>
                <c:pt idx="258">
                  <c:v>45657</c:v>
                </c:pt>
                <c:pt idx="259">
                  <c:v>45659</c:v>
                </c:pt>
                <c:pt idx="260">
                  <c:v>45660</c:v>
                </c:pt>
                <c:pt idx="261">
                  <c:v>45663</c:v>
                </c:pt>
                <c:pt idx="262">
                  <c:v>45664</c:v>
                </c:pt>
                <c:pt idx="263">
                  <c:v>45665</c:v>
                </c:pt>
                <c:pt idx="264">
                  <c:v>45666</c:v>
                </c:pt>
                <c:pt idx="265">
                  <c:v>45667</c:v>
                </c:pt>
                <c:pt idx="266">
                  <c:v>45670</c:v>
                </c:pt>
                <c:pt idx="267">
                  <c:v>45671</c:v>
                </c:pt>
                <c:pt idx="268">
                  <c:v>45672</c:v>
                </c:pt>
                <c:pt idx="269">
                  <c:v>45673</c:v>
                </c:pt>
                <c:pt idx="270">
                  <c:v>45674</c:v>
                </c:pt>
                <c:pt idx="271">
                  <c:v>45677</c:v>
                </c:pt>
                <c:pt idx="272">
                  <c:v>45678</c:v>
                </c:pt>
                <c:pt idx="273">
                  <c:v>45679</c:v>
                </c:pt>
                <c:pt idx="274">
                  <c:v>45680</c:v>
                </c:pt>
                <c:pt idx="275">
                  <c:v>45681</c:v>
                </c:pt>
                <c:pt idx="276">
                  <c:v>45684</c:v>
                </c:pt>
                <c:pt idx="277">
                  <c:v>45685</c:v>
                </c:pt>
                <c:pt idx="278">
                  <c:v>45686</c:v>
                </c:pt>
                <c:pt idx="279">
                  <c:v>45687</c:v>
                </c:pt>
                <c:pt idx="280">
                  <c:v>45688</c:v>
                </c:pt>
                <c:pt idx="281">
                  <c:v>45691</c:v>
                </c:pt>
                <c:pt idx="282">
                  <c:v>45692</c:v>
                </c:pt>
                <c:pt idx="283">
                  <c:v>45693</c:v>
                </c:pt>
                <c:pt idx="284">
                  <c:v>45694</c:v>
                </c:pt>
                <c:pt idx="285">
                  <c:v>45695</c:v>
                </c:pt>
                <c:pt idx="286">
                  <c:v>45698</c:v>
                </c:pt>
                <c:pt idx="287">
                  <c:v>45699</c:v>
                </c:pt>
                <c:pt idx="288">
                  <c:v>45700</c:v>
                </c:pt>
                <c:pt idx="289">
                  <c:v>45701</c:v>
                </c:pt>
                <c:pt idx="290">
                  <c:v>45702</c:v>
                </c:pt>
                <c:pt idx="291">
                  <c:v>45705</c:v>
                </c:pt>
                <c:pt idx="292">
                  <c:v>45706</c:v>
                </c:pt>
                <c:pt idx="293">
                  <c:v>45707</c:v>
                </c:pt>
                <c:pt idx="294">
                  <c:v>45708</c:v>
                </c:pt>
                <c:pt idx="295">
                  <c:v>45709</c:v>
                </c:pt>
                <c:pt idx="296">
                  <c:v>45712</c:v>
                </c:pt>
                <c:pt idx="297">
                  <c:v>45713</c:v>
                </c:pt>
                <c:pt idx="298">
                  <c:v>45714</c:v>
                </c:pt>
                <c:pt idx="299">
                  <c:v>45715</c:v>
                </c:pt>
                <c:pt idx="300">
                  <c:v>45716</c:v>
                </c:pt>
                <c:pt idx="301">
                  <c:v>45719</c:v>
                </c:pt>
                <c:pt idx="302">
                  <c:v>45720</c:v>
                </c:pt>
                <c:pt idx="303">
                  <c:v>45721</c:v>
                </c:pt>
                <c:pt idx="304">
                  <c:v>45722</c:v>
                </c:pt>
                <c:pt idx="305">
                  <c:v>45723</c:v>
                </c:pt>
                <c:pt idx="306">
                  <c:v>45726</c:v>
                </c:pt>
                <c:pt idx="307">
                  <c:v>45727</c:v>
                </c:pt>
                <c:pt idx="308">
                  <c:v>45728</c:v>
                </c:pt>
                <c:pt idx="309">
                  <c:v>45729</c:v>
                </c:pt>
                <c:pt idx="310">
                  <c:v>45730</c:v>
                </c:pt>
                <c:pt idx="311">
                  <c:v>45733</c:v>
                </c:pt>
                <c:pt idx="312">
                  <c:v>45734</c:v>
                </c:pt>
                <c:pt idx="313">
                  <c:v>45735</c:v>
                </c:pt>
                <c:pt idx="314">
                  <c:v>45736</c:v>
                </c:pt>
                <c:pt idx="315">
                  <c:v>45737</c:v>
                </c:pt>
                <c:pt idx="316">
                  <c:v>45740</c:v>
                </c:pt>
                <c:pt idx="317">
                  <c:v>45741</c:v>
                </c:pt>
                <c:pt idx="318">
                  <c:v>45742</c:v>
                </c:pt>
                <c:pt idx="319">
                  <c:v>45743</c:v>
                </c:pt>
                <c:pt idx="320">
                  <c:v>45744</c:v>
                </c:pt>
                <c:pt idx="321">
                  <c:v>45747</c:v>
                </c:pt>
                <c:pt idx="322">
                  <c:v>45748</c:v>
                </c:pt>
                <c:pt idx="323">
                  <c:v>45749</c:v>
                </c:pt>
                <c:pt idx="324">
                  <c:v>45750</c:v>
                </c:pt>
                <c:pt idx="325">
                  <c:v>45751</c:v>
                </c:pt>
                <c:pt idx="326">
                  <c:v>45754</c:v>
                </c:pt>
                <c:pt idx="327">
                  <c:v>45755</c:v>
                </c:pt>
                <c:pt idx="328">
                  <c:v>45756</c:v>
                </c:pt>
                <c:pt idx="329">
                  <c:v>45757</c:v>
                </c:pt>
                <c:pt idx="330">
                  <c:v>45758</c:v>
                </c:pt>
                <c:pt idx="331">
                  <c:v>45761</c:v>
                </c:pt>
                <c:pt idx="332">
                  <c:v>45762</c:v>
                </c:pt>
                <c:pt idx="333">
                  <c:v>45763</c:v>
                </c:pt>
                <c:pt idx="334">
                  <c:v>45764</c:v>
                </c:pt>
                <c:pt idx="335">
                  <c:v>45768</c:v>
                </c:pt>
                <c:pt idx="336">
                  <c:v>45769</c:v>
                </c:pt>
                <c:pt idx="337">
                  <c:v>45770</c:v>
                </c:pt>
                <c:pt idx="338">
                  <c:v>45771</c:v>
                </c:pt>
                <c:pt idx="339">
                  <c:v>45772</c:v>
                </c:pt>
                <c:pt idx="340">
                  <c:v>45775</c:v>
                </c:pt>
                <c:pt idx="341">
                  <c:v>45776</c:v>
                </c:pt>
                <c:pt idx="342">
                  <c:v>45777</c:v>
                </c:pt>
                <c:pt idx="343">
                  <c:v>45778</c:v>
                </c:pt>
                <c:pt idx="344">
                  <c:v>45779</c:v>
                </c:pt>
                <c:pt idx="345">
                  <c:v>45782</c:v>
                </c:pt>
                <c:pt idx="346">
                  <c:v>45783</c:v>
                </c:pt>
                <c:pt idx="347">
                  <c:v>45784</c:v>
                </c:pt>
                <c:pt idx="348">
                  <c:v>45785</c:v>
                </c:pt>
                <c:pt idx="349">
                  <c:v>45786</c:v>
                </c:pt>
                <c:pt idx="350">
                  <c:v>45789</c:v>
                </c:pt>
                <c:pt idx="351">
                  <c:v>45790</c:v>
                </c:pt>
                <c:pt idx="352">
                  <c:v>45791</c:v>
                </c:pt>
                <c:pt idx="353">
                  <c:v>45792</c:v>
                </c:pt>
                <c:pt idx="354">
                  <c:v>45793</c:v>
                </c:pt>
                <c:pt idx="355">
                  <c:v>45796</c:v>
                </c:pt>
                <c:pt idx="356">
                  <c:v>45797</c:v>
                </c:pt>
                <c:pt idx="357">
                  <c:v>45798</c:v>
                </c:pt>
                <c:pt idx="358">
                  <c:v>45799</c:v>
                </c:pt>
                <c:pt idx="359">
                  <c:v>45800</c:v>
                </c:pt>
                <c:pt idx="360">
                  <c:v>45803</c:v>
                </c:pt>
                <c:pt idx="361">
                  <c:v>45804</c:v>
                </c:pt>
                <c:pt idx="362">
                  <c:v>45805</c:v>
                </c:pt>
                <c:pt idx="363">
                  <c:v>45806</c:v>
                </c:pt>
                <c:pt idx="364">
                  <c:v>45807</c:v>
                </c:pt>
                <c:pt idx="365">
                  <c:v>45810</c:v>
                </c:pt>
                <c:pt idx="366">
                  <c:v>45811</c:v>
                </c:pt>
                <c:pt idx="367">
                  <c:v>45812</c:v>
                </c:pt>
                <c:pt idx="368">
                  <c:v>45813</c:v>
                </c:pt>
                <c:pt idx="369">
                  <c:v>45814</c:v>
                </c:pt>
                <c:pt idx="370">
                  <c:v>45817</c:v>
                </c:pt>
                <c:pt idx="371">
                  <c:v>45818</c:v>
                </c:pt>
                <c:pt idx="372">
                  <c:v>45819</c:v>
                </c:pt>
                <c:pt idx="373">
                  <c:v>45820</c:v>
                </c:pt>
                <c:pt idx="374">
                  <c:v>45821</c:v>
                </c:pt>
                <c:pt idx="375">
                  <c:v>45824</c:v>
                </c:pt>
                <c:pt idx="376">
                  <c:v>45825</c:v>
                </c:pt>
                <c:pt idx="377">
                  <c:v>45826</c:v>
                </c:pt>
                <c:pt idx="378">
                  <c:v>45827</c:v>
                </c:pt>
                <c:pt idx="379">
                  <c:v>45828</c:v>
                </c:pt>
                <c:pt idx="380">
                  <c:v>45831</c:v>
                </c:pt>
                <c:pt idx="381">
                  <c:v>45832</c:v>
                </c:pt>
                <c:pt idx="382">
                  <c:v>45833</c:v>
                </c:pt>
                <c:pt idx="383">
                  <c:v>45834</c:v>
                </c:pt>
                <c:pt idx="384">
                  <c:v>45835</c:v>
                </c:pt>
                <c:pt idx="385">
                  <c:v>45838</c:v>
                </c:pt>
                <c:pt idx="386">
                  <c:v>45839</c:v>
                </c:pt>
                <c:pt idx="387">
                  <c:v>45840</c:v>
                </c:pt>
                <c:pt idx="388">
                  <c:v>45841</c:v>
                </c:pt>
                <c:pt idx="389">
                  <c:v>45842</c:v>
                </c:pt>
                <c:pt idx="390">
                  <c:v>45845</c:v>
                </c:pt>
                <c:pt idx="391">
                  <c:v>45846</c:v>
                </c:pt>
                <c:pt idx="392">
                  <c:v>45847</c:v>
                </c:pt>
                <c:pt idx="393">
                  <c:v>45848</c:v>
                </c:pt>
                <c:pt idx="394">
                  <c:v>45849</c:v>
                </c:pt>
                <c:pt idx="395">
                  <c:v>45852</c:v>
                </c:pt>
                <c:pt idx="396">
                  <c:v>45853</c:v>
                </c:pt>
                <c:pt idx="397">
                  <c:v>45854</c:v>
                </c:pt>
                <c:pt idx="398">
                  <c:v>45855</c:v>
                </c:pt>
                <c:pt idx="399">
                  <c:v>45856</c:v>
                </c:pt>
                <c:pt idx="400">
                  <c:v>45859</c:v>
                </c:pt>
                <c:pt idx="401">
                  <c:v>45860</c:v>
                </c:pt>
                <c:pt idx="402">
                  <c:v>45861</c:v>
                </c:pt>
                <c:pt idx="403">
                  <c:v>45862</c:v>
                </c:pt>
                <c:pt idx="404">
                  <c:v>45863</c:v>
                </c:pt>
                <c:pt idx="405">
                  <c:v>45866</c:v>
                </c:pt>
                <c:pt idx="406">
                  <c:v>45867</c:v>
                </c:pt>
                <c:pt idx="407">
                  <c:v>45868</c:v>
                </c:pt>
                <c:pt idx="408">
                  <c:v>45869</c:v>
                </c:pt>
                <c:pt idx="409">
                  <c:v>45870</c:v>
                </c:pt>
                <c:pt idx="410">
                  <c:v>45873</c:v>
                </c:pt>
                <c:pt idx="411">
                  <c:v>45874</c:v>
                </c:pt>
                <c:pt idx="412">
                  <c:v>45875</c:v>
                </c:pt>
                <c:pt idx="413">
                  <c:v>45876</c:v>
                </c:pt>
                <c:pt idx="414">
                  <c:v>45877</c:v>
                </c:pt>
                <c:pt idx="415">
                  <c:v>45880</c:v>
                </c:pt>
                <c:pt idx="416">
                  <c:v>45881</c:v>
                </c:pt>
                <c:pt idx="417">
                  <c:v>45882</c:v>
                </c:pt>
                <c:pt idx="418">
                  <c:v>45883</c:v>
                </c:pt>
                <c:pt idx="419">
                  <c:v>45884</c:v>
                </c:pt>
                <c:pt idx="420">
                  <c:v>45887</c:v>
                </c:pt>
                <c:pt idx="421">
                  <c:v>45888</c:v>
                </c:pt>
                <c:pt idx="422">
                  <c:v>45889</c:v>
                </c:pt>
                <c:pt idx="423">
                  <c:v>45890</c:v>
                </c:pt>
                <c:pt idx="424">
                  <c:v>45891</c:v>
                </c:pt>
                <c:pt idx="425">
                  <c:v>45894</c:v>
                </c:pt>
                <c:pt idx="426">
                  <c:v>45895</c:v>
                </c:pt>
                <c:pt idx="427">
                  <c:v>45896</c:v>
                </c:pt>
                <c:pt idx="428">
                  <c:v>45897</c:v>
                </c:pt>
                <c:pt idx="429">
                  <c:v>45898</c:v>
                </c:pt>
                <c:pt idx="430">
                  <c:v>45901</c:v>
                </c:pt>
                <c:pt idx="431">
                  <c:v>45902</c:v>
                </c:pt>
                <c:pt idx="432">
                  <c:v>45903</c:v>
                </c:pt>
                <c:pt idx="433">
                  <c:v>45904</c:v>
                </c:pt>
                <c:pt idx="434">
                  <c:v>45905</c:v>
                </c:pt>
                <c:pt idx="435">
                  <c:v>45908</c:v>
                </c:pt>
                <c:pt idx="436">
                  <c:v>45909</c:v>
                </c:pt>
                <c:pt idx="437">
                  <c:v>45910</c:v>
                </c:pt>
                <c:pt idx="438">
                  <c:v>45911</c:v>
                </c:pt>
                <c:pt idx="439">
                  <c:v>45912</c:v>
                </c:pt>
                <c:pt idx="440">
                  <c:v>45915</c:v>
                </c:pt>
                <c:pt idx="441">
                  <c:v>45916</c:v>
                </c:pt>
                <c:pt idx="442">
                  <c:v>45917</c:v>
                </c:pt>
                <c:pt idx="443">
                  <c:v>45918</c:v>
                </c:pt>
                <c:pt idx="444">
                  <c:v>45919</c:v>
                </c:pt>
                <c:pt idx="445">
                  <c:v>45922</c:v>
                </c:pt>
                <c:pt idx="446">
                  <c:v>45923</c:v>
                </c:pt>
                <c:pt idx="447">
                  <c:v>45924</c:v>
                </c:pt>
                <c:pt idx="448">
                  <c:v>45925</c:v>
                </c:pt>
                <c:pt idx="449">
                  <c:v>45926</c:v>
                </c:pt>
                <c:pt idx="450">
                  <c:v>45929</c:v>
                </c:pt>
                <c:pt idx="451">
                  <c:v>45930</c:v>
                </c:pt>
                <c:pt idx="452">
                  <c:v>45931</c:v>
                </c:pt>
                <c:pt idx="453">
                  <c:v>45932</c:v>
                </c:pt>
                <c:pt idx="454">
                  <c:v>45933</c:v>
                </c:pt>
                <c:pt idx="455">
                  <c:v>45936</c:v>
                </c:pt>
                <c:pt idx="456">
                  <c:v>45937</c:v>
                </c:pt>
                <c:pt idx="457">
                  <c:v>45938</c:v>
                </c:pt>
                <c:pt idx="458">
                  <c:v>45939</c:v>
                </c:pt>
                <c:pt idx="459">
                  <c:v>45940</c:v>
                </c:pt>
                <c:pt idx="460">
                  <c:v>45943</c:v>
                </c:pt>
                <c:pt idx="461">
                  <c:v>45944</c:v>
                </c:pt>
                <c:pt idx="462">
                  <c:v>45945</c:v>
                </c:pt>
                <c:pt idx="463">
                  <c:v>45946</c:v>
                </c:pt>
                <c:pt idx="464">
                  <c:v>45947</c:v>
                </c:pt>
                <c:pt idx="465">
                  <c:v>45950</c:v>
                </c:pt>
                <c:pt idx="466">
                  <c:v>45951</c:v>
                </c:pt>
                <c:pt idx="467">
                  <c:v>45952</c:v>
                </c:pt>
                <c:pt idx="468">
                  <c:v>45953</c:v>
                </c:pt>
                <c:pt idx="469">
                  <c:v>45954</c:v>
                </c:pt>
                <c:pt idx="470">
                  <c:v>45957</c:v>
                </c:pt>
                <c:pt idx="471">
                  <c:v>45958</c:v>
                </c:pt>
                <c:pt idx="472">
                  <c:v>45959</c:v>
                </c:pt>
                <c:pt idx="473">
                  <c:v>45960</c:v>
                </c:pt>
                <c:pt idx="474">
                  <c:v>45961</c:v>
                </c:pt>
              </c:numCache>
            </c:numRef>
          </c:cat>
          <c:val>
            <c:numRef>
              <c:f>'VIX_History Figure 3'!$E$259:$E$733</c:f>
              <c:numCache>
                <c:formatCode>General</c:formatCode>
                <c:ptCount val="475"/>
                <c:pt idx="0">
                  <c:v>13.2</c:v>
                </c:pt>
                <c:pt idx="1">
                  <c:v>14.04</c:v>
                </c:pt>
                <c:pt idx="2">
                  <c:v>14.13</c:v>
                </c:pt>
                <c:pt idx="3">
                  <c:v>13.35</c:v>
                </c:pt>
                <c:pt idx="4">
                  <c:v>13.08</c:v>
                </c:pt>
                <c:pt idx="5">
                  <c:v>12.76</c:v>
                </c:pt>
                <c:pt idx="6">
                  <c:v>12.69</c:v>
                </c:pt>
                <c:pt idx="7">
                  <c:v>12.44</c:v>
                </c:pt>
                <c:pt idx="8">
                  <c:v>12.7</c:v>
                </c:pt>
                <c:pt idx="9">
                  <c:v>13.25</c:v>
                </c:pt>
                <c:pt idx="10">
                  <c:v>13.84</c:v>
                </c:pt>
                <c:pt idx="11">
                  <c:v>14.79</c:v>
                </c:pt>
                <c:pt idx="12">
                  <c:v>14.13</c:v>
                </c:pt>
                <c:pt idx="13">
                  <c:v>13.3</c:v>
                </c:pt>
                <c:pt idx="14">
                  <c:v>13.19</c:v>
                </c:pt>
                <c:pt idx="15">
                  <c:v>12.55</c:v>
                </c:pt>
                <c:pt idx="16">
                  <c:v>13.14</c:v>
                </c:pt>
                <c:pt idx="17">
                  <c:v>13.45</c:v>
                </c:pt>
                <c:pt idx="18">
                  <c:v>13.26</c:v>
                </c:pt>
                <c:pt idx="19">
                  <c:v>13.6</c:v>
                </c:pt>
                <c:pt idx="20">
                  <c:v>13.31</c:v>
                </c:pt>
                <c:pt idx="21">
                  <c:v>14.35</c:v>
                </c:pt>
                <c:pt idx="22">
                  <c:v>13.88</c:v>
                </c:pt>
                <c:pt idx="23">
                  <c:v>13.85</c:v>
                </c:pt>
                <c:pt idx="24">
                  <c:v>13.67</c:v>
                </c:pt>
                <c:pt idx="25">
                  <c:v>13.06</c:v>
                </c:pt>
                <c:pt idx="26">
                  <c:v>12.83</c:v>
                </c:pt>
                <c:pt idx="27">
                  <c:v>12.79</c:v>
                </c:pt>
                <c:pt idx="28">
                  <c:v>12.93</c:v>
                </c:pt>
                <c:pt idx="29">
                  <c:v>13.93</c:v>
                </c:pt>
                <c:pt idx="30">
                  <c:v>15.85</c:v>
                </c:pt>
                <c:pt idx="31">
                  <c:v>14.38</c:v>
                </c:pt>
                <c:pt idx="32">
                  <c:v>14.01</c:v>
                </c:pt>
                <c:pt idx="33">
                  <c:v>14.24</c:v>
                </c:pt>
                <c:pt idx="34">
                  <c:v>14.71</c:v>
                </c:pt>
                <c:pt idx="35">
                  <c:v>15.42</c:v>
                </c:pt>
                <c:pt idx="36">
                  <c:v>15.34</c:v>
                </c:pt>
                <c:pt idx="37">
                  <c:v>14.54</c:v>
                </c:pt>
                <c:pt idx="38">
                  <c:v>13.75</c:v>
                </c:pt>
                <c:pt idx="39">
                  <c:v>13.74</c:v>
                </c:pt>
                <c:pt idx="40">
                  <c:v>13.43</c:v>
                </c:pt>
                <c:pt idx="41">
                  <c:v>13.84</c:v>
                </c:pt>
                <c:pt idx="42">
                  <c:v>13.4</c:v>
                </c:pt>
                <c:pt idx="43">
                  <c:v>13.11</c:v>
                </c:pt>
                <c:pt idx="44">
                  <c:v>13.49</c:v>
                </c:pt>
                <c:pt idx="45">
                  <c:v>14.46</c:v>
                </c:pt>
                <c:pt idx="46">
                  <c:v>14.5</c:v>
                </c:pt>
                <c:pt idx="47">
                  <c:v>14.44</c:v>
                </c:pt>
                <c:pt idx="48">
                  <c:v>14.74</c:v>
                </c:pt>
                <c:pt idx="49">
                  <c:v>15.22</c:v>
                </c:pt>
                <c:pt idx="50">
                  <c:v>13.84</c:v>
                </c:pt>
                <c:pt idx="51">
                  <c:v>13.75</c:v>
                </c:pt>
                <c:pt idx="52">
                  <c:v>14.4</c:v>
                </c:pt>
                <c:pt idx="53">
                  <c:v>14.41</c:v>
                </c:pt>
                <c:pt idx="54">
                  <c:v>14.33</c:v>
                </c:pt>
                <c:pt idx="55">
                  <c:v>13.82</c:v>
                </c:pt>
                <c:pt idx="56">
                  <c:v>13.04</c:v>
                </c:pt>
                <c:pt idx="57">
                  <c:v>12.92</c:v>
                </c:pt>
                <c:pt idx="58">
                  <c:v>13.06</c:v>
                </c:pt>
                <c:pt idx="59">
                  <c:v>13.19</c:v>
                </c:pt>
                <c:pt idx="60">
                  <c:v>13.24</c:v>
                </c:pt>
                <c:pt idx="61">
                  <c:v>12.78</c:v>
                </c:pt>
                <c:pt idx="62">
                  <c:v>13.01</c:v>
                </c:pt>
                <c:pt idx="63">
                  <c:v>13.65</c:v>
                </c:pt>
                <c:pt idx="64">
                  <c:v>14.61</c:v>
                </c:pt>
                <c:pt idx="65">
                  <c:v>14.33</c:v>
                </c:pt>
                <c:pt idx="66">
                  <c:v>16.350000000000001</c:v>
                </c:pt>
                <c:pt idx="67">
                  <c:v>16.03</c:v>
                </c:pt>
                <c:pt idx="68">
                  <c:v>15.19</c:v>
                </c:pt>
                <c:pt idx="69">
                  <c:v>14.98</c:v>
                </c:pt>
                <c:pt idx="70">
                  <c:v>15.8</c:v>
                </c:pt>
                <c:pt idx="71">
                  <c:v>14.91</c:v>
                </c:pt>
                <c:pt idx="72">
                  <c:v>17.309999999999999</c:v>
                </c:pt>
                <c:pt idx="73">
                  <c:v>19.23</c:v>
                </c:pt>
                <c:pt idx="74">
                  <c:v>18.399999999999999</c:v>
                </c:pt>
                <c:pt idx="75">
                  <c:v>18.21</c:v>
                </c:pt>
                <c:pt idx="76">
                  <c:v>18</c:v>
                </c:pt>
                <c:pt idx="77">
                  <c:v>18.71</c:v>
                </c:pt>
                <c:pt idx="78">
                  <c:v>16.940000000000001</c:v>
                </c:pt>
                <c:pt idx="79">
                  <c:v>15.69</c:v>
                </c:pt>
                <c:pt idx="80">
                  <c:v>15.97</c:v>
                </c:pt>
                <c:pt idx="81">
                  <c:v>15.37</c:v>
                </c:pt>
                <c:pt idx="82">
                  <c:v>15.03</c:v>
                </c:pt>
                <c:pt idx="83">
                  <c:v>14.67</c:v>
                </c:pt>
                <c:pt idx="84">
                  <c:v>15.65</c:v>
                </c:pt>
                <c:pt idx="85">
                  <c:v>15.39</c:v>
                </c:pt>
                <c:pt idx="86">
                  <c:v>14.68</c:v>
                </c:pt>
                <c:pt idx="87">
                  <c:v>13.49</c:v>
                </c:pt>
                <c:pt idx="88">
                  <c:v>13.49</c:v>
                </c:pt>
                <c:pt idx="89">
                  <c:v>13.23</c:v>
                </c:pt>
                <c:pt idx="90">
                  <c:v>13</c:v>
                </c:pt>
                <c:pt idx="91">
                  <c:v>12.69</c:v>
                </c:pt>
                <c:pt idx="92">
                  <c:v>12.55</c:v>
                </c:pt>
                <c:pt idx="93">
                  <c:v>13.6</c:v>
                </c:pt>
                <c:pt idx="94">
                  <c:v>13.42</c:v>
                </c:pt>
                <c:pt idx="95">
                  <c:v>12.45</c:v>
                </c:pt>
                <c:pt idx="96">
                  <c:v>12.42</c:v>
                </c:pt>
                <c:pt idx="97">
                  <c:v>11.99</c:v>
                </c:pt>
                <c:pt idx="98">
                  <c:v>12.15</c:v>
                </c:pt>
                <c:pt idx="99">
                  <c:v>11.86</c:v>
                </c:pt>
                <c:pt idx="100">
                  <c:v>12.29</c:v>
                </c:pt>
                <c:pt idx="101">
                  <c:v>12.77</c:v>
                </c:pt>
                <c:pt idx="102">
                  <c:v>11.93</c:v>
                </c:pt>
                <c:pt idx="103">
                  <c:v>12.36</c:v>
                </c:pt>
                <c:pt idx="104">
                  <c:v>12.92</c:v>
                </c:pt>
                <c:pt idx="105">
                  <c:v>14.28</c:v>
                </c:pt>
                <c:pt idx="106">
                  <c:v>14.47</c:v>
                </c:pt>
                <c:pt idx="107">
                  <c:v>12.92</c:v>
                </c:pt>
                <c:pt idx="108">
                  <c:v>13.11</c:v>
                </c:pt>
                <c:pt idx="109">
                  <c:v>13.16</c:v>
                </c:pt>
                <c:pt idx="110">
                  <c:v>12.63</c:v>
                </c:pt>
                <c:pt idx="111">
                  <c:v>12.58</c:v>
                </c:pt>
                <c:pt idx="112">
                  <c:v>12.22</c:v>
                </c:pt>
                <c:pt idx="113">
                  <c:v>12.74</c:v>
                </c:pt>
                <c:pt idx="114">
                  <c:v>12.85</c:v>
                </c:pt>
                <c:pt idx="115">
                  <c:v>12.04</c:v>
                </c:pt>
                <c:pt idx="116">
                  <c:v>11.94</c:v>
                </c:pt>
                <c:pt idx="117">
                  <c:v>12.66</c:v>
                </c:pt>
                <c:pt idx="118">
                  <c:v>12.75</c:v>
                </c:pt>
                <c:pt idx="119">
                  <c:v>12.3</c:v>
                </c:pt>
                <c:pt idx="120">
                  <c:v>12.48</c:v>
                </c:pt>
                <c:pt idx="121">
                  <c:v>13.28</c:v>
                </c:pt>
                <c:pt idx="122">
                  <c:v>13.2</c:v>
                </c:pt>
                <c:pt idx="123">
                  <c:v>13.33</c:v>
                </c:pt>
                <c:pt idx="124">
                  <c:v>12.84</c:v>
                </c:pt>
                <c:pt idx="125">
                  <c:v>12.55</c:v>
                </c:pt>
                <c:pt idx="126">
                  <c:v>12.24</c:v>
                </c:pt>
                <c:pt idx="127">
                  <c:v>12.44</c:v>
                </c:pt>
                <c:pt idx="128">
                  <c:v>12.22</c:v>
                </c:pt>
                <c:pt idx="129">
                  <c:v>12.03</c:v>
                </c:pt>
                <c:pt idx="130">
                  <c:v>12.09</c:v>
                </c:pt>
                <c:pt idx="131">
                  <c:v>12.26</c:v>
                </c:pt>
                <c:pt idx="132">
                  <c:v>12.48</c:v>
                </c:pt>
                <c:pt idx="133">
                  <c:v>12.37</c:v>
                </c:pt>
                <c:pt idx="134">
                  <c:v>12.51</c:v>
                </c:pt>
                <c:pt idx="135">
                  <c:v>12.85</c:v>
                </c:pt>
                <c:pt idx="136">
                  <c:v>12.92</c:v>
                </c:pt>
                <c:pt idx="137">
                  <c:v>12.46</c:v>
                </c:pt>
                <c:pt idx="138">
                  <c:v>13.12</c:v>
                </c:pt>
                <c:pt idx="139">
                  <c:v>13.19</c:v>
                </c:pt>
                <c:pt idx="140">
                  <c:v>14.48</c:v>
                </c:pt>
                <c:pt idx="141">
                  <c:v>15.93</c:v>
                </c:pt>
                <c:pt idx="142">
                  <c:v>16.52</c:v>
                </c:pt>
                <c:pt idx="143">
                  <c:v>14.91</c:v>
                </c:pt>
                <c:pt idx="144">
                  <c:v>14.72</c:v>
                </c:pt>
                <c:pt idx="145">
                  <c:v>18.04</c:v>
                </c:pt>
                <c:pt idx="146">
                  <c:v>18.46</c:v>
                </c:pt>
                <c:pt idx="147">
                  <c:v>16.39</c:v>
                </c:pt>
                <c:pt idx="148">
                  <c:v>16.600000000000001</c:v>
                </c:pt>
                <c:pt idx="149">
                  <c:v>17.690000000000001</c:v>
                </c:pt>
                <c:pt idx="150">
                  <c:v>16.36</c:v>
                </c:pt>
                <c:pt idx="151">
                  <c:v>18.59</c:v>
                </c:pt>
                <c:pt idx="152">
                  <c:v>23.39</c:v>
                </c:pt>
                <c:pt idx="153">
                  <c:v>38.57</c:v>
                </c:pt>
                <c:pt idx="154">
                  <c:v>27.71</c:v>
                </c:pt>
                <c:pt idx="155">
                  <c:v>27.85</c:v>
                </c:pt>
                <c:pt idx="156">
                  <c:v>23.79</c:v>
                </c:pt>
                <c:pt idx="157">
                  <c:v>20.37</c:v>
                </c:pt>
                <c:pt idx="158">
                  <c:v>20.71</c:v>
                </c:pt>
                <c:pt idx="159">
                  <c:v>18.12</c:v>
                </c:pt>
                <c:pt idx="160">
                  <c:v>16.190000000000001</c:v>
                </c:pt>
                <c:pt idx="161">
                  <c:v>15.23</c:v>
                </c:pt>
                <c:pt idx="162">
                  <c:v>14.8</c:v>
                </c:pt>
                <c:pt idx="163">
                  <c:v>14.65</c:v>
                </c:pt>
                <c:pt idx="164">
                  <c:v>15.88</c:v>
                </c:pt>
                <c:pt idx="165">
                  <c:v>16.27</c:v>
                </c:pt>
                <c:pt idx="166">
                  <c:v>17.55</c:v>
                </c:pt>
                <c:pt idx="167">
                  <c:v>15.86</c:v>
                </c:pt>
                <c:pt idx="168">
                  <c:v>16.149999999999999</c:v>
                </c:pt>
                <c:pt idx="169">
                  <c:v>15.43</c:v>
                </c:pt>
                <c:pt idx="170">
                  <c:v>17.11</c:v>
                </c:pt>
                <c:pt idx="171">
                  <c:v>15.65</c:v>
                </c:pt>
                <c:pt idx="172">
                  <c:v>15</c:v>
                </c:pt>
                <c:pt idx="173">
                  <c:v>15.55</c:v>
                </c:pt>
                <c:pt idx="174">
                  <c:v>20.72</c:v>
                </c:pt>
                <c:pt idx="175">
                  <c:v>21.32</c:v>
                </c:pt>
                <c:pt idx="176">
                  <c:v>19.899999999999999</c:v>
                </c:pt>
                <c:pt idx="177">
                  <c:v>22.38</c:v>
                </c:pt>
                <c:pt idx="178">
                  <c:v>19.45</c:v>
                </c:pt>
                <c:pt idx="179">
                  <c:v>19.079999999999998</c:v>
                </c:pt>
                <c:pt idx="180">
                  <c:v>17.690000000000001</c:v>
                </c:pt>
                <c:pt idx="181">
                  <c:v>17.07</c:v>
                </c:pt>
                <c:pt idx="182">
                  <c:v>16.559999999999999</c:v>
                </c:pt>
                <c:pt idx="183">
                  <c:v>17.14</c:v>
                </c:pt>
                <c:pt idx="184">
                  <c:v>17.61</c:v>
                </c:pt>
                <c:pt idx="185">
                  <c:v>18.23</c:v>
                </c:pt>
                <c:pt idx="186">
                  <c:v>16.329999999999998</c:v>
                </c:pt>
                <c:pt idx="187">
                  <c:v>16.149999999999999</c:v>
                </c:pt>
                <c:pt idx="188">
                  <c:v>15.89</c:v>
                </c:pt>
                <c:pt idx="189">
                  <c:v>15.39</c:v>
                </c:pt>
                <c:pt idx="190">
                  <c:v>15.41</c:v>
                </c:pt>
                <c:pt idx="191">
                  <c:v>15.37</c:v>
                </c:pt>
                <c:pt idx="192">
                  <c:v>16.96</c:v>
                </c:pt>
                <c:pt idx="193">
                  <c:v>16.73</c:v>
                </c:pt>
                <c:pt idx="194">
                  <c:v>19.260000000000002</c:v>
                </c:pt>
                <c:pt idx="195">
                  <c:v>18.899999999999999</c:v>
                </c:pt>
                <c:pt idx="196">
                  <c:v>20.49</c:v>
                </c:pt>
                <c:pt idx="197">
                  <c:v>19.21</c:v>
                </c:pt>
                <c:pt idx="198">
                  <c:v>22.64</c:v>
                </c:pt>
                <c:pt idx="199">
                  <c:v>21.42</c:v>
                </c:pt>
                <c:pt idx="200">
                  <c:v>20.86</c:v>
                </c:pt>
                <c:pt idx="201">
                  <c:v>20.93</c:v>
                </c:pt>
                <c:pt idx="202">
                  <c:v>20.46</c:v>
                </c:pt>
                <c:pt idx="203">
                  <c:v>19.7</c:v>
                </c:pt>
                <c:pt idx="204">
                  <c:v>20.64</c:v>
                </c:pt>
                <c:pt idx="205">
                  <c:v>19.579999999999998</c:v>
                </c:pt>
                <c:pt idx="206">
                  <c:v>19.11</c:v>
                </c:pt>
                <c:pt idx="207">
                  <c:v>18.03</c:v>
                </c:pt>
                <c:pt idx="208">
                  <c:v>18.37</c:v>
                </c:pt>
                <c:pt idx="209">
                  <c:v>18.2</c:v>
                </c:pt>
                <c:pt idx="210">
                  <c:v>19.239999999999998</c:v>
                </c:pt>
                <c:pt idx="211">
                  <c:v>19.079999999999998</c:v>
                </c:pt>
                <c:pt idx="212">
                  <c:v>20.329999999999998</c:v>
                </c:pt>
                <c:pt idx="213">
                  <c:v>19.8</c:v>
                </c:pt>
                <c:pt idx="214">
                  <c:v>19.34</c:v>
                </c:pt>
                <c:pt idx="215">
                  <c:v>20.350000000000001</c:v>
                </c:pt>
                <c:pt idx="216">
                  <c:v>23.16</c:v>
                </c:pt>
                <c:pt idx="217">
                  <c:v>21.88</c:v>
                </c:pt>
                <c:pt idx="218">
                  <c:v>21.98</c:v>
                </c:pt>
                <c:pt idx="219">
                  <c:v>20.49</c:v>
                </c:pt>
                <c:pt idx="220">
                  <c:v>16.27</c:v>
                </c:pt>
                <c:pt idx="221">
                  <c:v>15.2</c:v>
                </c:pt>
                <c:pt idx="222">
                  <c:v>14.94</c:v>
                </c:pt>
                <c:pt idx="223">
                  <c:v>14.97</c:v>
                </c:pt>
                <c:pt idx="224">
                  <c:v>14.71</c:v>
                </c:pt>
                <c:pt idx="225">
                  <c:v>14.02</c:v>
                </c:pt>
                <c:pt idx="226">
                  <c:v>14.31</c:v>
                </c:pt>
                <c:pt idx="227">
                  <c:v>16.14</c:v>
                </c:pt>
                <c:pt idx="228">
                  <c:v>15.58</c:v>
                </c:pt>
                <c:pt idx="229">
                  <c:v>16.350000000000001</c:v>
                </c:pt>
                <c:pt idx="230">
                  <c:v>17.16</c:v>
                </c:pt>
                <c:pt idx="231">
                  <c:v>16.87</c:v>
                </c:pt>
                <c:pt idx="232">
                  <c:v>15.24</c:v>
                </c:pt>
                <c:pt idx="233">
                  <c:v>14.6</c:v>
                </c:pt>
                <c:pt idx="234">
                  <c:v>14.1</c:v>
                </c:pt>
                <c:pt idx="235">
                  <c:v>14.1</c:v>
                </c:pt>
                <c:pt idx="236">
                  <c:v>13.9</c:v>
                </c:pt>
                <c:pt idx="237">
                  <c:v>13.51</c:v>
                </c:pt>
                <c:pt idx="238">
                  <c:v>13.34</c:v>
                </c:pt>
                <c:pt idx="239">
                  <c:v>13.3</c:v>
                </c:pt>
                <c:pt idx="240">
                  <c:v>13.45</c:v>
                </c:pt>
                <c:pt idx="241">
                  <c:v>13.54</c:v>
                </c:pt>
                <c:pt idx="242">
                  <c:v>12.77</c:v>
                </c:pt>
                <c:pt idx="243">
                  <c:v>14.19</c:v>
                </c:pt>
                <c:pt idx="244">
                  <c:v>14.18</c:v>
                </c:pt>
                <c:pt idx="245">
                  <c:v>13.58</c:v>
                </c:pt>
                <c:pt idx="246">
                  <c:v>13.92</c:v>
                </c:pt>
                <c:pt idx="247">
                  <c:v>13.81</c:v>
                </c:pt>
                <c:pt idx="248">
                  <c:v>14.69</c:v>
                </c:pt>
                <c:pt idx="249">
                  <c:v>15.87</c:v>
                </c:pt>
                <c:pt idx="250">
                  <c:v>27.62</c:v>
                </c:pt>
                <c:pt idx="251">
                  <c:v>24.09</c:v>
                </c:pt>
                <c:pt idx="252">
                  <c:v>18.36</c:v>
                </c:pt>
                <c:pt idx="253">
                  <c:v>16.78</c:v>
                </c:pt>
                <c:pt idx="254">
                  <c:v>14.27</c:v>
                </c:pt>
                <c:pt idx="255">
                  <c:v>14.73</c:v>
                </c:pt>
                <c:pt idx="256">
                  <c:v>15.95</c:v>
                </c:pt>
                <c:pt idx="257">
                  <c:v>17.399999999999999</c:v>
                </c:pt>
                <c:pt idx="258">
                  <c:v>17.350000000000001</c:v>
                </c:pt>
                <c:pt idx="259">
                  <c:v>17.93</c:v>
                </c:pt>
                <c:pt idx="260">
                  <c:v>16.13</c:v>
                </c:pt>
                <c:pt idx="261">
                  <c:v>16.04</c:v>
                </c:pt>
                <c:pt idx="262">
                  <c:v>17.82</c:v>
                </c:pt>
                <c:pt idx="263">
                  <c:v>17.7</c:v>
                </c:pt>
                <c:pt idx="264">
                  <c:v>18.07</c:v>
                </c:pt>
                <c:pt idx="265">
                  <c:v>19.54</c:v>
                </c:pt>
                <c:pt idx="266">
                  <c:v>19.190000000000001</c:v>
                </c:pt>
                <c:pt idx="267">
                  <c:v>18.71</c:v>
                </c:pt>
                <c:pt idx="268">
                  <c:v>16.12</c:v>
                </c:pt>
                <c:pt idx="269">
                  <c:v>16.600000000000001</c:v>
                </c:pt>
                <c:pt idx="270">
                  <c:v>15.97</c:v>
                </c:pt>
                <c:pt idx="271">
                  <c:v>15.81</c:v>
                </c:pt>
                <c:pt idx="272">
                  <c:v>15.06</c:v>
                </c:pt>
                <c:pt idx="273">
                  <c:v>15.1</c:v>
                </c:pt>
                <c:pt idx="274">
                  <c:v>15.02</c:v>
                </c:pt>
                <c:pt idx="275">
                  <c:v>14.85</c:v>
                </c:pt>
                <c:pt idx="276">
                  <c:v>17.899999999999999</c:v>
                </c:pt>
                <c:pt idx="277">
                  <c:v>16.41</c:v>
                </c:pt>
                <c:pt idx="278">
                  <c:v>16.559999999999999</c:v>
                </c:pt>
                <c:pt idx="279">
                  <c:v>15.84</c:v>
                </c:pt>
                <c:pt idx="280">
                  <c:v>16.43</c:v>
                </c:pt>
                <c:pt idx="281">
                  <c:v>18.62</c:v>
                </c:pt>
                <c:pt idx="282">
                  <c:v>17.21</c:v>
                </c:pt>
                <c:pt idx="283">
                  <c:v>15.77</c:v>
                </c:pt>
                <c:pt idx="284">
                  <c:v>15.5</c:v>
                </c:pt>
                <c:pt idx="285">
                  <c:v>16.54</c:v>
                </c:pt>
                <c:pt idx="286">
                  <c:v>15.81</c:v>
                </c:pt>
                <c:pt idx="287">
                  <c:v>16.02</c:v>
                </c:pt>
                <c:pt idx="288">
                  <c:v>15.89</c:v>
                </c:pt>
                <c:pt idx="289">
                  <c:v>15.1</c:v>
                </c:pt>
                <c:pt idx="290">
                  <c:v>14.77</c:v>
                </c:pt>
                <c:pt idx="291">
                  <c:v>15.37</c:v>
                </c:pt>
                <c:pt idx="292">
                  <c:v>15.35</c:v>
                </c:pt>
                <c:pt idx="293">
                  <c:v>15.27</c:v>
                </c:pt>
                <c:pt idx="294">
                  <c:v>15.66</c:v>
                </c:pt>
                <c:pt idx="295">
                  <c:v>18.21</c:v>
                </c:pt>
                <c:pt idx="296">
                  <c:v>18.98</c:v>
                </c:pt>
                <c:pt idx="297">
                  <c:v>19.43</c:v>
                </c:pt>
                <c:pt idx="298">
                  <c:v>19.100000000000001</c:v>
                </c:pt>
                <c:pt idx="299">
                  <c:v>21.13</c:v>
                </c:pt>
                <c:pt idx="300">
                  <c:v>19.63</c:v>
                </c:pt>
                <c:pt idx="301">
                  <c:v>22.78</c:v>
                </c:pt>
                <c:pt idx="302">
                  <c:v>23.51</c:v>
                </c:pt>
                <c:pt idx="303">
                  <c:v>21.93</c:v>
                </c:pt>
                <c:pt idx="304">
                  <c:v>24.87</c:v>
                </c:pt>
                <c:pt idx="305">
                  <c:v>23.37</c:v>
                </c:pt>
                <c:pt idx="306">
                  <c:v>27.86</c:v>
                </c:pt>
                <c:pt idx="307">
                  <c:v>26.92</c:v>
                </c:pt>
                <c:pt idx="308">
                  <c:v>24.23</c:v>
                </c:pt>
                <c:pt idx="309">
                  <c:v>24.66</c:v>
                </c:pt>
                <c:pt idx="310">
                  <c:v>21.77</c:v>
                </c:pt>
                <c:pt idx="311">
                  <c:v>20.51</c:v>
                </c:pt>
                <c:pt idx="312">
                  <c:v>21.7</c:v>
                </c:pt>
                <c:pt idx="313">
                  <c:v>19.899999999999999</c:v>
                </c:pt>
                <c:pt idx="314">
                  <c:v>19.8</c:v>
                </c:pt>
                <c:pt idx="315">
                  <c:v>19.28</c:v>
                </c:pt>
                <c:pt idx="316">
                  <c:v>17.48</c:v>
                </c:pt>
                <c:pt idx="317">
                  <c:v>17.149999999999999</c:v>
                </c:pt>
                <c:pt idx="318">
                  <c:v>18.329999999999998</c:v>
                </c:pt>
                <c:pt idx="319">
                  <c:v>18.690000000000001</c:v>
                </c:pt>
                <c:pt idx="320">
                  <c:v>21.65</c:v>
                </c:pt>
                <c:pt idx="321">
                  <c:v>22.28</c:v>
                </c:pt>
                <c:pt idx="322">
                  <c:v>21.77</c:v>
                </c:pt>
                <c:pt idx="323">
                  <c:v>21.51</c:v>
                </c:pt>
                <c:pt idx="324">
                  <c:v>30.02</c:v>
                </c:pt>
                <c:pt idx="325">
                  <c:v>45.31</c:v>
                </c:pt>
                <c:pt idx="326">
                  <c:v>46.98</c:v>
                </c:pt>
                <c:pt idx="327">
                  <c:v>52.33</c:v>
                </c:pt>
                <c:pt idx="328">
                  <c:v>33.619999999999997</c:v>
                </c:pt>
                <c:pt idx="329">
                  <c:v>40.72</c:v>
                </c:pt>
                <c:pt idx="330">
                  <c:v>37.56</c:v>
                </c:pt>
                <c:pt idx="331">
                  <c:v>30.89</c:v>
                </c:pt>
                <c:pt idx="332">
                  <c:v>30.12</c:v>
                </c:pt>
                <c:pt idx="333">
                  <c:v>32.64</c:v>
                </c:pt>
                <c:pt idx="334">
                  <c:v>29.65</c:v>
                </c:pt>
                <c:pt idx="335">
                  <c:v>33.82</c:v>
                </c:pt>
                <c:pt idx="336">
                  <c:v>30.57</c:v>
                </c:pt>
                <c:pt idx="337">
                  <c:v>28.45</c:v>
                </c:pt>
                <c:pt idx="338">
                  <c:v>26.47</c:v>
                </c:pt>
                <c:pt idx="339">
                  <c:v>24.84</c:v>
                </c:pt>
                <c:pt idx="340">
                  <c:v>25.15</c:v>
                </c:pt>
                <c:pt idx="341">
                  <c:v>24.17</c:v>
                </c:pt>
                <c:pt idx="342">
                  <c:v>24.7</c:v>
                </c:pt>
                <c:pt idx="343">
                  <c:v>24.6</c:v>
                </c:pt>
                <c:pt idx="344">
                  <c:v>22.68</c:v>
                </c:pt>
                <c:pt idx="345">
                  <c:v>23.64</c:v>
                </c:pt>
                <c:pt idx="346">
                  <c:v>24.76</c:v>
                </c:pt>
                <c:pt idx="347">
                  <c:v>23.55</c:v>
                </c:pt>
                <c:pt idx="348">
                  <c:v>22.48</c:v>
                </c:pt>
                <c:pt idx="349">
                  <c:v>21.9</c:v>
                </c:pt>
                <c:pt idx="350">
                  <c:v>18.39</c:v>
                </c:pt>
                <c:pt idx="351">
                  <c:v>18.22</c:v>
                </c:pt>
                <c:pt idx="352">
                  <c:v>18.62</c:v>
                </c:pt>
                <c:pt idx="353">
                  <c:v>17.829999999999998</c:v>
                </c:pt>
                <c:pt idx="354">
                  <c:v>17.239999999999998</c:v>
                </c:pt>
                <c:pt idx="355">
                  <c:v>18.14</c:v>
                </c:pt>
                <c:pt idx="356">
                  <c:v>18.09</c:v>
                </c:pt>
                <c:pt idx="357">
                  <c:v>20.87</c:v>
                </c:pt>
                <c:pt idx="358">
                  <c:v>20.28</c:v>
                </c:pt>
                <c:pt idx="359">
                  <c:v>22.29</c:v>
                </c:pt>
                <c:pt idx="360">
                  <c:v>20.57</c:v>
                </c:pt>
                <c:pt idx="361">
                  <c:v>18.96</c:v>
                </c:pt>
                <c:pt idx="362">
                  <c:v>19.309999999999999</c:v>
                </c:pt>
                <c:pt idx="363">
                  <c:v>19.18</c:v>
                </c:pt>
                <c:pt idx="364">
                  <c:v>18.57</c:v>
                </c:pt>
                <c:pt idx="365">
                  <c:v>18.36</c:v>
                </c:pt>
                <c:pt idx="366">
                  <c:v>17.690000000000001</c:v>
                </c:pt>
                <c:pt idx="367">
                  <c:v>17.61</c:v>
                </c:pt>
                <c:pt idx="368">
                  <c:v>18.48</c:v>
                </c:pt>
                <c:pt idx="369">
                  <c:v>16.77</c:v>
                </c:pt>
                <c:pt idx="370">
                  <c:v>17.16</c:v>
                </c:pt>
                <c:pt idx="371">
                  <c:v>16.95</c:v>
                </c:pt>
                <c:pt idx="372">
                  <c:v>17.260000000000002</c:v>
                </c:pt>
                <c:pt idx="373">
                  <c:v>18.02</c:v>
                </c:pt>
                <c:pt idx="374">
                  <c:v>20.82</c:v>
                </c:pt>
                <c:pt idx="375">
                  <c:v>19.11</c:v>
                </c:pt>
                <c:pt idx="376">
                  <c:v>21.6</c:v>
                </c:pt>
                <c:pt idx="377">
                  <c:v>20.14</c:v>
                </c:pt>
                <c:pt idx="378">
                  <c:v>22.17</c:v>
                </c:pt>
                <c:pt idx="379">
                  <c:v>20.62</c:v>
                </c:pt>
                <c:pt idx="380">
                  <c:v>19.829999999999998</c:v>
                </c:pt>
                <c:pt idx="381">
                  <c:v>17.48</c:v>
                </c:pt>
                <c:pt idx="382">
                  <c:v>16.760000000000002</c:v>
                </c:pt>
                <c:pt idx="383">
                  <c:v>16.59</c:v>
                </c:pt>
                <c:pt idx="384">
                  <c:v>16.32</c:v>
                </c:pt>
                <c:pt idx="385">
                  <c:v>16.73</c:v>
                </c:pt>
                <c:pt idx="386">
                  <c:v>16.829999999999998</c:v>
                </c:pt>
                <c:pt idx="387">
                  <c:v>16.64</c:v>
                </c:pt>
                <c:pt idx="388">
                  <c:v>16.38</c:v>
                </c:pt>
                <c:pt idx="389">
                  <c:v>17.48</c:v>
                </c:pt>
                <c:pt idx="390">
                  <c:v>17.79</c:v>
                </c:pt>
                <c:pt idx="391">
                  <c:v>16.809999999999999</c:v>
                </c:pt>
                <c:pt idx="392">
                  <c:v>15.94</c:v>
                </c:pt>
                <c:pt idx="393">
                  <c:v>15.78</c:v>
                </c:pt>
                <c:pt idx="394">
                  <c:v>16.399999999999999</c:v>
                </c:pt>
                <c:pt idx="395">
                  <c:v>17.2</c:v>
                </c:pt>
                <c:pt idx="396">
                  <c:v>17.38</c:v>
                </c:pt>
                <c:pt idx="397">
                  <c:v>17.16</c:v>
                </c:pt>
                <c:pt idx="398">
                  <c:v>16.52</c:v>
                </c:pt>
                <c:pt idx="399">
                  <c:v>16.41</c:v>
                </c:pt>
                <c:pt idx="400">
                  <c:v>16.649999999999999</c:v>
                </c:pt>
                <c:pt idx="401">
                  <c:v>16.5</c:v>
                </c:pt>
                <c:pt idx="402">
                  <c:v>15.37</c:v>
                </c:pt>
                <c:pt idx="403">
                  <c:v>15.39</c:v>
                </c:pt>
                <c:pt idx="404">
                  <c:v>14.93</c:v>
                </c:pt>
                <c:pt idx="405">
                  <c:v>15.03</c:v>
                </c:pt>
                <c:pt idx="406">
                  <c:v>15.98</c:v>
                </c:pt>
                <c:pt idx="407">
                  <c:v>15.48</c:v>
                </c:pt>
                <c:pt idx="408">
                  <c:v>16.72</c:v>
                </c:pt>
                <c:pt idx="409">
                  <c:v>20.38</c:v>
                </c:pt>
                <c:pt idx="410">
                  <c:v>17.52</c:v>
                </c:pt>
                <c:pt idx="411">
                  <c:v>17.850000000000001</c:v>
                </c:pt>
                <c:pt idx="412">
                  <c:v>16.77</c:v>
                </c:pt>
                <c:pt idx="413">
                  <c:v>16.57</c:v>
                </c:pt>
                <c:pt idx="414">
                  <c:v>15.15</c:v>
                </c:pt>
                <c:pt idx="415">
                  <c:v>16.25</c:v>
                </c:pt>
                <c:pt idx="416">
                  <c:v>14.73</c:v>
                </c:pt>
                <c:pt idx="417">
                  <c:v>14.49</c:v>
                </c:pt>
                <c:pt idx="418">
                  <c:v>14.83</c:v>
                </c:pt>
                <c:pt idx="419">
                  <c:v>15.09</c:v>
                </c:pt>
                <c:pt idx="420">
                  <c:v>14.99</c:v>
                </c:pt>
                <c:pt idx="421">
                  <c:v>15.57</c:v>
                </c:pt>
                <c:pt idx="422">
                  <c:v>15.69</c:v>
                </c:pt>
                <c:pt idx="423">
                  <c:v>16.600000000000001</c:v>
                </c:pt>
                <c:pt idx="424">
                  <c:v>14.22</c:v>
                </c:pt>
                <c:pt idx="425">
                  <c:v>14.79</c:v>
                </c:pt>
                <c:pt idx="426">
                  <c:v>14.62</c:v>
                </c:pt>
                <c:pt idx="427">
                  <c:v>14.85</c:v>
                </c:pt>
                <c:pt idx="428">
                  <c:v>14.43</c:v>
                </c:pt>
                <c:pt idx="429">
                  <c:v>15.36</c:v>
                </c:pt>
                <c:pt idx="430">
                  <c:v>16.12</c:v>
                </c:pt>
                <c:pt idx="431">
                  <c:v>17.170000000000002</c:v>
                </c:pt>
                <c:pt idx="432">
                  <c:v>16.350000000000001</c:v>
                </c:pt>
                <c:pt idx="433">
                  <c:v>15.3</c:v>
                </c:pt>
                <c:pt idx="434">
                  <c:v>15.18</c:v>
                </c:pt>
                <c:pt idx="435">
                  <c:v>15.11</c:v>
                </c:pt>
                <c:pt idx="436">
                  <c:v>15.04</c:v>
                </c:pt>
                <c:pt idx="437">
                  <c:v>15.35</c:v>
                </c:pt>
                <c:pt idx="438">
                  <c:v>14.71</c:v>
                </c:pt>
                <c:pt idx="439">
                  <c:v>14.76</c:v>
                </c:pt>
                <c:pt idx="440">
                  <c:v>15.69</c:v>
                </c:pt>
                <c:pt idx="441">
                  <c:v>16.36</c:v>
                </c:pt>
                <c:pt idx="442">
                  <c:v>15.72</c:v>
                </c:pt>
                <c:pt idx="443">
                  <c:v>15.7</c:v>
                </c:pt>
                <c:pt idx="444">
                  <c:v>15.45</c:v>
                </c:pt>
                <c:pt idx="445">
                  <c:v>16.100000000000001</c:v>
                </c:pt>
                <c:pt idx="446">
                  <c:v>16.64</c:v>
                </c:pt>
                <c:pt idx="447">
                  <c:v>16.18</c:v>
                </c:pt>
                <c:pt idx="448">
                  <c:v>16.739999999999998</c:v>
                </c:pt>
                <c:pt idx="449">
                  <c:v>15.29</c:v>
                </c:pt>
                <c:pt idx="450">
                  <c:v>16.12</c:v>
                </c:pt>
                <c:pt idx="451">
                  <c:v>16.28</c:v>
                </c:pt>
                <c:pt idx="452">
                  <c:v>16.29</c:v>
                </c:pt>
                <c:pt idx="453">
                  <c:v>16.63</c:v>
                </c:pt>
                <c:pt idx="454">
                  <c:v>16.649999999999999</c:v>
                </c:pt>
                <c:pt idx="455">
                  <c:v>16.37</c:v>
                </c:pt>
                <c:pt idx="456">
                  <c:v>17.239999999999998</c:v>
                </c:pt>
                <c:pt idx="457">
                  <c:v>16.3</c:v>
                </c:pt>
                <c:pt idx="458">
                  <c:v>16.43</c:v>
                </c:pt>
                <c:pt idx="459">
                  <c:v>21.66</c:v>
                </c:pt>
                <c:pt idx="460">
                  <c:v>19.03</c:v>
                </c:pt>
                <c:pt idx="461">
                  <c:v>20.81</c:v>
                </c:pt>
                <c:pt idx="462">
                  <c:v>20.64</c:v>
                </c:pt>
                <c:pt idx="463">
                  <c:v>25.31</c:v>
                </c:pt>
                <c:pt idx="464">
                  <c:v>20.78</c:v>
                </c:pt>
                <c:pt idx="465">
                  <c:v>18.23</c:v>
                </c:pt>
                <c:pt idx="466">
                  <c:v>17.87</c:v>
                </c:pt>
                <c:pt idx="467">
                  <c:v>18.600000000000001</c:v>
                </c:pt>
                <c:pt idx="468">
                  <c:v>17.3</c:v>
                </c:pt>
                <c:pt idx="469">
                  <c:v>16.37</c:v>
                </c:pt>
                <c:pt idx="470">
                  <c:v>15.79</c:v>
                </c:pt>
                <c:pt idx="471">
                  <c:v>16.420000000000002</c:v>
                </c:pt>
                <c:pt idx="472">
                  <c:v>16.920000000000002</c:v>
                </c:pt>
                <c:pt idx="473">
                  <c:v>16.91</c:v>
                </c:pt>
                <c:pt idx="474">
                  <c:v>17.440000000000001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94-BD49-9DD2-14DE4AD9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732736"/>
        <c:axId val="271734272"/>
      </c:lineChart>
      <c:dateAx>
        <c:axId val="2717327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734272"/>
        <c:crosses val="autoZero"/>
        <c:auto val="1"/>
        <c:lblOffset val="100"/>
        <c:baseTimeUnit val="days"/>
      </c:dateAx>
      <c:valAx>
        <c:axId val="27173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173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40" workbookViewId="0"/>
  </sheetViews>
  <pageMargins left="1" right="1" top="1" bottom="1" header="0.5" footer="0.5"/>
  <pageSetup orientation="landscape"/>
  <headerFooter>
    <oddHeader>&amp;R&amp;K000000DPS-RAB-2</oddHeader>
  </headerFooter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123464" cy="583746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4D642665-3747-32BB-E560-5C80E64CD91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31</xdr:row>
      <xdr:rowOff>171450</xdr:rowOff>
    </xdr:from>
    <xdr:to>
      <xdr:col>22</xdr:col>
      <xdr:colOff>419100</xdr:colOff>
      <xdr:row>61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06B7774-C453-D440-9038-1F38B2733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749300</xdr:colOff>
      <xdr:row>588</xdr:row>
      <xdr:rowOff>0</xdr:rowOff>
    </xdr:from>
    <xdr:to>
      <xdr:col>16</xdr:col>
      <xdr:colOff>596900</xdr:colOff>
      <xdr:row>610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DFB625A2-A81C-0040-8358-8C3AB092D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BOld\Desktop\BRC%20Work%20Folders\2013%20TECO%20Rate%20Case\Baudino%20Testimony%20and%20Workpapers\1998Mulvey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PForce/Heads-Up%20Spreadsheets/2005/2005%20Intercompany%20billing%20-%20Tax%20Alloc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meyerdj/My%20Documents/0%20Maintenance%20Services/Tank%20Painting/2008%20Tank%20Painting/Budgets/Project%20Prices%20Itemized%2007122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kdaga/My%20Documents/Excel/Dec%20'03/Flash%20Report%20v3%20final%201216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perezm/LOCALS~1/Temp/notes6030C8/2005%20Year%20End%20Disclosure%20(FAS%20with%20PA)%201-25-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decriss/Copy%20of%202004%20Year%20End%20Disclosure%20(FAS%20with%20PA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meyerdj/My%20Documents/0%20Maintenance%20Services/Tank%20Painting/2006%20Tank%20Painting/Projects/2006%20Tank%20Task%20Orders%20v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BOld\Library\Mobile%20Documents\com~apple~CloudDocs\Green%20Mountain%20Power%202017%20Rate%20Case\Baudino%20Work%20Papers%20and%20Exhibits\192.168.1.15\ceadata\FINANC\AFUDC\AFUDC%202002\AFUDC2002%20Forecast%20All%20Cos%20Act.%20thru%20M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HP%20v125w\FPL%202012%20Rate%20Case\Baudino%20Testimony%20and%20Work%20Papers\TREASURY%20(AVERA)%20-%20OPC%203rd%20POD.3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keiffeej.AWW/LOCALS~1/Temp/C.Lotus.Notes.Data/DOCUME~1/hartnejf/LOCALS~1/Temp/cash7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ata/American%20Water%20Works/Back%20up/2004/Year%20End/Financial%20Statements/SUD/Consolidated%20SU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BOld\Desktop\BRC%20Work%20Folders\2013%20TECO%20Rate%20Case\Baudino%20Testimony%20and%20Workpapers\Rate%20C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en%20Acct/IL/IL_09/2013/Analysis/AFUDC%20Analysis/12.13/1025_AFUDC%20Analysis_12.1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Users\Rick\Desktop\Minnesota%20Power\Baudino%20Testimony%20and%20Work%20papers\UntitledWV%20ROE\Baudino%20Testimony%20and%20Work%20Product\SORTED%20AUS%20Report%20-%20January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A%20SSC/Annual%20Report/2003/2003%20Related%20Party%20Transactions/2003%20Related%20Party%20Transactio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schollm/LOCALS~1/Temp/notes6030C8/Valuation/NQVal2005_Inactive%20GAM9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NEI%20Summary%20for%20redesign%20v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3ret/othsys/team/NQVal/NQVal2003PC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Temporary/Madsen%20Barr%20Unlicensed%20Large%20Equipmen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schollm/LOCALS~1/Temp/notes6030C8/Valuation/NEI%20Actives_GAM94%20g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Hyperion/Hyperion%20Documents/Flash%20Report/Prior%20Versions/Flash%20Budget%20JAN%2003%20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formaj.000/LOCALS~1/Temp/C.NOTEDATA/fastoolprotectedv1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:\SLG\Forecasts\2008%20Fall%20Forecast\Prelim%20for%20Forecast_SC%202008%20Fuel%20Filing%208-12-0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schollm/My%20Documents/AWW/SERP-SRP-NEI%20active%20PBO%20and%20NC%2083gam%20mv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3ret/othsys/team/NQVal/YED123103_NQ%20Fina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mulligjf/LOCALS~1/Temp/notes6030C8/2005%20APB%20%20Bf%20Valle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water.net\NorthEast\NJ\Voorhees\FinanceBIR\Internal%20Reporting\Landing%20Zone\2020\05.2020\State%20Files\LZ%20Retriever%2005.2020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Corporate%20Finance/United%20States/Apollo/Financial%20Model%20ML%2021.08.2001%20(from%20CQ)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en%20Acct/AWK/2006/JE's/11.06/JE%20110_Record%20Cash%20Transactions_11.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BOld\Desktop\BRC%20Work%20Folders\Atmos%20Pipeline%202017\Baudino%20Testimony%20and%20Work%20Papers\Capital%20Structure%20Analysis%2005-19-15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trates04\Carolinas%202017%20Rate%20Cases\Pro%20Formas\DEC%20NC%20Pro%20Forma%20Adjs%20-%2012.31.18\01%20-%20Original%20Filing%20Position\E-1%20Item%2010%20-%20SCP%20-%20Filed%20Version\A%20DEC%20NC-%20Exhibit%20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Financial%20Reporting/Annual%20Report%20&amp;%20PwC/2005/2005%20Annual%20Reports/2005%20Annual%20Report%20Financials-M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baudino\Desktop\LGE:KU%202012%20Rate%20Case\Baudino%20Testimony%20and%20Work%20Papers\Avera%20Work%20Papers\LGE_KIUC_Att_1-010_(004)_WEA_2-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__M&amp;A/GENERAL/MODEL_A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lijp/LOCALS~1/Temp/02-03%20AWW%20Summary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SERP-redesign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SERP-redesign-OLD.xls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microsoft.com/office/2019/04/relationships/externalLinkLongPath" Target="https://amwater.sharepoint.com/Documents%20and%20Settings/meyerdj/My%20Documents/0%20Maintenance%20Services/Tank%20Painting/2008%20Tank%20Painting/Budgets/Power%20Plant%20Reports%20&amp;%20Issues/Monthly%20Costs%20Reports/0All%20Costs%20Jan%2007%20thru%20Oct%2007.xls?71345E97" TargetMode="External"/><Relationship Id="rId1" Type="http://schemas.openxmlformats.org/officeDocument/2006/relationships/externalLinkPath" Target="file:///\\71345E97\0All%20Costs%20Jan%2007%20thru%20Oct%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A\2011%20Rate%20Case\Capital\_Capital%20Structure%20Sch%201%20thru%208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Y\2023%20Water%20Rate%20Case\Exhibits%20Support\Capital%20Structure\Cash%20Flow%20Forecast%20Template%20-%20KY%2004.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A\2011%20Rate%20Case\Capital\_Capital%20sup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SLG\See%20Annual%20Fuel%20Filings%20Folder\2009%20Forecasts%20-%20Fall\Prelim%20for%20Forecast_SC%202008%20Fuel%20Filing%208-12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%20Models\Keys\LBOKE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BOld\Desktop\BRC%20Work%20Folders\2013%20TECO%20Rate%20Case\Baudino%20Testimony%20and%20Workpapers\bond%20and%20stock%20returns%20-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n%20Acct\MO\2004\JE's\09.04\Je145%20AW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m's Sheet"/>
      <sheetName val="Tom's_Sheet"/>
      <sheetName val="exchange rates"/>
    </sheetNames>
    <sheetDataSet>
      <sheetData sheetId="0">
        <row r="1">
          <cell r="A1" t="str">
            <v>Thames Water Aqua US Holdings, Inc. Consolidated</v>
          </cell>
        </row>
      </sheetData>
      <sheetData sheetId="1" refreshError="1">
        <row r="1">
          <cell r="A1" t="str">
            <v>Thames Water Aqua US Holdings, Inc. Consolidated</v>
          </cell>
        </row>
        <row r="2">
          <cell r="A2" t="str">
            <v>Intercompany Billing schedule 2005</v>
          </cell>
        </row>
        <row r="7">
          <cell r="A7" t="str">
            <v>COMPANY</v>
          </cell>
        </row>
        <row r="10">
          <cell r="A10" t="str">
            <v>American Water Works Company, Inc.</v>
          </cell>
        </row>
        <row r="13">
          <cell r="A13" t="str">
            <v>American Water Resources, Inc.</v>
          </cell>
        </row>
        <row r="16">
          <cell r="A16" t="str">
            <v>American Water Services CDM, Inc.</v>
          </cell>
        </row>
        <row r="17">
          <cell r="A17" t="str">
            <v>American Water Services Engineering, Inc.</v>
          </cell>
        </row>
        <row r="18">
          <cell r="A18" t="str">
            <v>American Water Services Industrial Operations</v>
          </cell>
        </row>
        <row r="19">
          <cell r="A19" t="str">
            <v>American Water Services Operations &amp; Maintenance</v>
          </cell>
        </row>
        <row r="20">
          <cell r="A20" t="str">
            <v>American Water Services Residuals Management</v>
          </cell>
        </row>
        <row r="21">
          <cell r="A21" t="str">
            <v>American Water Services Underground</v>
          </cell>
        </row>
        <row r="22">
          <cell r="A22" t="str">
            <v>American Water Services, Inc.</v>
          </cell>
        </row>
        <row r="23">
          <cell r="A23" t="str">
            <v>Mag-Con Inc.</v>
          </cell>
        </row>
        <row r="24">
          <cell r="A24" t="str">
            <v>AAET, Inc.</v>
          </cell>
        </row>
        <row r="25">
          <cell r="A25" t="str">
            <v>Philip Automated Management Controls, Inc.</v>
          </cell>
        </row>
        <row r="26">
          <cell r="A26" t="str">
            <v>AWS Corp.</v>
          </cell>
        </row>
        <row r="27">
          <cell r="A27" t="str">
            <v>AWS Industrials Corp.</v>
          </cell>
        </row>
        <row r="28">
          <cell r="A28" t="str">
            <v>American Water Services (USA), Inc.</v>
          </cell>
        </row>
        <row r="29">
          <cell r="A29" t="str">
            <v>Trimax Residuals Management (USA), Inc.</v>
          </cell>
        </row>
        <row r="30">
          <cell r="A30" t="str">
            <v>U-Liner Mid-America, Inc.</v>
          </cell>
        </row>
        <row r="31">
          <cell r="A31" t="str">
            <v>Utility Management and Engineering, Inc.</v>
          </cell>
        </row>
        <row r="34">
          <cell r="A34" t="str">
            <v>Connecticut-American Water Company</v>
          </cell>
        </row>
        <row r="35">
          <cell r="A35" t="str">
            <v>Edgewood Water, Inc.</v>
          </cell>
        </row>
        <row r="36">
          <cell r="A36" t="str">
            <v>Massachusetts Capital Resources Company</v>
          </cell>
        </row>
        <row r="37">
          <cell r="A37" t="str">
            <v>Massachusetts-American Water Company</v>
          </cell>
        </row>
        <row r="38">
          <cell r="A38" t="str">
            <v>The Salisbury Water Supply Company</v>
          </cell>
        </row>
        <row r="39">
          <cell r="A39" t="str">
            <v>The F B Leopold Company, Inc.</v>
          </cell>
        </row>
        <row r="40">
          <cell r="A40" t="str">
            <v>Hydro-Aerobics Inc.</v>
          </cell>
        </row>
        <row r="41">
          <cell r="A41" t="str">
            <v>PWT Waste Solutions</v>
          </cell>
        </row>
        <row r="42">
          <cell r="A42" t="str">
            <v>UESG Holdings, Inc.</v>
          </cell>
        </row>
        <row r="44">
          <cell r="A44" t="str">
            <v>Ashbrook Corporation Inc.</v>
          </cell>
        </row>
        <row r="47">
          <cell r="A47" t="str">
            <v>Laurel Oak Properties</v>
          </cell>
        </row>
        <row r="49">
          <cell r="A49" t="str">
            <v>Thames Water Holdings, Inc.</v>
          </cell>
        </row>
        <row r="50">
          <cell r="A50" t="str">
            <v>Thames Water North America, Inc.</v>
          </cell>
        </row>
        <row r="51">
          <cell r="A51" t="str">
            <v>Thames Water Aqua US Holdings, Inc. (TWUS)</v>
          </cell>
        </row>
        <row r="54">
          <cell r="A54" t="str">
            <v>American Water Capital Corp.</v>
          </cell>
        </row>
        <row r="55">
          <cell r="A55" t="str">
            <v>American Water Works Service Company, Inc.</v>
          </cell>
        </row>
        <row r="56">
          <cell r="A56" t="str">
            <v>Arizona-American</v>
          </cell>
        </row>
        <row r="57">
          <cell r="A57" t="str">
            <v>Bluefield Valley Water Works Company</v>
          </cell>
        </row>
        <row r="58">
          <cell r="A58" t="str">
            <v>California-American Water Company</v>
          </cell>
        </row>
        <row r="59">
          <cell r="A59" t="str">
            <v>Hawaii-American Water Company</v>
          </cell>
        </row>
        <row r="60">
          <cell r="A60" t="str">
            <v>Ilinois Water Service Company</v>
          </cell>
        </row>
        <row r="61">
          <cell r="A61" t="str">
            <v>Illinois Lake Water Company</v>
          </cell>
        </row>
        <row r="62">
          <cell r="A62" t="str">
            <v>Illinois-American Water Company</v>
          </cell>
        </row>
        <row r="63">
          <cell r="A63" t="str">
            <v>Indiana-American Water Company, Inc.</v>
          </cell>
        </row>
        <row r="64">
          <cell r="A64" t="str">
            <v>Iowa-American Water Company</v>
          </cell>
        </row>
        <row r="65">
          <cell r="A65" t="str">
            <v>Kentucky-American Water Company</v>
          </cell>
        </row>
        <row r="66">
          <cell r="A66" t="str">
            <v>Long Island Water Corporation</v>
          </cell>
        </row>
        <row r="67">
          <cell r="A67" t="str">
            <v>Maryland-American Water Company</v>
          </cell>
        </row>
        <row r="68">
          <cell r="A68" t="str">
            <v>Michigan-American Water Company</v>
          </cell>
        </row>
        <row r="69">
          <cell r="A69" t="str">
            <v>Missouri-American Water Company</v>
          </cell>
        </row>
        <row r="70">
          <cell r="A70" t="str">
            <v>New Jersey-American Water Company, Inc.</v>
          </cell>
        </row>
        <row r="71">
          <cell r="A71" t="str">
            <v>New Mexico-American Water Company, Inc.</v>
          </cell>
        </row>
        <row r="72">
          <cell r="A72" t="str">
            <v>New York-American Water Company , Inc.</v>
          </cell>
        </row>
        <row r="73">
          <cell r="A73" t="str">
            <v>Ohio-American Water Company</v>
          </cell>
        </row>
        <row r="74">
          <cell r="A74" t="str">
            <v>Pennsylvania-American Water Company, Inc.</v>
          </cell>
        </row>
        <row r="75">
          <cell r="A75" t="str">
            <v>Tennessee-American Water Company</v>
          </cell>
        </row>
      </sheetData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JulyRF"/>
      <sheetName val="UtilAcct&amp;PC"/>
      <sheetName val="BU or FP"/>
      <sheetName val="OH&amp;Tax"/>
      <sheetName val="Budget"/>
      <sheetName val="BudgetSum"/>
      <sheetName val="ProjData"/>
      <sheetName val="WOsSum"/>
      <sheetName val="WOs"/>
      <sheetName val="ProjDeCostNoC"/>
      <sheetName val="Payment"/>
      <sheetName val="PaymentSumNoChng"/>
      <sheetName val="ItemsList"/>
      <sheetName val="ProjDetails"/>
      <sheetName val="ProjDeAcctSum"/>
      <sheetName val="ActualCost-PP"/>
      <sheetName val="Payment$ vs ProjDetails$"/>
      <sheetName val="PaymentPlay (2)"/>
      <sheetName val="CrawRadios"/>
      <sheetName val="19th&amp;Jeff"/>
      <sheetName val="WO I-S"/>
      <sheetName val="AsBuilt"/>
      <sheetName val="Commitment"/>
      <sheetName val="ProjSumPlay"/>
      <sheetName val="ProjDetailsPlay"/>
      <sheetName val="ProjDetailsPlayILCap"/>
      <sheetName val="AccrualWO"/>
      <sheetName val="Contact Data"/>
      <sheetName val="Company Data"/>
      <sheetName val="Unit Data"/>
      <sheetName val="PickLists"/>
      <sheetName val="Accrual Date"/>
      <sheetName val="BU_or_FP"/>
      <sheetName val="Payment$_vs_ProjDetails$"/>
      <sheetName val="PaymentPlay_(2)"/>
      <sheetName val="WO_I-S"/>
    </sheetNames>
    <sheetDataSet>
      <sheetData sheetId="0">
        <row r="1">
          <cell r="D1" t="str">
            <v>DistBud</v>
          </cell>
        </row>
      </sheetData>
      <sheetData sheetId="1"/>
      <sheetData sheetId="2"/>
      <sheetData sheetId="3" refreshError="1">
        <row r="1">
          <cell r="D1" t="str">
            <v>DistBud</v>
          </cell>
          <cell r="E1" t="str">
            <v>Budget Unit or Funding Proj Number</v>
          </cell>
        </row>
        <row r="2">
          <cell r="D2" t="str">
            <v>CorporateCapital</v>
          </cell>
          <cell r="E2" t="str">
            <v>RP-1101-R1</v>
          </cell>
        </row>
        <row r="3">
          <cell r="D3" t="str">
            <v>DavenportAmortized</v>
          </cell>
          <cell r="E3">
            <v>110205.186401</v>
          </cell>
        </row>
        <row r="4">
          <cell r="D4" t="str">
            <v>DavenportCapital</v>
          </cell>
          <cell r="E4" t="str">
            <v>RP-1101-R1</v>
          </cell>
        </row>
        <row r="5">
          <cell r="D5" t="str">
            <v>AltonAmortized</v>
          </cell>
          <cell r="E5" t="str">
            <v>091505.186401</v>
          </cell>
        </row>
        <row r="6">
          <cell r="D6" t="str">
            <v>AltonCapitalJDE</v>
          </cell>
          <cell r="E6" t="str">
            <v>09350093</v>
          </cell>
        </row>
        <row r="7">
          <cell r="D7" t="str">
            <v>AltonCapital</v>
          </cell>
          <cell r="E7" t="str">
            <v>RP-0985-R1</v>
          </cell>
        </row>
        <row r="8">
          <cell r="D8" t="str">
            <v>CairoAmortized</v>
          </cell>
          <cell r="E8" t="str">
            <v>092505.186401</v>
          </cell>
        </row>
        <row r="9">
          <cell r="D9" t="str">
            <v>CairoCapitalJDE</v>
          </cell>
          <cell r="E9" t="str">
            <v>09350093</v>
          </cell>
        </row>
        <row r="10">
          <cell r="D10" t="str">
            <v>CairoCapital</v>
          </cell>
          <cell r="E10" t="str">
            <v>RP-0985-R1</v>
          </cell>
        </row>
        <row r="11">
          <cell r="D11" t="str">
            <v>ChampaignAmortized</v>
          </cell>
          <cell r="E11" t="str">
            <v>091405.186401</v>
          </cell>
        </row>
        <row r="12">
          <cell r="D12" t="str">
            <v>ChampaignCapitalJDE</v>
          </cell>
          <cell r="E12" t="str">
            <v>09350093</v>
          </cell>
        </row>
        <row r="13">
          <cell r="D13" t="str">
            <v>ChampaignCapital</v>
          </cell>
          <cell r="E13" t="str">
            <v>RP-0985-R1</v>
          </cell>
        </row>
        <row r="14">
          <cell r="D14" t="str">
            <v>ChicagoAmortized</v>
          </cell>
          <cell r="E14" t="str">
            <v>098605.186401</v>
          </cell>
        </row>
        <row r="15">
          <cell r="D15" t="str">
            <v>ChicagoCapitalJDE</v>
          </cell>
          <cell r="E15" t="str">
            <v>09350093</v>
          </cell>
        </row>
        <row r="16">
          <cell r="D16" t="str">
            <v>ChicagoCapital</v>
          </cell>
          <cell r="E16" t="str">
            <v>RP-0985-R1</v>
          </cell>
        </row>
        <row r="17">
          <cell r="D17" t="str">
            <v>CorporateCapitalJDE</v>
          </cell>
          <cell r="E17" t="str">
            <v>09350093</v>
          </cell>
        </row>
        <row r="18">
          <cell r="D18" t="str">
            <v>CorporateCapital</v>
          </cell>
          <cell r="E18" t="str">
            <v>RP-0985-R1</v>
          </cell>
        </row>
        <row r="19">
          <cell r="D19" t="str">
            <v>InterurbanAmortized</v>
          </cell>
          <cell r="E19" t="str">
            <v>093505.186401</v>
          </cell>
        </row>
        <row r="20">
          <cell r="D20" t="str">
            <v>InterurbanCapitalJDE</v>
          </cell>
          <cell r="E20" t="str">
            <v>09350093</v>
          </cell>
        </row>
        <row r="21">
          <cell r="D21" t="str">
            <v>InterurbanCapital</v>
          </cell>
          <cell r="E21" t="str">
            <v>RP-0985-R1</v>
          </cell>
        </row>
        <row r="22">
          <cell r="D22" t="str">
            <v>LincolnAmortized</v>
          </cell>
          <cell r="E22" t="str">
            <v>097705.186401</v>
          </cell>
        </row>
        <row r="23">
          <cell r="D23" t="str">
            <v>LincolnCapitalJDE</v>
          </cell>
          <cell r="E23" t="str">
            <v>09350093</v>
          </cell>
        </row>
        <row r="24">
          <cell r="D24" t="str">
            <v>LincolnCapital</v>
          </cell>
          <cell r="E24" t="str">
            <v>RP-0985-R1</v>
          </cell>
        </row>
        <row r="25">
          <cell r="D25" t="str">
            <v>PeoriaCapitalJDE</v>
          </cell>
          <cell r="E25" t="str">
            <v>09350093</v>
          </cell>
        </row>
        <row r="26">
          <cell r="D26" t="str">
            <v>PontiacAmortized</v>
          </cell>
          <cell r="E26" t="str">
            <v>094405.186401</v>
          </cell>
        </row>
        <row r="27">
          <cell r="D27" t="str">
            <v>PontiacCapitalJDE</v>
          </cell>
          <cell r="E27" t="str">
            <v>09350093</v>
          </cell>
        </row>
        <row r="28">
          <cell r="D28" t="str">
            <v>PontiacCapital</v>
          </cell>
          <cell r="E28" t="str">
            <v>RP-0985-R1</v>
          </cell>
        </row>
        <row r="29">
          <cell r="D29" t="str">
            <v>CorporateCapital</v>
          </cell>
          <cell r="E29" t="str">
            <v>RP-1001-R1</v>
          </cell>
        </row>
        <row r="30">
          <cell r="D30" t="str">
            <v>CrawfordsvilleCapitalJDE</v>
          </cell>
          <cell r="E30">
            <v>10010096</v>
          </cell>
        </row>
        <row r="31">
          <cell r="D31" t="str">
            <v>CrawfordsvilleO&amp;M</v>
          </cell>
          <cell r="E31" t="str">
            <v>105006.501200.24</v>
          </cell>
        </row>
        <row r="32">
          <cell r="D32" t="str">
            <v>CrawfordsvilleO&amp;M</v>
          </cell>
          <cell r="E32" t="str">
            <v>105006.501200.24</v>
          </cell>
        </row>
        <row r="33">
          <cell r="D33" t="str">
            <v>CrawfordsvilleCapital</v>
          </cell>
          <cell r="E33" t="str">
            <v>RP-1001-R1</v>
          </cell>
        </row>
        <row r="34">
          <cell r="D34" t="str">
            <v>JeffersonvilleO&amp;M</v>
          </cell>
          <cell r="E34" t="str">
            <v>107506.501200.24</v>
          </cell>
        </row>
        <row r="35">
          <cell r="D35" t="str">
            <v>JeffersonvilleCapital</v>
          </cell>
          <cell r="E35" t="str">
            <v>RP-1001-R1</v>
          </cell>
        </row>
        <row r="36">
          <cell r="D36" t="str">
            <v>Johnson Co.CapitalJDE</v>
          </cell>
          <cell r="E36">
            <v>10010096</v>
          </cell>
        </row>
        <row r="37">
          <cell r="D37" t="str">
            <v>Johnson Co.O&amp;M</v>
          </cell>
          <cell r="E37" t="str">
            <v>105506.501200.24</v>
          </cell>
        </row>
        <row r="38">
          <cell r="D38" t="str">
            <v>Johnson Co.Capital</v>
          </cell>
          <cell r="E38" t="str">
            <v>RP-1001-R1</v>
          </cell>
        </row>
        <row r="39">
          <cell r="D39" t="str">
            <v>KokomoO&amp;M</v>
          </cell>
          <cell r="E39" t="str">
            <v>101006.501200.24</v>
          </cell>
        </row>
        <row r="40">
          <cell r="D40" t="str">
            <v>KokomoCapital</v>
          </cell>
          <cell r="E40" t="str">
            <v>RP-1001-R1</v>
          </cell>
        </row>
        <row r="41">
          <cell r="D41" t="str">
            <v>MooresvilleO&amp;M</v>
          </cell>
          <cell r="E41" t="str">
            <v>105806.501200.24</v>
          </cell>
        </row>
        <row r="42">
          <cell r="D42" t="str">
            <v>MooresvilleCapital</v>
          </cell>
          <cell r="E42" t="str">
            <v>RP-1001-R1</v>
          </cell>
        </row>
        <row r="43">
          <cell r="D43" t="str">
            <v>MuncieO&amp;M</v>
          </cell>
          <cell r="E43" t="str">
            <v>101506.501200.24</v>
          </cell>
        </row>
        <row r="44">
          <cell r="D44" t="str">
            <v>MuncieCapital</v>
          </cell>
          <cell r="E44" t="str">
            <v>RP-1001-R1</v>
          </cell>
        </row>
        <row r="45">
          <cell r="D45" t="str">
            <v>New AlbanyCapitalJDE</v>
          </cell>
          <cell r="E45">
            <v>10010096</v>
          </cell>
        </row>
        <row r="46">
          <cell r="D46" t="str">
            <v>New AlbanyO&amp;M</v>
          </cell>
          <cell r="E46" t="str">
            <v>107506.501200.24</v>
          </cell>
        </row>
        <row r="47">
          <cell r="D47" t="str">
            <v>New AlbanyCapital</v>
          </cell>
          <cell r="E47" t="str">
            <v>RP-1001-R1</v>
          </cell>
        </row>
        <row r="48">
          <cell r="D48" t="str">
            <v>NewburghO&amp;M</v>
          </cell>
          <cell r="E48" t="str">
            <v>107506.501200.24</v>
          </cell>
        </row>
        <row r="49">
          <cell r="D49" t="str">
            <v>NewburghCapital</v>
          </cell>
          <cell r="E49" t="str">
            <v>RP-1001-R1</v>
          </cell>
        </row>
        <row r="50">
          <cell r="D50" t="str">
            <v>NoblesvilleO&amp;M</v>
          </cell>
          <cell r="E50" t="str">
            <v>106006.501200.24</v>
          </cell>
        </row>
        <row r="51">
          <cell r="D51" t="str">
            <v>NoblesvilleCapital</v>
          </cell>
          <cell r="E51" t="str">
            <v>RP-1001-R1</v>
          </cell>
        </row>
        <row r="52">
          <cell r="D52" t="str">
            <v>NorthwestCapitalJDE</v>
          </cell>
          <cell r="E52">
            <v>10010096</v>
          </cell>
        </row>
        <row r="53">
          <cell r="D53" t="str">
            <v>NorthwestO&amp;M</v>
          </cell>
          <cell r="E53" t="str">
            <v>109001.501200.24</v>
          </cell>
        </row>
        <row r="54">
          <cell r="D54" t="str">
            <v>NorthwestCapital</v>
          </cell>
          <cell r="E54" t="str">
            <v>RP-1001-R1</v>
          </cell>
        </row>
        <row r="55">
          <cell r="D55" t="str">
            <v>RichmondO&amp;M</v>
          </cell>
          <cell r="E55" t="str">
            <v>102506.501200.24</v>
          </cell>
        </row>
        <row r="56">
          <cell r="D56" t="str">
            <v>RichmondCapital</v>
          </cell>
          <cell r="E56" t="str">
            <v>RP-1001-R1</v>
          </cell>
        </row>
        <row r="57">
          <cell r="D57" t="str">
            <v>SeymourO&amp;M</v>
          </cell>
          <cell r="E57" t="str">
            <v>108506.501200.24</v>
          </cell>
        </row>
        <row r="58">
          <cell r="D58" t="str">
            <v>SeymourCapital</v>
          </cell>
          <cell r="E58" t="str">
            <v>RP-1001-R1</v>
          </cell>
        </row>
        <row r="59">
          <cell r="D59" t="str">
            <v>ShelbyvilleO&amp;M</v>
          </cell>
          <cell r="E59" t="str">
            <v>106506.501200.24</v>
          </cell>
        </row>
        <row r="60">
          <cell r="D60" t="str">
            <v>ShelbyvilleCapital</v>
          </cell>
          <cell r="E60" t="str">
            <v>RP-1001-R1</v>
          </cell>
        </row>
        <row r="61">
          <cell r="D61" t="str">
            <v>StateCapitalJDE</v>
          </cell>
          <cell r="E61">
            <v>10010096</v>
          </cell>
        </row>
        <row r="62">
          <cell r="D62" t="str">
            <v>Terre HauteO&amp;M</v>
          </cell>
          <cell r="E62" t="str">
            <v>107006.501200.24</v>
          </cell>
        </row>
        <row r="63">
          <cell r="D63" t="str">
            <v>Terre HauteCapital</v>
          </cell>
          <cell r="E63" t="str">
            <v>RP-1001-R1</v>
          </cell>
        </row>
        <row r="64">
          <cell r="D64" t="str">
            <v>W. LafayetteO&amp;M</v>
          </cell>
          <cell r="E64" t="str">
            <v>104701.501200.24</v>
          </cell>
        </row>
        <row r="65">
          <cell r="D65" t="str">
            <v>W. LafayetteCapital</v>
          </cell>
          <cell r="E65" t="str">
            <v>RP-1001-R1</v>
          </cell>
        </row>
        <row r="66">
          <cell r="D66" t="str">
            <v>WabashO&amp;M</v>
          </cell>
          <cell r="E66" t="str">
            <v>104501.501200.24</v>
          </cell>
        </row>
        <row r="67">
          <cell r="D67" t="str">
            <v>WabashCapital</v>
          </cell>
          <cell r="E67" t="str">
            <v>RP-1001-R1</v>
          </cell>
        </row>
        <row r="68">
          <cell r="D68" t="str">
            <v>Wabash ValleyCapitalJDE</v>
          </cell>
          <cell r="E68">
            <v>10010096</v>
          </cell>
        </row>
        <row r="69">
          <cell r="D69" t="str">
            <v>WarsawCapitalJDE</v>
          </cell>
          <cell r="E69">
            <v>10010096</v>
          </cell>
        </row>
        <row r="70">
          <cell r="D70" t="str">
            <v>WarsawO&amp;M</v>
          </cell>
          <cell r="E70" t="str">
            <v>104606.501200.24</v>
          </cell>
        </row>
        <row r="71">
          <cell r="D71" t="str">
            <v>WarsawCapital</v>
          </cell>
          <cell r="E71" t="str">
            <v>RP-1001-R1</v>
          </cell>
        </row>
        <row r="72">
          <cell r="D72" t="str">
            <v>WinchesterO&amp;M</v>
          </cell>
          <cell r="E72" t="str">
            <v>104806.501200.24</v>
          </cell>
        </row>
        <row r="73">
          <cell r="D73" t="str">
            <v>WinchesterCapital</v>
          </cell>
          <cell r="E73" t="str">
            <v>RP-1001-R1</v>
          </cell>
        </row>
        <row r="74">
          <cell r="D74" t="str">
            <v>BrunswickO&amp;M</v>
          </cell>
          <cell r="E74" t="str">
            <v>170801.635000.24</v>
          </cell>
        </row>
        <row r="75">
          <cell r="D75" t="str">
            <v>Cedar HillO&amp;M</v>
          </cell>
          <cell r="E75" t="str">
            <v>170701.635000.24</v>
          </cell>
        </row>
        <row r="76">
          <cell r="D76" t="str">
            <v>Incline VillageO&amp;M</v>
          </cell>
          <cell r="E76" t="str">
            <v>171401.635000.24</v>
          </cell>
        </row>
        <row r="77">
          <cell r="D77" t="str">
            <v>Jefferson CityO&amp;M</v>
          </cell>
          <cell r="E77" t="str">
            <v>171201.635000.24</v>
          </cell>
        </row>
        <row r="78">
          <cell r="D78" t="str">
            <v>JoplinO&amp;M</v>
          </cell>
          <cell r="E78" t="str">
            <v>171101.635000.24</v>
          </cell>
        </row>
        <row r="79">
          <cell r="D79" t="str">
            <v>MexicoO&amp;M</v>
          </cell>
          <cell r="E79" t="str">
            <v>171001.635000.24</v>
          </cell>
        </row>
        <row r="80">
          <cell r="D80" t="str">
            <v>ParkvilleO&amp;M</v>
          </cell>
          <cell r="E80" t="str">
            <v>170401.635000.24</v>
          </cell>
        </row>
        <row r="81">
          <cell r="D81" t="str">
            <v>ParkvilleO&amp;M</v>
          </cell>
          <cell r="E81" t="str">
            <v>170401.635000.24</v>
          </cell>
        </row>
        <row r="82">
          <cell r="D82" t="str">
            <v>St. CharlesO&amp;M</v>
          </cell>
          <cell r="E82" t="str">
            <v>170901.635000.24</v>
          </cell>
        </row>
        <row r="83">
          <cell r="D83" t="str">
            <v>St. JosephO&amp;M</v>
          </cell>
          <cell r="E83" t="str">
            <v>170301.635000.24</v>
          </cell>
        </row>
        <row r="84">
          <cell r="D84" t="str">
            <v>St. JosephCapital</v>
          </cell>
          <cell r="E84" t="str">
            <v>RP-1703-R1</v>
          </cell>
        </row>
        <row r="85">
          <cell r="D85" t="str">
            <v>St. LouisO&amp;M</v>
          </cell>
          <cell r="E85" t="str">
            <v>170255.635000.24</v>
          </cell>
        </row>
        <row r="86">
          <cell r="D86" t="str">
            <v>St. LouisCapital</v>
          </cell>
          <cell r="E86" t="str">
            <v>RP-1702-R1</v>
          </cell>
        </row>
        <row r="87">
          <cell r="D87" t="str">
            <v>WarrensburgO&amp;M</v>
          </cell>
          <cell r="E87" t="str">
            <v>170601.635000.24</v>
          </cell>
        </row>
        <row r="88">
          <cell r="D88" t="str">
            <v>AshtabulaAccrual</v>
          </cell>
          <cell r="E88" t="str">
            <v>220105.265700</v>
          </cell>
        </row>
        <row r="89">
          <cell r="D89" t="str">
            <v>AshtabulaCapital</v>
          </cell>
          <cell r="E89" t="str">
            <v>RP-2201-R1</v>
          </cell>
        </row>
        <row r="90">
          <cell r="D90" t="str">
            <v>CorporateCapital</v>
          </cell>
          <cell r="E90" t="str">
            <v>RP-2201-R1</v>
          </cell>
        </row>
        <row r="91">
          <cell r="D91" t="str">
            <v>Franklin Co.Accrual</v>
          </cell>
          <cell r="E91" t="str">
            <v>220105.265700</v>
          </cell>
        </row>
        <row r="92">
          <cell r="D92" t="str">
            <v>Franklin Co.Capital</v>
          </cell>
          <cell r="E92" t="str">
            <v>RP-2201-R1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lControl"/>
      <sheetName val="Changes"/>
      <sheetName val="MDSummary"/>
      <sheetName val="SUMMARY"/>
      <sheetName val="O&amp;M"/>
      <sheetName val="RESIDUALS"/>
      <sheetName val="ENGINEERING"/>
      <sheetName val="UID"/>
      <sheetName val="CAR"/>
      <sheetName val="MIL"/>
      <sheetName val="OH"/>
      <sheetName val="REGIONAL OH"/>
      <sheetName val="WLPP"/>
      <sheetName val="Validation"/>
      <sheetName val="Engines"/>
      <sheetName val="OUD"/>
      <sheetName val="Americas2"/>
      <sheetName val="FunnelData"/>
      <sheetName val="TableofDeals"/>
      <sheetName val="Database"/>
      <sheetName val="HotDealData"/>
      <sheetName val="LeadSources"/>
      <sheetName val="OutlierData"/>
      <sheetName val="Pivot"/>
      <sheetName val="BSC2"/>
      <sheetName val="ScorecardBackup"/>
      <sheetName val="FunnelReport"/>
      <sheetName val="SuspectData"/>
      <sheetName val="ScorecardReport"/>
      <sheetName val="WinAll"/>
      <sheetName val="SCBackupData"/>
      <sheetName val="REGIONAL_OH"/>
      <sheetName val="IL - PL"/>
      <sheetName val="Regn by Line"/>
      <sheetName val="S塅䕃⹌塅EtData"/>
      <sheetName val="REGIONAL_OH1"/>
      <sheetName val="IL_-_PL"/>
      <sheetName val="Regn_by_Line"/>
      <sheetName val="Scenario_Import"/>
      <sheetName val="fifo cost allocation gross"/>
    </sheetNames>
    <sheetDataSet>
      <sheetData sheetId="0" refreshError="1"/>
      <sheetData sheetId="1"/>
      <sheetData sheetId="2" refreshError="1"/>
      <sheetData sheetId="3" refreshError="1">
        <row r="3">
          <cell r="D3" t="str">
            <v>AZURIXNA</v>
          </cell>
        </row>
        <row r="10">
          <cell r="D10">
            <v>37956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ACT"/>
      <sheetName val="Summary - page 1 without Etown"/>
      <sheetName val="Summary  - page 2 without Etown"/>
      <sheetName val="NPPC - page 3 without Etown"/>
      <sheetName val="Summary - page 1 Etown only"/>
      <sheetName val="Summary  - page 2 Etown only"/>
      <sheetName val="NPPC - page 3 Etown only"/>
      <sheetName val="FAS132 - 2005"/>
      <sheetName val="FAS132 - 2004"/>
      <sheetName val="Summary - page 1"/>
      <sheetName val="Summary  - page 2"/>
      <sheetName val="NPPC - page 3"/>
      <sheetName val="FAS132 - 2003"/>
      <sheetName val="FAS132 - 2002"/>
      <sheetName val="Disb - 2005"/>
      <sheetName val="Disb - 2004"/>
      <sheetName val="Disb - 2003"/>
      <sheetName val="FAS132PY2"/>
      <sheetName val="GeorgePatrick"/>
      <sheetName val="Settlement Acctg"/>
      <sheetName val="Input"/>
      <sheetName val="Notes"/>
      <sheetName val="Total Ahorros Estudio"/>
      <sheetName val="AGRIUM"/>
      <sheetName val="ATCO"/>
      <sheetName val="AULT"/>
      <sheetName val="FINNING"/>
      <sheetName val="assumptions"/>
      <sheetName val="IVACO"/>
      <sheetName val="LAFARGE CANADA"/>
      <sheetName val="METHANEX"/>
      <sheetName val="NOVA"/>
      <sheetName val="PLACER DOME"/>
      <sheetName val="RIO ALGOM"/>
      <sheetName val="RUSSEL METALS"/>
      <sheetName val="STONE CONS"/>
      <sheetName val="SUNCOR"/>
      <sheetName val="MDSummary"/>
      <sheetName val="Summary_-_page_1_without_Etown"/>
      <sheetName val="Summary__-_page_2_without_Etown"/>
      <sheetName val="NPPC_-_page_3_without_Etown"/>
      <sheetName val="Summary_-_page_1_Etown_only"/>
      <sheetName val="Summary__-_page_2_Etown_only"/>
      <sheetName val="NPPC_-_page_3_Etown_only"/>
      <sheetName val="FAS132_-_2005"/>
      <sheetName val="FAS132_-_2004"/>
      <sheetName val="Summary_-_page_1"/>
      <sheetName val="Summary__-_page_2"/>
      <sheetName val="NPPC_-_page_3"/>
      <sheetName val="FAS132_-_2003"/>
      <sheetName val="FAS132_-_2002"/>
      <sheetName val="Disb_-_2005"/>
      <sheetName val="Disb_-_2004"/>
      <sheetName val="Disb_-_2003"/>
      <sheetName val="Settlement_Acctg"/>
      <sheetName val="Total_Ahorros_Estudio"/>
      <sheetName val="IL - PL"/>
    </sheetNames>
    <sheetDataSet>
      <sheetData sheetId="0">
        <row r="1">
          <cell r="B1" t="str">
            <v>American Water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American Water</v>
          </cell>
        </row>
        <row r="2">
          <cell r="B2">
            <v>38717</v>
          </cell>
        </row>
        <row r="6">
          <cell r="B6" t="str">
            <v>December</v>
          </cell>
        </row>
      </sheetData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ACT"/>
      <sheetName val="Summary - page 1"/>
      <sheetName val="Summary  - page 2"/>
      <sheetName val="NPPC - page 3"/>
      <sheetName val="FAS132 - 2004"/>
      <sheetName val="FAS132 - 2003"/>
      <sheetName val="FAS132 - 2002"/>
      <sheetName val="Disb - 2004"/>
      <sheetName val="Disb - 2003"/>
      <sheetName val="FAS132PY2"/>
      <sheetName val="GeorgePatrick"/>
      <sheetName val="Settlement Acctg"/>
      <sheetName val="Input"/>
      <sheetName val="Notes"/>
      <sheetName val="Summary_-_page_1"/>
      <sheetName val="Summary__-_page_2"/>
      <sheetName val="NPPC_-_page_3"/>
      <sheetName val="FAS132_-_2004"/>
      <sheetName val="FAS132_-_2003"/>
      <sheetName val="FAS132_-_2002"/>
      <sheetName val="Disb_-_2004"/>
      <sheetName val="Disb_-_2003"/>
      <sheetName val="Settlement_Acctg"/>
    </sheetNames>
    <sheetDataSet>
      <sheetData sheetId="0">
        <row r="1">
          <cell r="B1" t="str">
            <v>American Water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B1" t="str">
            <v>American Water</v>
          </cell>
        </row>
        <row r="2">
          <cell r="B2">
            <v>38352</v>
          </cell>
        </row>
        <row r="6">
          <cell r="B6" t="str">
            <v>December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Data"/>
      <sheetName val="CostSum"/>
      <sheetName val="O&amp;M Accruals"/>
      <sheetName val="Invoices"/>
      <sheetName val="Sheet1"/>
      <sheetName val="Sheet2"/>
      <sheetName val="Task Orders"/>
      <sheetName val="IA SalesTax"/>
      <sheetName val="American Water"/>
      <sheetName val="Inv Status Sum"/>
      <sheetName val="TaxCode"/>
      <sheetName val="BU"/>
      <sheetName val="American Water (2)"/>
      <sheetName val="98LTIP6b-10b"/>
      <sheetName val="Input"/>
      <sheetName val="BU or FP"/>
      <sheetName val="O&amp;M_Accruals"/>
      <sheetName val="Task_Orders"/>
      <sheetName val="IA_SalesTax"/>
      <sheetName val="American_Water"/>
      <sheetName val="Inv_Status_Sum"/>
      <sheetName val="American_Water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District</v>
          </cell>
          <cell r="C1" t="str">
            <v>BU</v>
          </cell>
        </row>
        <row r="2">
          <cell r="C2" t="str">
            <v xml:space="preserve">09000 </v>
          </cell>
        </row>
        <row r="3">
          <cell r="B3" t="str">
            <v>Champaign</v>
          </cell>
          <cell r="C3" t="str">
            <v>091405</v>
          </cell>
        </row>
        <row r="4">
          <cell r="B4" t="str">
            <v>Alton</v>
          </cell>
          <cell r="C4" t="str">
            <v>091505</v>
          </cell>
        </row>
        <row r="5">
          <cell r="B5" t="str">
            <v>Streator</v>
          </cell>
          <cell r="C5" t="str">
            <v>092405</v>
          </cell>
        </row>
        <row r="6">
          <cell r="B6" t="str">
            <v>Cairo</v>
          </cell>
          <cell r="C6" t="str">
            <v>092505</v>
          </cell>
        </row>
        <row r="7">
          <cell r="B7" t="str">
            <v>Sterling</v>
          </cell>
          <cell r="C7" t="str">
            <v>093405</v>
          </cell>
        </row>
        <row r="8">
          <cell r="B8" t="str">
            <v>Interurban</v>
          </cell>
          <cell r="C8" t="str">
            <v>093505</v>
          </cell>
        </row>
        <row r="9">
          <cell r="B9" t="str">
            <v>Pontiac</v>
          </cell>
          <cell r="C9" t="str">
            <v>094405</v>
          </cell>
        </row>
        <row r="10">
          <cell r="C10" t="str">
            <v>094505</v>
          </cell>
        </row>
        <row r="11">
          <cell r="C11" t="str">
            <v>094605</v>
          </cell>
        </row>
        <row r="12">
          <cell r="C12" t="str">
            <v>095405</v>
          </cell>
        </row>
        <row r="13">
          <cell r="B13" t="str">
            <v>Pekin</v>
          </cell>
          <cell r="C13" t="str">
            <v>095505</v>
          </cell>
        </row>
        <row r="14">
          <cell r="C14" t="str">
            <v>095605</v>
          </cell>
        </row>
        <row r="15">
          <cell r="B15" t="str">
            <v>Peoria</v>
          </cell>
          <cell r="C15" t="str">
            <v>096505</v>
          </cell>
        </row>
        <row r="16">
          <cell r="C16" t="str">
            <v>097505</v>
          </cell>
        </row>
        <row r="17">
          <cell r="C17" t="str">
            <v>097605</v>
          </cell>
        </row>
        <row r="18">
          <cell r="B18" t="str">
            <v>Lincoln</v>
          </cell>
          <cell r="C18" t="str">
            <v>097705</v>
          </cell>
        </row>
        <row r="19">
          <cell r="C19" t="str">
            <v>098505</v>
          </cell>
        </row>
        <row r="20">
          <cell r="B20" t="str">
            <v>Chicago</v>
          </cell>
          <cell r="C20" t="str">
            <v>098605</v>
          </cell>
        </row>
        <row r="21">
          <cell r="C21" t="str">
            <v>099605</v>
          </cell>
        </row>
        <row r="22">
          <cell r="C22" t="str">
            <v xml:space="preserve">10000 </v>
          </cell>
        </row>
        <row r="23">
          <cell r="C23" t="str">
            <v>100105</v>
          </cell>
        </row>
        <row r="24">
          <cell r="C24" t="str">
            <v>100505</v>
          </cell>
        </row>
        <row r="25">
          <cell r="B25" t="str">
            <v>Kokomo</v>
          </cell>
          <cell r="C25" t="str">
            <v>101005</v>
          </cell>
        </row>
        <row r="26">
          <cell r="B26" t="str">
            <v>Muncie</v>
          </cell>
          <cell r="C26" t="str">
            <v>101505</v>
          </cell>
        </row>
        <row r="27">
          <cell r="C27" t="str">
            <v>102005</v>
          </cell>
        </row>
        <row r="28">
          <cell r="B28" t="str">
            <v>Richmond</v>
          </cell>
          <cell r="C28" t="str">
            <v>102505</v>
          </cell>
        </row>
        <row r="29">
          <cell r="B29" t="str">
            <v>Somerset</v>
          </cell>
          <cell r="C29" t="str">
            <v>103005</v>
          </cell>
        </row>
        <row r="30">
          <cell r="C30" t="str">
            <v>103505</v>
          </cell>
        </row>
        <row r="31">
          <cell r="B31" t="str">
            <v>Summitville</v>
          </cell>
          <cell r="C31" t="str">
            <v>104005</v>
          </cell>
        </row>
        <row r="32">
          <cell r="B32" t="str">
            <v>Wabash</v>
          </cell>
          <cell r="C32" t="str">
            <v>104505</v>
          </cell>
        </row>
        <row r="33">
          <cell r="B33" t="str">
            <v>Warsaw</v>
          </cell>
          <cell r="C33" t="str">
            <v>104605</v>
          </cell>
        </row>
        <row r="34">
          <cell r="B34" t="str">
            <v>West Lafaette</v>
          </cell>
          <cell r="C34" t="str">
            <v>104705</v>
          </cell>
        </row>
        <row r="35">
          <cell r="B35" t="str">
            <v>Winchester</v>
          </cell>
          <cell r="C35" t="str">
            <v>104805</v>
          </cell>
        </row>
        <row r="36">
          <cell r="B36" t="str">
            <v>Crawfordsville</v>
          </cell>
          <cell r="C36" t="str">
            <v>105005</v>
          </cell>
        </row>
        <row r="37">
          <cell r="B37" t="str">
            <v>Johnson County</v>
          </cell>
          <cell r="C37" t="str">
            <v>105505</v>
          </cell>
        </row>
        <row r="38">
          <cell r="B38" t="str">
            <v>Moorseville</v>
          </cell>
          <cell r="C38" t="str">
            <v>105805</v>
          </cell>
        </row>
        <row r="39">
          <cell r="B39" t="str">
            <v>Noblesville</v>
          </cell>
          <cell r="C39" t="str">
            <v>106005</v>
          </cell>
        </row>
        <row r="40">
          <cell r="B40" t="str">
            <v>Shelbyville</v>
          </cell>
          <cell r="C40" t="str">
            <v>106505</v>
          </cell>
        </row>
        <row r="41">
          <cell r="B41" t="str">
            <v>Wabash Valley</v>
          </cell>
          <cell r="C41" t="str">
            <v>107005</v>
          </cell>
        </row>
        <row r="42">
          <cell r="B42" t="str">
            <v>Southern Indiana</v>
          </cell>
          <cell r="C42" t="str">
            <v>107505</v>
          </cell>
        </row>
        <row r="43">
          <cell r="B43" t="str">
            <v>Newberg</v>
          </cell>
          <cell r="C43" t="str">
            <v>108005</v>
          </cell>
        </row>
        <row r="44">
          <cell r="B44" t="str">
            <v>Seymore</v>
          </cell>
          <cell r="C44" t="str">
            <v>108505</v>
          </cell>
        </row>
        <row r="45">
          <cell r="B45" t="str">
            <v>Northwest</v>
          </cell>
          <cell r="C45" t="str">
            <v>109005</v>
          </cell>
        </row>
        <row r="46">
          <cell r="C46" t="str">
            <v xml:space="preserve">11000 </v>
          </cell>
        </row>
        <row r="47">
          <cell r="C47" t="str">
            <v>110105</v>
          </cell>
        </row>
        <row r="48">
          <cell r="B48" t="str">
            <v>Quad Cities</v>
          </cell>
          <cell r="C48" t="str">
            <v>110205</v>
          </cell>
        </row>
        <row r="49">
          <cell r="B49" t="str">
            <v>Clinton</v>
          </cell>
          <cell r="C49" t="str">
            <v>110305</v>
          </cell>
        </row>
        <row r="50">
          <cell r="C50" t="str">
            <v>170105</v>
          </cell>
        </row>
        <row r="51">
          <cell r="B51" t="str">
            <v>St. Louis</v>
          </cell>
          <cell r="C51" t="str">
            <v>170205</v>
          </cell>
        </row>
        <row r="52">
          <cell r="B52" t="str">
            <v>St. Joseph</v>
          </cell>
          <cell r="C52" t="str">
            <v>170305</v>
          </cell>
        </row>
        <row r="53">
          <cell r="B53" t="str">
            <v>Parkville</v>
          </cell>
          <cell r="C53" t="str">
            <v>170405</v>
          </cell>
        </row>
        <row r="54">
          <cell r="C54" t="str">
            <v>170505</v>
          </cell>
        </row>
        <row r="55">
          <cell r="B55" t="str">
            <v>Warrensburg</v>
          </cell>
          <cell r="C55" t="str">
            <v>170605</v>
          </cell>
        </row>
        <row r="56">
          <cell r="B56" t="str">
            <v>Cedar Hill</v>
          </cell>
          <cell r="C56" t="str">
            <v>170705</v>
          </cell>
        </row>
        <row r="57">
          <cell r="B57" t="str">
            <v>Brunswick</v>
          </cell>
          <cell r="C57" t="str">
            <v>170805</v>
          </cell>
        </row>
        <row r="58">
          <cell r="B58" t="str">
            <v>St. Charles</v>
          </cell>
          <cell r="C58" t="str">
            <v>170905</v>
          </cell>
        </row>
        <row r="59">
          <cell r="B59" t="str">
            <v>Mexico</v>
          </cell>
          <cell r="C59" t="str">
            <v>171005</v>
          </cell>
        </row>
        <row r="60">
          <cell r="B60" t="str">
            <v>Joplin</v>
          </cell>
          <cell r="C60" t="str">
            <v>171105</v>
          </cell>
        </row>
        <row r="61">
          <cell r="B61" t="str">
            <v>Jefferson City</v>
          </cell>
          <cell r="C61" t="str">
            <v>171205</v>
          </cell>
        </row>
        <row r="62">
          <cell r="B62" t="str">
            <v>Waren County</v>
          </cell>
          <cell r="C62" t="str">
            <v>171405</v>
          </cell>
        </row>
        <row r="63">
          <cell r="C63" t="str">
            <v>171505</v>
          </cell>
        </row>
        <row r="64">
          <cell r="C64" t="str">
            <v>179908</v>
          </cell>
        </row>
        <row r="65">
          <cell r="C65" t="str">
            <v>220105</v>
          </cell>
        </row>
        <row r="66">
          <cell r="B66" t="str">
            <v>Marion</v>
          </cell>
          <cell r="C66" t="str">
            <v>220205</v>
          </cell>
        </row>
        <row r="67">
          <cell r="B67" t="str">
            <v>Mansfield</v>
          </cell>
          <cell r="C67" t="str">
            <v>220305</v>
          </cell>
        </row>
        <row r="68">
          <cell r="B68" t="str">
            <v>Tiffin</v>
          </cell>
          <cell r="C68" t="str">
            <v>220405</v>
          </cell>
        </row>
        <row r="69">
          <cell r="B69" t="str">
            <v>Ashtabula</v>
          </cell>
          <cell r="C69" t="str">
            <v>220505</v>
          </cell>
        </row>
        <row r="70">
          <cell r="B70" t="str">
            <v>Lawrence County</v>
          </cell>
          <cell r="C70" t="str">
            <v>220605</v>
          </cell>
        </row>
        <row r="71">
          <cell r="B71" t="str">
            <v>Lake White</v>
          </cell>
          <cell r="C71" t="str">
            <v>221005</v>
          </cell>
        </row>
        <row r="72">
          <cell r="B72" t="str">
            <v>Portage</v>
          </cell>
          <cell r="C72" t="str">
            <v>221105</v>
          </cell>
        </row>
        <row r="73">
          <cell r="B73" t="str">
            <v>Franklin County</v>
          </cell>
          <cell r="C73" t="str">
            <v>221205</v>
          </cell>
        </row>
        <row r="74">
          <cell r="C74" t="str">
            <v>221311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rcial Paper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xy Group Ticker"/>
      <sheetName val="Exhibit List"/>
      <sheetName val="WEA-2"/>
      <sheetName val="WEA-3"/>
      <sheetName val="WEA-4 (1)"/>
      <sheetName val="WEA-4 (2)"/>
      <sheetName val="WEA-4 (3)"/>
      <sheetName val="WEA-5"/>
      <sheetName val="WEA-6"/>
      <sheetName val="WEA-7"/>
      <sheetName val="WEA-8"/>
      <sheetName val="WEA-9 (1)"/>
      <sheetName val="WEA-9 (2)"/>
      <sheetName val="WEA-10"/>
      <sheetName val="WEA-11 (1)"/>
      <sheetName val="WEA-11 (2)"/>
      <sheetName val="WEA-11 (3,4)"/>
      <sheetName val="WEA-12"/>
      <sheetName val="WEA-13"/>
      <sheetName val="WEA-14"/>
      <sheetName val="WEA-15"/>
      <sheetName val="WEA-16"/>
      <sheetName val="WEA-18"/>
      <sheetName val="Utility Proxy Group"/>
      <sheetName val="Proxy Group Risk Measures"/>
      <sheetName val="Stock Price"/>
      <sheetName val="2012 01 Market DCF"/>
      <sheetName val="Bond Yields"/>
      <sheetName val="Size Premium"/>
      <sheetName val="Ordinal Ratings"/>
      <sheetName val="Value Line Data"/>
      <sheetName val="CS Data-Operating Cos"/>
      <sheetName val="CS Data"/>
      <sheetName val="MV CS Data"/>
    </sheetNames>
    <sheetDataSet>
      <sheetData sheetId="0">
        <row r="8">
          <cell r="B8" t="str">
            <v>LNT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3">
          <cell r="B13" t="str">
            <v>ALE</v>
          </cell>
          <cell r="C13" t="str">
            <v>ALLETE</v>
          </cell>
          <cell r="E13" t="str">
            <v>BBB+</v>
          </cell>
          <cell r="F13">
            <v>8</v>
          </cell>
          <cell r="G13">
            <v>2</v>
          </cell>
          <cell r="I13" t="str">
            <v>A</v>
          </cell>
          <cell r="J13">
            <v>3</v>
          </cell>
          <cell r="L13">
            <v>0.7</v>
          </cell>
          <cell r="N13">
            <v>1367.04</v>
          </cell>
        </row>
        <row r="14">
          <cell r="B14" t="str">
            <v>LNT</v>
          </cell>
          <cell r="C14" t="str">
            <v>Alliant Energy</v>
          </cell>
          <cell r="E14" t="str">
            <v>BBB+</v>
          </cell>
          <cell r="F14">
            <v>8</v>
          </cell>
          <cell r="G14">
            <v>2</v>
          </cell>
          <cell r="I14" t="str">
            <v>A</v>
          </cell>
          <cell r="J14">
            <v>3</v>
          </cell>
          <cell r="L14">
            <v>0.7</v>
          </cell>
          <cell r="N14">
            <v>4594.6099999999997</v>
          </cell>
        </row>
        <row r="15">
          <cell r="B15" t="str">
            <v>AEE</v>
          </cell>
          <cell r="C15" t="str">
            <v>Ameren Corp.</v>
          </cell>
          <cell r="E15" t="str">
            <v>BBB-</v>
          </cell>
          <cell r="F15">
            <v>10</v>
          </cell>
          <cell r="G15">
            <v>3</v>
          </cell>
          <cell r="I15" t="str">
            <v>B++</v>
          </cell>
          <cell r="J15">
            <v>4</v>
          </cell>
          <cell r="L15">
            <v>0.8</v>
          </cell>
          <cell r="N15">
            <v>7885.82</v>
          </cell>
        </row>
        <row r="16">
          <cell r="B16" t="str">
            <v>AEP</v>
          </cell>
          <cell r="C16" t="str">
            <v>American Elec Pwr</v>
          </cell>
          <cell r="E16" t="str">
            <v>BBB</v>
          </cell>
          <cell r="F16">
            <v>9</v>
          </cell>
          <cell r="G16">
            <v>3</v>
          </cell>
          <cell r="I16" t="str">
            <v>B++</v>
          </cell>
          <cell r="J16">
            <v>4</v>
          </cell>
          <cell r="L16">
            <v>0.7</v>
          </cell>
          <cell r="N16">
            <v>18759.72</v>
          </cell>
        </row>
        <row r="17">
          <cell r="B17" t="str">
            <v>AVA</v>
          </cell>
          <cell r="C17" t="str">
            <v>Avista Corp.</v>
          </cell>
          <cell r="E17" t="str">
            <v>BBB</v>
          </cell>
          <cell r="F17">
            <v>9</v>
          </cell>
          <cell r="G17">
            <v>2</v>
          </cell>
          <cell r="I17" t="str">
            <v>B++</v>
          </cell>
          <cell r="J17">
            <v>4</v>
          </cell>
          <cell r="L17">
            <v>0.7</v>
          </cell>
          <cell r="N17">
            <v>1418.72</v>
          </cell>
        </row>
        <row r="18">
          <cell r="B18" t="str">
            <v>BKH</v>
          </cell>
          <cell r="C18" t="str">
            <v>Black Hills Corp.</v>
          </cell>
          <cell r="E18" t="str">
            <v>BBB-</v>
          </cell>
          <cell r="F18">
            <v>10</v>
          </cell>
          <cell r="G18">
            <v>3</v>
          </cell>
          <cell r="I18" t="str">
            <v>B+</v>
          </cell>
          <cell r="J18">
            <v>5</v>
          </cell>
          <cell r="L18">
            <v>0.85</v>
          </cell>
          <cell r="N18">
            <v>1290.81</v>
          </cell>
        </row>
        <row r="19">
          <cell r="B19" t="str">
            <v>CNP</v>
          </cell>
          <cell r="C19" t="str">
            <v>CenterPoint Energy</v>
          </cell>
          <cell r="E19" t="str">
            <v>BBB</v>
          </cell>
          <cell r="F19">
            <v>9</v>
          </cell>
          <cell r="G19">
            <v>3</v>
          </cell>
          <cell r="I19" t="str">
            <v>B</v>
          </cell>
          <cell r="J19">
            <v>6</v>
          </cell>
          <cell r="L19">
            <v>0.8</v>
          </cell>
          <cell r="N19">
            <v>8325.0499999999993</v>
          </cell>
        </row>
        <row r="20">
          <cell r="B20" t="str">
            <v>CV</v>
          </cell>
          <cell r="C20" t="str">
            <v xml:space="preserve">Central Vermont P S </v>
          </cell>
          <cell r="E20" t="str">
            <v>--</v>
          </cell>
          <cell r="F20" t="str">
            <v xml:space="preserve"> </v>
          </cell>
          <cell r="G20">
            <v>3</v>
          </cell>
          <cell r="I20" t="str">
            <v>B</v>
          </cell>
          <cell r="J20">
            <v>6</v>
          </cell>
          <cell r="L20">
            <v>0.75</v>
          </cell>
          <cell r="N20">
            <v>472.32</v>
          </cell>
        </row>
        <row r="21">
          <cell r="B21" t="str">
            <v>CHG</v>
          </cell>
          <cell r="C21" t="str">
            <v>CH Energy Group</v>
          </cell>
          <cell r="D21" t="str">
            <v>(a)</v>
          </cell>
          <cell r="E21" t="str">
            <v>A</v>
          </cell>
          <cell r="F21">
            <v>6</v>
          </cell>
          <cell r="G21">
            <v>1</v>
          </cell>
          <cell r="I21" t="str">
            <v>A</v>
          </cell>
          <cell r="J21">
            <v>3</v>
          </cell>
          <cell r="L21">
            <v>0.65</v>
          </cell>
          <cell r="N21">
            <v>853.63</v>
          </cell>
        </row>
        <row r="22">
          <cell r="B22" t="str">
            <v>CNL</v>
          </cell>
          <cell r="C22" t="str">
            <v>Cleco Corp.</v>
          </cell>
          <cell r="E22" t="str">
            <v>BBB</v>
          </cell>
          <cell r="F22">
            <v>9</v>
          </cell>
          <cell r="G22">
            <v>2</v>
          </cell>
          <cell r="I22" t="str">
            <v>B++</v>
          </cell>
          <cell r="J22">
            <v>4</v>
          </cell>
          <cell r="L22">
            <v>0.65</v>
          </cell>
          <cell r="N22">
            <v>2179.69</v>
          </cell>
        </row>
        <row r="23">
          <cell r="B23" t="str">
            <v>CMS</v>
          </cell>
          <cell r="C23" t="str">
            <v>CMS Energy</v>
          </cell>
          <cell r="E23" t="str">
            <v>BBB-</v>
          </cell>
          <cell r="F23">
            <v>10</v>
          </cell>
          <cell r="G23">
            <v>3</v>
          </cell>
          <cell r="I23" t="str">
            <v>B+</v>
          </cell>
          <cell r="J23">
            <v>5</v>
          </cell>
          <cell r="L23">
            <v>0.75</v>
          </cell>
          <cell r="N23">
            <v>5231.5200000000004</v>
          </cell>
        </row>
        <row r="24">
          <cell r="B24" t="str">
            <v>ED</v>
          </cell>
          <cell r="C24" t="str">
            <v>Consolidated Edison</v>
          </cell>
          <cell r="E24" t="str">
            <v>A-</v>
          </cell>
          <cell r="F24">
            <v>7</v>
          </cell>
          <cell r="G24">
            <v>1</v>
          </cell>
          <cell r="I24" t="str">
            <v>A+</v>
          </cell>
          <cell r="J24">
            <v>2</v>
          </cell>
          <cell r="L24">
            <v>0.65</v>
          </cell>
          <cell r="N24">
            <v>17244.95</v>
          </cell>
        </row>
        <row r="25">
          <cell r="B25" t="str">
            <v>CEG</v>
          </cell>
          <cell r="C25" t="str">
            <v>Constellation Energy</v>
          </cell>
          <cell r="E25" t="str">
            <v>BBB-</v>
          </cell>
          <cell r="F25">
            <v>10</v>
          </cell>
          <cell r="G25">
            <v>3</v>
          </cell>
          <cell r="I25" t="str">
            <v>B+</v>
          </cell>
          <cell r="J25">
            <v>5</v>
          </cell>
          <cell r="L25">
            <v>0.8</v>
          </cell>
          <cell r="N25">
            <v>8096.83</v>
          </cell>
        </row>
        <row r="26">
          <cell r="B26" t="str">
            <v>D</v>
          </cell>
          <cell r="C26" t="str">
            <v>Dominion Resources</v>
          </cell>
          <cell r="E26" t="str">
            <v>A-</v>
          </cell>
          <cell r="F26">
            <v>7</v>
          </cell>
          <cell r="G26">
            <v>2</v>
          </cell>
          <cell r="I26" t="str">
            <v>B++</v>
          </cell>
          <cell r="J26">
            <v>4</v>
          </cell>
          <cell r="L26">
            <v>0.7</v>
          </cell>
          <cell r="N26">
            <v>29249.52</v>
          </cell>
        </row>
        <row r="27">
          <cell r="B27" t="str">
            <v>DPL</v>
          </cell>
          <cell r="C27" t="str">
            <v>DPL, Inc.</v>
          </cell>
          <cell r="E27" t="str">
            <v>A-</v>
          </cell>
          <cell r="F27">
            <v>7</v>
          </cell>
          <cell r="G27">
            <v>3</v>
          </cell>
          <cell r="I27" t="str">
            <v>B++</v>
          </cell>
          <cell r="J27">
            <v>4</v>
          </cell>
          <cell r="L27">
            <v>0.6</v>
          </cell>
          <cell r="N27">
            <v>3548.2</v>
          </cell>
        </row>
        <row r="28">
          <cell r="B28" t="str">
            <v>DTE</v>
          </cell>
          <cell r="C28" t="str">
            <v>DTE Energy Co.</v>
          </cell>
          <cell r="E28" t="str">
            <v>BBB+</v>
          </cell>
          <cell r="F28">
            <v>8</v>
          </cell>
          <cell r="G28">
            <v>3</v>
          </cell>
          <cell r="I28" t="str">
            <v>B+</v>
          </cell>
          <cell r="J28">
            <v>5</v>
          </cell>
          <cell r="L28">
            <v>0.75</v>
          </cell>
          <cell r="N28">
            <v>8666.26</v>
          </cell>
        </row>
        <row r="29">
          <cell r="B29" t="str">
            <v>DUK</v>
          </cell>
          <cell r="C29" t="str">
            <v>Duke Energy Corp.</v>
          </cell>
          <cell r="E29" t="str">
            <v>A-</v>
          </cell>
          <cell r="F29">
            <v>7</v>
          </cell>
          <cell r="G29">
            <v>2</v>
          </cell>
          <cell r="I29" t="str">
            <v>A</v>
          </cell>
          <cell r="J29">
            <v>3</v>
          </cell>
          <cell r="L29">
            <v>0.65</v>
          </cell>
          <cell r="N29">
            <v>27639</v>
          </cell>
        </row>
        <row r="30">
          <cell r="B30" t="str">
            <v>EIX</v>
          </cell>
          <cell r="C30" t="str">
            <v>Edison International</v>
          </cell>
          <cell r="E30" t="str">
            <v>BBB-</v>
          </cell>
          <cell r="F30">
            <v>10</v>
          </cell>
          <cell r="G30">
            <v>3</v>
          </cell>
          <cell r="I30" t="str">
            <v>B++</v>
          </cell>
          <cell r="J30">
            <v>4</v>
          </cell>
          <cell r="L30">
            <v>0.8</v>
          </cell>
          <cell r="N30">
            <v>13185.57</v>
          </cell>
        </row>
        <row r="31">
          <cell r="B31" t="str">
            <v>EE</v>
          </cell>
          <cell r="C31" t="str">
            <v>El Paso Electric</v>
          </cell>
          <cell r="E31" t="str">
            <v>BBB</v>
          </cell>
          <cell r="F31">
            <v>9</v>
          </cell>
          <cell r="G31">
            <v>2</v>
          </cell>
          <cell r="I31" t="str">
            <v>B++</v>
          </cell>
          <cell r="J31">
            <v>4</v>
          </cell>
          <cell r="L31">
            <v>0.75</v>
          </cell>
          <cell r="N31">
            <v>1424.01</v>
          </cell>
        </row>
        <row r="32">
          <cell r="B32" t="str">
            <v>EDE</v>
          </cell>
          <cell r="C32" t="str">
            <v>Empire District Elec</v>
          </cell>
          <cell r="E32" t="str">
            <v>BBB-</v>
          </cell>
          <cell r="F32">
            <v>10</v>
          </cell>
          <cell r="G32">
            <v>3</v>
          </cell>
          <cell r="I32" t="str">
            <v>B+</v>
          </cell>
          <cell r="J32">
            <v>5</v>
          </cell>
          <cell r="L32">
            <v>0.7</v>
          </cell>
          <cell r="N32">
            <v>842.13</v>
          </cell>
        </row>
        <row r="33">
          <cell r="B33" t="str">
            <v>ETR</v>
          </cell>
          <cell r="C33" t="str">
            <v>Entergy Corp.</v>
          </cell>
          <cell r="E33" t="str">
            <v>BBB</v>
          </cell>
          <cell r="F33">
            <v>9</v>
          </cell>
          <cell r="G33">
            <v>2</v>
          </cell>
          <cell r="I33" t="str">
            <v>A</v>
          </cell>
          <cell r="J33">
            <v>3</v>
          </cell>
          <cell r="L33">
            <v>0.7</v>
          </cell>
          <cell r="N33">
            <v>12152.7</v>
          </cell>
        </row>
        <row r="34">
          <cell r="B34" t="str">
            <v>EXC</v>
          </cell>
          <cell r="C34" t="str">
            <v>Exelon Corp.</v>
          </cell>
          <cell r="E34" t="str">
            <v>BBB</v>
          </cell>
          <cell r="F34">
            <v>9</v>
          </cell>
          <cell r="G34">
            <v>2</v>
          </cell>
          <cell r="I34" t="str">
            <v>A</v>
          </cell>
          <cell r="J34">
            <v>3</v>
          </cell>
          <cell r="L34">
            <v>0.85</v>
          </cell>
          <cell r="N34">
            <v>29444.37</v>
          </cell>
        </row>
        <row r="35">
          <cell r="B35" t="str">
            <v>FE</v>
          </cell>
          <cell r="C35" t="str">
            <v>FirstEnergy Corp.</v>
          </cell>
          <cell r="E35" t="str">
            <v>BBB-</v>
          </cell>
          <cell r="F35">
            <v>10</v>
          </cell>
          <cell r="G35">
            <v>2</v>
          </cell>
          <cell r="I35" t="str">
            <v>B++</v>
          </cell>
          <cell r="J35">
            <v>4</v>
          </cell>
          <cell r="L35">
            <v>0.8</v>
          </cell>
          <cell r="N35">
            <v>18715.169999999998</v>
          </cell>
        </row>
        <row r="36">
          <cell r="B36" t="str">
            <v>GXP</v>
          </cell>
          <cell r="C36" t="str">
            <v>Great Plains Energy</v>
          </cell>
          <cell r="E36" t="str">
            <v>BBB</v>
          </cell>
          <cell r="F36">
            <v>9</v>
          </cell>
          <cell r="G36">
            <v>3</v>
          </cell>
          <cell r="I36" t="str">
            <v>B+</v>
          </cell>
          <cell r="J36">
            <v>5</v>
          </cell>
          <cell r="L36">
            <v>0.75</v>
          </cell>
          <cell r="N36">
            <v>2872.49</v>
          </cell>
        </row>
        <row r="37">
          <cell r="B37" t="str">
            <v>HE</v>
          </cell>
          <cell r="C37" t="str">
            <v>Hawaiian Elec.</v>
          </cell>
          <cell r="E37" t="str">
            <v>BBB-</v>
          </cell>
          <cell r="F37">
            <v>10</v>
          </cell>
          <cell r="G37">
            <v>3</v>
          </cell>
          <cell r="I37" t="str">
            <v>B+</v>
          </cell>
          <cell r="J37">
            <v>5</v>
          </cell>
          <cell r="L37">
            <v>0.7</v>
          </cell>
          <cell r="N37">
            <v>2469.17</v>
          </cell>
        </row>
        <row r="38">
          <cell r="B38" t="str">
            <v>IDA</v>
          </cell>
          <cell r="C38" t="str">
            <v>IDACORP, Inc.</v>
          </cell>
          <cell r="E38" t="str">
            <v>BBB</v>
          </cell>
          <cell r="F38">
            <v>9</v>
          </cell>
          <cell r="G38">
            <v>3</v>
          </cell>
          <cell r="I38" t="str">
            <v>B+</v>
          </cell>
          <cell r="J38">
            <v>5</v>
          </cell>
          <cell r="L38">
            <v>0.7</v>
          </cell>
          <cell r="N38">
            <v>2016.53</v>
          </cell>
        </row>
        <row r="39">
          <cell r="B39" t="str">
            <v>TEG</v>
          </cell>
          <cell r="C39" t="str">
            <v>Integrys Energy Group</v>
          </cell>
          <cell r="E39" t="str">
            <v>BBB+</v>
          </cell>
          <cell r="F39">
            <v>8</v>
          </cell>
          <cell r="G39">
            <v>2</v>
          </cell>
          <cell r="I39" t="str">
            <v>B++</v>
          </cell>
          <cell r="J39">
            <v>4</v>
          </cell>
          <cell r="L39">
            <v>0.9</v>
          </cell>
          <cell r="N39">
            <v>3996.94</v>
          </cell>
        </row>
        <row r="40">
          <cell r="B40" t="str">
            <v>ITC</v>
          </cell>
          <cell r="C40" t="str">
            <v>ITC Holdings Corp.</v>
          </cell>
          <cell r="E40" t="str">
            <v>BBB</v>
          </cell>
          <cell r="F40">
            <v>9</v>
          </cell>
          <cell r="G40">
            <v>2</v>
          </cell>
          <cell r="I40" t="str">
            <v>B++</v>
          </cell>
          <cell r="J40">
            <v>4</v>
          </cell>
          <cell r="L40">
            <v>0.8</v>
          </cell>
          <cell r="N40">
            <v>3777.3</v>
          </cell>
        </row>
        <row r="41">
          <cell r="B41" t="str">
            <v>MGEE</v>
          </cell>
          <cell r="C41" t="str">
            <v>MGE Energy</v>
          </cell>
          <cell r="E41" t="str">
            <v>AA-</v>
          </cell>
          <cell r="F41">
            <v>4</v>
          </cell>
          <cell r="G41">
            <v>1</v>
          </cell>
          <cell r="I41" t="str">
            <v>A</v>
          </cell>
          <cell r="J41">
            <v>3</v>
          </cell>
          <cell r="L41">
            <v>0.6</v>
          </cell>
          <cell r="N41">
            <v>980.03</v>
          </cell>
        </row>
        <row r="42">
          <cell r="B42" t="str">
            <v>NEE</v>
          </cell>
          <cell r="C42" t="str">
            <v>NextEra Energy, Inc.</v>
          </cell>
          <cell r="E42" t="str">
            <v>A-</v>
          </cell>
          <cell r="F42">
            <v>7</v>
          </cell>
          <cell r="G42">
            <v>2</v>
          </cell>
          <cell r="I42" t="str">
            <v>A</v>
          </cell>
          <cell r="J42">
            <v>3</v>
          </cell>
          <cell r="L42">
            <v>0.75</v>
          </cell>
          <cell r="N42">
            <v>23351.18</v>
          </cell>
        </row>
        <row r="43">
          <cell r="B43" t="str">
            <v>NU</v>
          </cell>
          <cell r="C43" t="str">
            <v>Northeast Utilities</v>
          </cell>
          <cell r="E43" t="str">
            <v>BBB+</v>
          </cell>
          <cell r="F43">
            <v>8</v>
          </cell>
          <cell r="G43">
            <v>3</v>
          </cell>
          <cell r="I43" t="str">
            <v>B+</v>
          </cell>
          <cell r="J43">
            <v>5</v>
          </cell>
          <cell r="L43">
            <v>0.7</v>
          </cell>
          <cell r="N43">
            <v>6065.86</v>
          </cell>
        </row>
        <row r="44">
          <cell r="B44" t="str">
            <v>NST</v>
          </cell>
          <cell r="C44" t="str">
            <v>NSTAR</v>
          </cell>
          <cell r="E44" t="str">
            <v>A+</v>
          </cell>
          <cell r="F44">
            <v>5</v>
          </cell>
          <cell r="G44">
            <v>1</v>
          </cell>
          <cell r="I44" t="str">
            <v>A</v>
          </cell>
          <cell r="J44">
            <v>3</v>
          </cell>
          <cell r="L44">
            <v>0.65</v>
          </cell>
          <cell r="N44">
            <v>4651.01</v>
          </cell>
        </row>
        <row r="45">
          <cell r="B45" t="str">
            <v>NVE</v>
          </cell>
          <cell r="C45" t="str">
            <v>NV Energy, Inc.</v>
          </cell>
          <cell r="E45" t="str">
            <v>BB+</v>
          </cell>
          <cell r="F45">
            <v>11</v>
          </cell>
          <cell r="G45">
            <v>3</v>
          </cell>
          <cell r="I45" t="str">
            <v>B</v>
          </cell>
          <cell r="J45">
            <v>6</v>
          </cell>
          <cell r="L45">
            <v>0.85</v>
          </cell>
          <cell r="N45">
            <v>3641.47</v>
          </cell>
        </row>
        <row r="46">
          <cell r="B46" t="str">
            <v>OGE</v>
          </cell>
          <cell r="C46" t="str">
            <v>OGE Energy Corp.</v>
          </cell>
          <cell r="E46" t="str">
            <v>BBB+</v>
          </cell>
          <cell r="F46">
            <v>8</v>
          </cell>
          <cell r="G46">
            <v>2</v>
          </cell>
          <cell r="I46" t="str">
            <v>A</v>
          </cell>
          <cell r="J46">
            <v>3</v>
          </cell>
          <cell r="L46">
            <v>0.75</v>
          </cell>
          <cell r="N46">
            <v>5060.3100000000004</v>
          </cell>
        </row>
        <row r="47">
          <cell r="B47" t="str">
            <v>OTTR</v>
          </cell>
          <cell r="C47" t="str">
            <v>Otter Tail Corp.</v>
          </cell>
          <cell r="E47" t="str">
            <v>BBB-</v>
          </cell>
          <cell r="F47">
            <v>10</v>
          </cell>
          <cell r="G47">
            <v>3</v>
          </cell>
          <cell r="I47" t="str">
            <v>B+</v>
          </cell>
          <cell r="J47">
            <v>5</v>
          </cell>
          <cell r="L47">
            <v>0.95</v>
          </cell>
          <cell r="N47">
            <v>736.01</v>
          </cell>
        </row>
        <row r="48">
          <cell r="B48" t="str">
            <v>POM</v>
          </cell>
          <cell r="C48" t="str">
            <v>Pepco Holdings</v>
          </cell>
          <cell r="E48" t="str">
            <v>BBB+</v>
          </cell>
          <cell r="F48">
            <v>8</v>
          </cell>
          <cell r="G48">
            <v>3</v>
          </cell>
          <cell r="I48" t="str">
            <v>B</v>
          </cell>
          <cell r="J48">
            <v>6</v>
          </cell>
          <cell r="L48">
            <v>0.8</v>
          </cell>
          <cell r="N48">
            <v>4390.49</v>
          </cell>
        </row>
        <row r="49">
          <cell r="B49" t="str">
            <v>PCG</v>
          </cell>
          <cell r="C49" t="str">
            <v>PG&amp;E Corp.</v>
          </cell>
          <cell r="E49" t="str">
            <v>BBB+</v>
          </cell>
          <cell r="F49">
            <v>8</v>
          </cell>
          <cell r="G49">
            <v>2</v>
          </cell>
          <cell r="I49" t="str">
            <v>B++</v>
          </cell>
          <cell r="J49">
            <v>4</v>
          </cell>
          <cell r="L49">
            <v>0.55000000000000004</v>
          </cell>
          <cell r="N49">
            <v>16156.27</v>
          </cell>
        </row>
        <row r="50">
          <cell r="B50" t="str">
            <v>PNW</v>
          </cell>
          <cell r="C50" t="str">
            <v>Pinnacle West Capital</v>
          </cell>
          <cell r="E50" t="str">
            <v>BBB</v>
          </cell>
          <cell r="F50">
            <v>9</v>
          </cell>
          <cell r="G50">
            <v>2</v>
          </cell>
          <cell r="I50" t="str">
            <v>B++</v>
          </cell>
          <cell r="J50">
            <v>4</v>
          </cell>
          <cell r="L50">
            <v>0.7</v>
          </cell>
          <cell r="N50">
            <v>5016.87</v>
          </cell>
        </row>
        <row r="51">
          <cell r="B51" t="str">
            <v>PNM</v>
          </cell>
          <cell r="C51" t="str">
            <v>PNM Resources</v>
          </cell>
          <cell r="E51" t="str">
            <v>BB</v>
          </cell>
          <cell r="F51">
            <v>12</v>
          </cell>
          <cell r="G51">
            <v>3</v>
          </cell>
          <cell r="I51" t="str">
            <v>B</v>
          </cell>
          <cell r="J51">
            <v>6</v>
          </cell>
          <cell r="L51">
            <v>0.95</v>
          </cell>
          <cell r="N51">
            <v>1589.58</v>
          </cell>
        </row>
        <row r="52">
          <cell r="B52" t="str">
            <v>POR</v>
          </cell>
          <cell r="C52" t="str">
            <v>Portland General Elec.</v>
          </cell>
          <cell r="E52" t="str">
            <v>BBB</v>
          </cell>
          <cell r="F52">
            <v>9</v>
          </cell>
          <cell r="G52">
            <v>3</v>
          </cell>
          <cell r="I52" t="str">
            <v>B+</v>
          </cell>
          <cell r="J52">
            <v>5</v>
          </cell>
          <cell r="L52">
            <v>0.75</v>
          </cell>
          <cell r="N52">
            <v>1847.46</v>
          </cell>
        </row>
        <row r="53">
          <cell r="B53" t="str">
            <v>PPL</v>
          </cell>
          <cell r="C53" t="str">
            <v>PPL Corp.</v>
          </cell>
          <cell r="E53" t="str">
            <v>BBB</v>
          </cell>
          <cell r="F53">
            <v>9</v>
          </cell>
          <cell r="G53">
            <v>3</v>
          </cell>
          <cell r="I53" t="str">
            <v>B++</v>
          </cell>
          <cell r="J53">
            <v>4</v>
          </cell>
          <cell r="L53">
            <v>0.65</v>
          </cell>
          <cell r="N53">
            <v>17260.22</v>
          </cell>
        </row>
        <row r="54">
          <cell r="B54" t="str">
            <v>PGN</v>
          </cell>
          <cell r="C54" t="str">
            <v>Progress Energy</v>
          </cell>
          <cell r="E54" t="str">
            <v>BBB+</v>
          </cell>
          <cell r="F54">
            <v>8</v>
          </cell>
          <cell r="G54">
            <v>2</v>
          </cell>
          <cell r="I54" t="str">
            <v>B++</v>
          </cell>
          <cell r="J54">
            <v>4</v>
          </cell>
          <cell r="L54">
            <v>0.6</v>
          </cell>
          <cell r="N54">
            <v>15679.25</v>
          </cell>
        </row>
        <row r="55">
          <cell r="B55" t="str">
            <v>PEG</v>
          </cell>
          <cell r="C55" t="str">
            <v>Pub Sv Enterprise Grp</v>
          </cell>
          <cell r="E55" t="str">
            <v>BBB</v>
          </cell>
          <cell r="F55">
            <v>9</v>
          </cell>
          <cell r="G55">
            <v>2</v>
          </cell>
          <cell r="I55" t="str">
            <v>A</v>
          </cell>
          <cell r="J55">
            <v>3</v>
          </cell>
          <cell r="L55">
            <v>0.75</v>
          </cell>
          <cell r="N55">
            <v>17003.43</v>
          </cell>
        </row>
        <row r="56">
          <cell r="B56" t="str">
            <v>SCG</v>
          </cell>
          <cell r="C56" t="str">
            <v>SCANA Corp.</v>
          </cell>
          <cell r="E56" t="str">
            <v>BBB+</v>
          </cell>
          <cell r="F56">
            <v>8</v>
          </cell>
          <cell r="G56">
            <v>2</v>
          </cell>
          <cell r="I56" t="str">
            <v>A</v>
          </cell>
          <cell r="J56">
            <v>3</v>
          </cell>
          <cell r="L56">
            <v>0.65</v>
          </cell>
          <cell r="N56">
            <v>5455.17</v>
          </cell>
        </row>
        <row r="57">
          <cell r="B57" t="str">
            <v>SRE</v>
          </cell>
          <cell r="C57" t="str">
            <v>Sempra Energy</v>
          </cell>
          <cell r="E57" t="str">
            <v>BBB+</v>
          </cell>
          <cell r="F57">
            <v>8</v>
          </cell>
          <cell r="G57">
            <v>2</v>
          </cell>
          <cell r="I57" t="str">
            <v>A</v>
          </cell>
          <cell r="J57">
            <v>3</v>
          </cell>
          <cell r="L57">
            <v>0.8</v>
          </cell>
          <cell r="N57">
            <v>12707.86</v>
          </cell>
        </row>
        <row r="58">
          <cell r="B58" t="str">
            <v>SO</v>
          </cell>
          <cell r="C58" t="str">
            <v>Southern Company</v>
          </cell>
          <cell r="E58" t="str">
            <v>A</v>
          </cell>
          <cell r="F58">
            <v>6</v>
          </cell>
          <cell r="G58">
            <v>1</v>
          </cell>
          <cell r="I58" t="str">
            <v>A</v>
          </cell>
          <cell r="J58">
            <v>3</v>
          </cell>
          <cell r="L58">
            <v>0.55000000000000004</v>
          </cell>
          <cell r="N58">
            <v>37393.67</v>
          </cell>
        </row>
        <row r="59">
          <cell r="B59" t="str">
            <v>TE</v>
          </cell>
          <cell r="C59" t="str">
            <v>TECO Energy</v>
          </cell>
          <cell r="E59" t="str">
            <v>BBB+</v>
          </cell>
          <cell r="F59">
            <v>8</v>
          </cell>
          <cell r="G59">
            <v>3</v>
          </cell>
          <cell r="I59" t="str">
            <v>B+</v>
          </cell>
          <cell r="J59">
            <v>5</v>
          </cell>
          <cell r="L59">
            <v>0.85</v>
          </cell>
          <cell r="N59">
            <v>3996.62</v>
          </cell>
        </row>
        <row r="60">
          <cell r="B60" t="str">
            <v>UIL</v>
          </cell>
          <cell r="C60" t="str">
            <v>UIL Holdings</v>
          </cell>
          <cell r="E60" t="str">
            <v>BBB</v>
          </cell>
          <cell r="F60">
            <v>9</v>
          </cell>
          <cell r="G60">
            <v>2</v>
          </cell>
          <cell r="I60" t="str">
            <v>B++</v>
          </cell>
          <cell r="J60">
            <v>4</v>
          </cell>
          <cell r="L60">
            <v>0.7</v>
          </cell>
          <cell r="N60">
            <v>1716.29</v>
          </cell>
        </row>
        <row r="61">
          <cell r="B61" t="str">
            <v>UNS</v>
          </cell>
          <cell r="C61" t="str">
            <v>Unisource Energy</v>
          </cell>
          <cell r="D61" t="str">
            <v>(b)</v>
          </cell>
          <cell r="E61" t="str">
            <v>BB+</v>
          </cell>
          <cell r="F61">
            <v>11</v>
          </cell>
          <cell r="G61">
            <v>3</v>
          </cell>
          <cell r="I61" t="str">
            <v>C++</v>
          </cell>
          <cell r="J61">
            <v>7</v>
          </cell>
          <cell r="L61">
            <v>0.75</v>
          </cell>
          <cell r="N61">
            <v>1341.33</v>
          </cell>
        </row>
        <row r="62">
          <cell r="B62" t="str">
            <v>VVC</v>
          </cell>
          <cell r="C62" t="str">
            <v>Vectren Corp.</v>
          </cell>
          <cell r="E62" t="str">
            <v>A-</v>
          </cell>
          <cell r="F62">
            <v>7</v>
          </cell>
          <cell r="G62">
            <v>2</v>
          </cell>
          <cell r="I62" t="str">
            <v>A</v>
          </cell>
          <cell r="J62">
            <v>3</v>
          </cell>
          <cell r="L62">
            <v>0.7</v>
          </cell>
          <cell r="N62">
            <v>2380.38</v>
          </cell>
        </row>
        <row r="63">
          <cell r="B63" t="str">
            <v>WR</v>
          </cell>
          <cell r="C63" t="str">
            <v>Westar Energy</v>
          </cell>
          <cell r="E63" t="str">
            <v>BBB</v>
          </cell>
          <cell r="F63">
            <v>9</v>
          </cell>
          <cell r="G63">
            <v>2</v>
          </cell>
          <cell r="I63" t="str">
            <v>B++</v>
          </cell>
          <cell r="J63">
            <v>4</v>
          </cell>
          <cell r="L63">
            <v>0.75</v>
          </cell>
          <cell r="N63">
            <v>3164.75</v>
          </cell>
        </row>
        <row r="64">
          <cell r="B64" t="str">
            <v>WEC</v>
          </cell>
          <cell r="C64" t="str">
            <v>Wisconsin Energy</v>
          </cell>
          <cell r="E64" t="str">
            <v>A-</v>
          </cell>
          <cell r="F64">
            <v>7</v>
          </cell>
          <cell r="G64">
            <v>2</v>
          </cell>
          <cell r="I64" t="str">
            <v>B++</v>
          </cell>
          <cell r="J64">
            <v>4</v>
          </cell>
          <cell r="L64">
            <v>0.65</v>
          </cell>
          <cell r="N64">
            <v>7530.05</v>
          </cell>
        </row>
        <row r="65">
          <cell r="B65" t="str">
            <v>XEL</v>
          </cell>
          <cell r="C65" t="str">
            <v>Xcel Energy, Inc.</v>
          </cell>
          <cell r="E65" t="str">
            <v>A-</v>
          </cell>
          <cell r="F65">
            <v>7</v>
          </cell>
          <cell r="G65">
            <v>2</v>
          </cell>
          <cell r="I65" t="str">
            <v>B++</v>
          </cell>
          <cell r="J65">
            <v>4</v>
          </cell>
          <cell r="L65">
            <v>0.65</v>
          </cell>
          <cell r="N65">
            <v>12603.8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3">
          <cell r="B13" t="str">
            <v>AEE</v>
          </cell>
          <cell r="C13" t="str">
            <v>Ameren Corp.</v>
          </cell>
          <cell r="E13">
            <v>1.54</v>
          </cell>
          <cell r="F13">
            <v>40</v>
          </cell>
          <cell r="G13">
            <v>30</v>
          </cell>
          <cell r="H13">
            <v>2.4500000000000002</v>
          </cell>
          <cell r="I13">
            <v>2.4</v>
          </cell>
          <cell r="J13">
            <v>2.5</v>
          </cell>
          <cell r="K13">
            <v>1.56</v>
          </cell>
          <cell r="L13">
            <v>1.62</v>
          </cell>
          <cell r="M13">
            <v>1.75</v>
          </cell>
          <cell r="N13">
            <v>32.65</v>
          </cell>
          <cell r="O13">
            <v>33.4</v>
          </cell>
          <cell r="P13">
            <v>35.5</v>
          </cell>
          <cell r="Q13">
            <v>240.4</v>
          </cell>
          <cell r="R13">
            <v>255</v>
          </cell>
          <cell r="S13">
            <v>0.48199999999999998</v>
          </cell>
          <cell r="T13">
            <v>0.46</v>
          </cell>
          <cell r="U13">
            <v>0.50900000000000001</v>
          </cell>
          <cell r="V13">
            <v>0.53</v>
          </cell>
          <cell r="W13">
            <v>15185</v>
          </cell>
          <cell r="X13">
            <v>17000</v>
          </cell>
          <cell r="Y13">
            <v>8.5999999999999993E-2</v>
          </cell>
          <cell r="Z13">
            <v>7.4999999999999997E-2</v>
          </cell>
          <cell r="AA13">
            <v>7.0000000000000007E-2</v>
          </cell>
          <cell r="AB13">
            <v>7.0000000000000007E-2</v>
          </cell>
          <cell r="AC13">
            <v>-0.02</v>
          </cell>
        </row>
        <row r="14">
          <cell r="B14" t="str">
            <v>AEP</v>
          </cell>
          <cell r="C14" t="str">
            <v>American Elec Pwr</v>
          </cell>
          <cell r="E14">
            <v>1.84</v>
          </cell>
          <cell r="F14">
            <v>55</v>
          </cell>
          <cell r="G14">
            <v>35</v>
          </cell>
          <cell r="H14">
            <v>3.15</v>
          </cell>
          <cell r="I14">
            <v>3.25</v>
          </cell>
          <cell r="J14">
            <v>3.75</v>
          </cell>
          <cell r="K14">
            <v>1.85</v>
          </cell>
          <cell r="L14">
            <v>1.9</v>
          </cell>
          <cell r="M14">
            <v>2.1</v>
          </cell>
          <cell r="N14">
            <v>30.4</v>
          </cell>
          <cell r="O14">
            <v>31.85</v>
          </cell>
          <cell r="P14">
            <v>36.75</v>
          </cell>
          <cell r="Q14">
            <v>480.81</v>
          </cell>
          <cell r="R14">
            <v>500</v>
          </cell>
          <cell r="S14">
            <v>0.53100000000000003</v>
          </cell>
          <cell r="T14">
            <v>0.49</v>
          </cell>
          <cell r="U14">
            <v>0.46700000000000003</v>
          </cell>
          <cell r="V14">
            <v>0.51</v>
          </cell>
          <cell r="W14">
            <v>29184</v>
          </cell>
          <cell r="X14">
            <v>36100</v>
          </cell>
          <cell r="Y14">
            <v>9.0999999999999998E-2</v>
          </cell>
          <cell r="Z14">
            <v>0.105</v>
          </cell>
          <cell r="AA14">
            <v>0.105</v>
          </cell>
          <cell r="AB14">
            <v>0.105</v>
          </cell>
          <cell r="AC14">
            <v>4.4999999999999998E-2</v>
          </cell>
        </row>
        <row r="15">
          <cell r="B15" t="str">
            <v>ALE</v>
          </cell>
          <cell r="C15" t="str">
            <v>ALLETE</v>
          </cell>
          <cell r="E15">
            <v>1.78</v>
          </cell>
          <cell r="F15">
            <v>45</v>
          </cell>
          <cell r="G15">
            <v>35</v>
          </cell>
          <cell r="H15">
            <v>2.65</v>
          </cell>
          <cell r="I15">
            <v>2.65</v>
          </cell>
          <cell r="J15">
            <v>3.25</v>
          </cell>
          <cell r="K15">
            <v>1.78</v>
          </cell>
          <cell r="L15">
            <v>1.8</v>
          </cell>
          <cell r="M15">
            <v>1.95</v>
          </cell>
          <cell r="N15">
            <v>28.3</v>
          </cell>
          <cell r="O15">
            <v>29.45</v>
          </cell>
          <cell r="P15">
            <v>32.75</v>
          </cell>
          <cell r="Q15">
            <v>35.799999999999997</v>
          </cell>
          <cell r="R15">
            <v>40</v>
          </cell>
          <cell r="S15">
            <v>0.442</v>
          </cell>
          <cell r="T15">
            <v>0.41499999999999998</v>
          </cell>
          <cell r="U15">
            <v>0.55800000000000005</v>
          </cell>
          <cell r="V15">
            <v>0.58499999999999996</v>
          </cell>
          <cell r="W15">
            <v>1625.3</v>
          </cell>
          <cell r="X15">
            <v>2225</v>
          </cell>
          <cell r="Y15">
            <v>7.6999999999999999E-2</v>
          </cell>
          <cell r="Z15">
            <v>0.09</v>
          </cell>
          <cell r="AA15">
            <v>0.09</v>
          </cell>
          <cell r="AB15">
            <v>9.5000000000000001E-2</v>
          </cell>
          <cell r="AC15">
            <v>0.06</v>
          </cell>
        </row>
        <row r="16">
          <cell r="B16" t="str">
            <v>AVA</v>
          </cell>
          <cell r="C16" t="str">
            <v>Avista Corp.</v>
          </cell>
          <cell r="E16">
            <v>1.1000000000000001</v>
          </cell>
          <cell r="F16">
            <v>35</v>
          </cell>
          <cell r="G16">
            <v>25</v>
          </cell>
          <cell r="H16">
            <v>1.8</v>
          </cell>
          <cell r="I16">
            <v>1.8</v>
          </cell>
          <cell r="J16">
            <v>2</v>
          </cell>
          <cell r="K16">
            <v>1.1000000000000001</v>
          </cell>
          <cell r="L16">
            <v>1.18</v>
          </cell>
          <cell r="M16">
            <v>1.4</v>
          </cell>
          <cell r="N16">
            <v>20.350000000000001</v>
          </cell>
          <cell r="O16">
            <v>21</v>
          </cell>
          <cell r="P16">
            <v>22.75</v>
          </cell>
          <cell r="Q16">
            <v>57.12</v>
          </cell>
          <cell r="R16">
            <v>60.5</v>
          </cell>
          <cell r="S16">
            <v>0.51600000000000001</v>
          </cell>
          <cell r="T16">
            <v>0.51500000000000001</v>
          </cell>
          <cell r="U16">
            <v>0.48399999999999999</v>
          </cell>
          <cell r="V16">
            <v>0.48499999999999999</v>
          </cell>
          <cell r="W16">
            <v>2325.3000000000002</v>
          </cell>
          <cell r="X16">
            <v>2850</v>
          </cell>
          <cell r="Y16">
            <v>8.2000000000000003E-2</v>
          </cell>
          <cell r="Z16">
            <v>0.09</v>
          </cell>
          <cell r="AA16">
            <v>8.5000000000000006E-2</v>
          </cell>
          <cell r="AB16">
            <v>0.09</v>
          </cell>
          <cell r="AC16">
            <v>4.4999999999999998E-2</v>
          </cell>
        </row>
        <row r="17">
          <cell r="B17" t="str">
            <v>BKH</v>
          </cell>
          <cell r="C17" t="str">
            <v>Black Hills Corp.</v>
          </cell>
          <cell r="E17">
            <v>1.46</v>
          </cell>
          <cell r="F17">
            <v>40</v>
          </cell>
          <cell r="G17">
            <v>25</v>
          </cell>
          <cell r="H17">
            <v>1.75</v>
          </cell>
          <cell r="I17">
            <v>1.95</v>
          </cell>
          <cell r="J17">
            <v>2.25</v>
          </cell>
          <cell r="K17">
            <v>1.46</v>
          </cell>
          <cell r="L17">
            <v>1.48</v>
          </cell>
          <cell r="M17">
            <v>1.55</v>
          </cell>
          <cell r="N17">
            <v>28.15</v>
          </cell>
          <cell r="O17">
            <v>28.6</v>
          </cell>
          <cell r="P17">
            <v>30.5</v>
          </cell>
          <cell r="Q17">
            <v>39.270000000000003</v>
          </cell>
          <cell r="R17">
            <v>45</v>
          </cell>
          <cell r="S17">
            <v>0.51900000000000002</v>
          </cell>
          <cell r="T17">
            <v>0.5</v>
          </cell>
          <cell r="U17">
            <v>0.48099999999999998</v>
          </cell>
          <cell r="V17">
            <v>0.5</v>
          </cell>
          <cell r="W17">
            <v>2286.3000000000002</v>
          </cell>
          <cell r="X17">
            <v>2750</v>
          </cell>
          <cell r="Y17">
            <v>5.8999999999999997E-2</v>
          </cell>
          <cell r="Z17">
            <v>0.06</v>
          </cell>
          <cell r="AA17">
            <v>7.0000000000000007E-2</v>
          </cell>
          <cell r="AB17">
            <v>7.4999999999999997E-2</v>
          </cell>
          <cell r="AC17">
            <v>8.5000000000000006E-2</v>
          </cell>
        </row>
        <row r="18">
          <cell r="B18" t="str">
            <v>CEG</v>
          </cell>
          <cell r="C18" t="str">
            <v>Constellation Energy</v>
          </cell>
          <cell r="E18">
            <v>0.96</v>
          </cell>
          <cell r="F18">
            <v>50</v>
          </cell>
          <cell r="G18">
            <v>30</v>
          </cell>
          <cell r="H18">
            <v>1.7</v>
          </cell>
          <cell r="I18">
            <v>2.2999999999999998</v>
          </cell>
          <cell r="J18">
            <v>3.25</v>
          </cell>
          <cell r="K18">
            <v>0.96</v>
          </cell>
          <cell r="L18">
            <v>0.96</v>
          </cell>
          <cell r="M18">
            <v>1</v>
          </cell>
          <cell r="N18">
            <v>39.65</v>
          </cell>
          <cell r="O18">
            <v>40.9</v>
          </cell>
          <cell r="P18">
            <v>46.75</v>
          </cell>
          <cell r="Q18">
            <v>199.79</v>
          </cell>
          <cell r="R18">
            <v>206</v>
          </cell>
          <cell r="S18">
            <v>0.35699999999999998</v>
          </cell>
          <cell r="T18">
            <v>0.32</v>
          </cell>
          <cell r="U18">
            <v>0.628</v>
          </cell>
          <cell r="V18">
            <v>0.66500000000000004</v>
          </cell>
          <cell r="W18">
            <v>12468</v>
          </cell>
          <cell r="X18">
            <v>14500</v>
          </cell>
          <cell r="Y18">
            <v>4.1000000000000002E-2</v>
          </cell>
          <cell r="Z18">
            <v>4.4999999999999998E-2</v>
          </cell>
          <cell r="AA18">
            <v>5.5E-2</v>
          </cell>
          <cell r="AB18">
            <v>7.0000000000000007E-2</v>
          </cell>
          <cell r="AC18">
            <v>0.16500000000000001</v>
          </cell>
        </row>
        <row r="19">
          <cell r="B19" t="str">
            <v>CHG</v>
          </cell>
          <cell r="C19" t="str">
            <v>CH Energy Group</v>
          </cell>
          <cell r="E19">
            <v>2.16</v>
          </cell>
          <cell r="F19">
            <v>55</v>
          </cell>
          <cell r="G19">
            <v>45</v>
          </cell>
          <cell r="H19">
            <v>3</v>
          </cell>
          <cell r="I19">
            <v>3.1</v>
          </cell>
          <cell r="J19">
            <v>3.35</v>
          </cell>
          <cell r="K19">
            <v>2.2200000000000002</v>
          </cell>
          <cell r="L19">
            <v>2.2200000000000002</v>
          </cell>
          <cell r="M19">
            <v>2.2400000000000002</v>
          </cell>
          <cell r="N19">
            <v>35.5</v>
          </cell>
          <cell r="O19">
            <v>35.75</v>
          </cell>
          <cell r="P19">
            <v>37.5</v>
          </cell>
          <cell r="Q19">
            <v>15.8</v>
          </cell>
          <cell r="R19">
            <v>15</v>
          </cell>
          <cell r="S19">
            <v>0.47399999999999998</v>
          </cell>
          <cell r="T19">
            <v>0.48</v>
          </cell>
          <cell r="U19">
            <v>0.50700000000000001</v>
          </cell>
          <cell r="V19">
            <v>0.51</v>
          </cell>
          <cell r="W19">
            <v>1061.8</v>
          </cell>
          <cell r="X19">
            <v>1180</v>
          </cell>
          <cell r="Y19">
            <v>8.5999999999999993E-2</v>
          </cell>
          <cell r="Z19">
            <v>8.5000000000000006E-2</v>
          </cell>
          <cell r="AA19">
            <v>8.5000000000000006E-2</v>
          </cell>
          <cell r="AB19">
            <v>0.09</v>
          </cell>
          <cell r="AC19">
            <v>0.04</v>
          </cell>
        </row>
        <row r="20">
          <cell r="B20" t="str">
            <v>CMS</v>
          </cell>
          <cell r="C20" t="str">
            <v>CMS Energy</v>
          </cell>
          <cell r="E20">
            <v>0.84</v>
          </cell>
          <cell r="F20">
            <v>25</v>
          </cell>
          <cell r="G20">
            <v>18</v>
          </cell>
          <cell r="H20">
            <v>1.45</v>
          </cell>
          <cell r="I20">
            <v>1.55</v>
          </cell>
          <cell r="J20">
            <v>1.75</v>
          </cell>
          <cell r="K20">
            <v>0.84</v>
          </cell>
          <cell r="L20">
            <v>0.92</v>
          </cell>
          <cell r="M20">
            <v>1.1000000000000001</v>
          </cell>
          <cell r="N20">
            <v>12</v>
          </cell>
          <cell r="O20">
            <v>12.7</v>
          </cell>
          <cell r="P20">
            <v>15</v>
          </cell>
          <cell r="Q20">
            <v>249.6</v>
          </cell>
          <cell r="R20">
            <v>260</v>
          </cell>
          <cell r="S20">
            <v>0.70099999999999996</v>
          </cell>
          <cell r="T20">
            <v>0.64</v>
          </cell>
          <cell r="U20">
            <v>0.29499999999999998</v>
          </cell>
          <cell r="V20">
            <v>0.35499999999999998</v>
          </cell>
          <cell r="W20">
            <v>9473</v>
          </cell>
          <cell r="X20">
            <v>11000</v>
          </cell>
          <cell r="Y20">
            <v>0.125</v>
          </cell>
          <cell r="Z20">
            <v>0.125</v>
          </cell>
          <cell r="AA20">
            <v>0.13</v>
          </cell>
          <cell r="AB20">
            <v>0.125</v>
          </cell>
          <cell r="AC20">
            <v>7.0000000000000007E-2</v>
          </cell>
        </row>
        <row r="21">
          <cell r="B21" t="str">
            <v>CNL</v>
          </cell>
          <cell r="C21" t="str">
            <v>Cleco Corp.</v>
          </cell>
          <cell r="E21">
            <v>1.0900000000000001</v>
          </cell>
          <cell r="F21">
            <v>40</v>
          </cell>
          <cell r="G21">
            <v>30</v>
          </cell>
          <cell r="H21">
            <v>2.4500000000000002</v>
          </cell>
          <cell r="I21">
            <v>2.4</v>
          </cell>
          <cell r="J21">
            <v>2.75</v>
          </cell>
          <cell r="K21">
            <v>1.1200000000000001</v>
          </cell>
          <cell r="L21">
            <v>1.25</v>
          </cell>
          <cell r="M21">
            <v>1.6</v>
          </cell>
          <cell r="N21">
            <v>23.65</v>
          </cell>
          <cell r="O21">
            <v>24.8</v>
          </cell>
          <cell r="P21">
            <v>28.25</v>
          </cell>
          <cell r="Q21">
            <v>60.53</v>
          </cell>
          <cell r="R21">
            <v>60.7</v>
          </cell>
          <cell r="S21">
            <v>0.51500000000000001</v>
          </cell>
          <cell r="T21">
            <v>0.42</v>
          </cell>
          <cell r="U21">
            <v>0.48499999999999999</v>
          </cell>
          <cell r="V21">
            <v>0.57999999999999996</v>
          </cell>
          <cell r="W21">
            <v>2717.9</v>
          </cell>
          <cell r="X21">
            <v>2975</v>
          </cell>
          <cell r="Y21">
            <v>0.106</v>
          </cell>
          <cell r="Z21">
            <v>0.105</v>
          </cell>
          <cell r="AA21">
            <v>9.5000000000000001E-2</v>
          </cell>
          <cell r="AB21">
            <v>9.5000000000000001E-2</v>
          </cell>
          <cell r="AC21">
            <v>0.06</v>
          </cell>
        </row>
        <row r="22">
          <cell r="B22" t="str">
            <v>CNP</v>
          </cell>
          <cell r="C22" t="str">
            <v>CenterPoint Energy</v>
          </cell>
          <cell r="E22">
            <v>0.79</v>
          </cell>
          <cell r="F22">
            <v>25</v>
          </cell>
          <cell r="G22">
            <v>15</v>
          </cell>
          <cell r="H22">
            <v>1.2</v>
          </cell>
          <cell r="I22">
            <v>1.2</v>
          </cell>
          <cell r="J22">
            <v>1.35</v>
          </cell>
          <cell r="K22">
            <v>0.79</v>
          </cell>
          <cell r="L22">
            <v>0.8</v>
          </cell>
          <cell r="M22">
            <v>0.9</v>
          </cell>
          <cell r="N22">
            <v>9.9</v>
          </cell>
          <cell r="O22">
            <v>10.35</v>
          </cell>
          <cell r="P22">
            <v>12</v>
          </cell>
          <cell r="Q22">
            <v>424.7</v>
          </cell>
          <cell r="R22">
            <v>430</v>
          </cell>
          <cell r="S22">
            <v>0.73799999999999999</v>
          </cell>
          <cell r="T22">
            <v>0.68500000000000005</v>
          </cell>
          <cell r="U22">
            <v>0.26200000000000001</v>
          </cell>
          <cell r="V22">
            <v>0.315</v>
          </cell>
          <cell r="W22">
            <v>12199</v>
          </cell>
          <cell r="X22">
            <v>16200</v>
          </cell>
          <cell r="Y22">
            <v>0.13800000000000001</v>
          </cell>
          <cell r="Z22">
            <v>0.12</v>
          </cell>
          <cell r="AA22">
            <v>0.12</v>
          </cell>
          <cell r="AB22">
            <v>0.115</v>
          </cell>
          <cell r="AC22">
            <v>0.03</v>
          </cell>
        </row>
        <row r="23">
          <cell r="B23" t="str">
            <v>CV</v>
          </cell>
          <cell r="C23" t="str">
            <v xml:space="preserve">Central Vermont P S </v>
          </cell>
          <cell r="E23">
            <v>0.92</v>
          </cell>
          <cell r="F23">
            <v>35</v>
          </cell>
          <cell r="G23">
            <v>25</v>
          </cell>
          <cell r="H23">
            <v>0.35</v>
          </cell>
          <cell r="I23">
            <v>1.75</v>
          </cell>
          <cell r="J23">
            <v>1.85</v>
          </cell>
          <cell r="K23">
            <v>0.92</v>
          </cell>
          <cell r="L23">
            <v>0.92</v>
          </cell>
          <cell r="M23">
            <v>1</v>
          </cell>
          <cell r="N23">
            <v>21.1</v>
          </cell>
          <cell r="O23">
            <v>22</v>
          </cell>
          <cell r="P23">
            <v>23.5</v>
          </cell>
          <cell r="Q23">
            <v>13.34</v>
          </cell>
          <cell r="R23">
            <v>13.4</v>
          </cell>
          <cell r="S23">
            <v>0.40100000000000002</v>
          </cell>
          <cell r="T23">
            <v>0.37</v>
          </cell>
          <cell r="U23">
            <v>0.58099999999999996</v>
          </cell>
          <cell r="V23">
            <v>0.61</v>
          </cell>
          <cell r="W23">
            <v>469.1</v>
          </cell>
          <cell r="X23">
            <v>515</v>
          </cell>
          <cell r="Y23">
            <v>7.4999999999999997E-2</v>
          </cell>
          <cell r="Z23" t="str">
            <v>NMF</v>
          </cell>
          <cell r="AA23">
            <v>0.08</v>
          </cell>
          <cell r="AB23">
            <v>0.08</v>
          </cell>
          <cell r="AC23">
            <v>0.02</v>
          </cell>
        </row>
        <row r="24">
          <cell r="B24" t="str">
            <v>D</v>
          </cell>
          <cell r="C24" t="str">
            <v>Dominion Resources</v>
          </cell>
          <cell r="E24">
            <v>1.97</v>
          </cell>
          <cell r="F24">
            <v>60</v>
          </cell>
          <cell r="G24">
            <v>45</v>
          </cell>
          <cell r="H24">
            <v>2.8</v>
          </cell>
          <cell r="I24">
            <v>3.25</v>
          </cell>
          <cell r="J24">
            <v>3.75</v>
          </cell>
          <cell r="K24">
            <v>1.97</v>
          </cell>
          <cell r="L24">
            <v>2.11</v>
          </cell>
          <cell r="M24">
            <v>2.4500000000000002</v>
          </cell>
          <cell r="N24">
            <v>20.9</v>
          </cell>
          <cell r="O24">
            <v>22.05</v>
          </cell>
          <cell r="P24">
            <v>26.5</v>
          </cell>
          <cell r="Q24">
            <v>581</v>
          </cell>
          <cell r="R24">
            <v>585</v>
          </cell>
          <cell r="S24">
            <v>0.56299999999999994</v>
          </cell>
          <cell r="T24">
            <v>0.57499999999999996</v>
          </cell>
          <cell r="U24">
            <v>0.42799999999999999</v>
          </cell>
          <cell r="V24">
            <v>0.42</v>
          </cell>
          <cell r="W24">
            <v>28012</v>
          </cell>
          <cell r="X24">
            <v>37200</v>
          </cell>
          <cell r="Y24">
            <v>0.14199999999999999</v>
          </cell>
          <cell r="Z24">
            <v>0.13500000000000001</v>
          </cell>
          <cell r="AA24">
            <v>0.15</v>
          </cell>
          <cell r="AB24">
            <v>0.14000000000000001</v>
          </cell>
          <cell r="AC24">
            <v>4.4999999999999998E-2</v>
          </cell>
        </row>
        <row r="25">
          <cell r="B25" t="str">
            <v>DTE</v>
          </cell>
          <cell r="C25" t="str">
            <v>DTE Energy Co.</v>
          </cell>
          <cell r="E25">
            <v>2.3199999999999998</v>
          </cell>
          <cell r="F25">
            <v>70</v>
          </cell>
          <cell r="G25">
            <v>45</v>
          </cell>
          <cell r="H25">
            <v>3.6</v>
          </cell>
          <cell r="I25">
            <v>3.75</v>
          </cell>
          <cell r="J25">
            <v>4.25</v>
          </cell>
          <cell r="K25">
            <v>2.3199999999999998</v>
          </cell>
          <cell r="L25">
            <v>2.42</v>
          </cell>
          <cell r="M25">
            <v>2.7</v>
          </cell>
          <cell r="N25">
            <v>40.950000000000003</v>
          </cell>
          <cell r="O25">
            <v>42.4</v>
          </cell>
          <cell r="P25">
            <v>46.75</v>
          </cell>
          <cell r="Q25">
            <v>169.43</v>
          </cell>
          <cell r="R25">
            <v>176</v>
          </cell>
          <cell r="S25">
            <v>0.51300000000000001</v>
          </cell>
          <cell r="T25">
            <v>0.52</v>
          </cell>
          <cell r="U25">
            <v>0.48699999999999999</v>
          </cell>
          <cell r="V25">
            <v>0.48</v>
          </cell>
          <cell r="W25">
            <v>13811</v>
          </cell>
          <cell r="X25">
            <v>17100</v>
          </cell>
          <cell r="Y25">
            <v>9.4E-2</v>
          </cell>
          <cell r="Z25">
            <v>9.5000000000000001E-2</v>
          </cell>
          <cell r="AA25">
            <v>0.09</v>
          </cell>
          <cell r="AB25">
            <v>0.09</v>
          </cell>
          <cell r="AC25">
            <v>4.4999999999999998E-2</v>
          </cell>
        </row>
        <row r="26">
          <cell r="B26" t="str">
            <v>DUK</v>
          </cell>
          <cell r="C26" t="str">
            <v>Duke Energy Corp.</v>
          </cell>
          <cell r="E26">
            <v>0.99</v>
          </cell>
          <cell r="F26">
            <v>25</v>
          </cell>
          <cell r="G26">
            <v>17</v>
          </cell>
          <cell r="H26">
            <v>1.4</v>
          </cell>
          <cell r="I26">
            <v>1.45</v>
          </cell>
          <cell r="J26">
            <v>1.65</v>
          </cell>
          <cell r="K26">
            <v>0.99</v>
          </cell>
          <cell r="L26">
            <v>1.01</v>
          </cell>
          <cell r="M26">
            <v>1.07</v>
          </cell>
          <cell r="N26">
            <v>17.25</v>
          </cell>
          <cell r="O26">
            <v>17.7</v>
          </cell>
          <cell r="P26">
            <v>19.25</v>
          </cell>
          <cell r="Q26">
            <v>1329</v>
          </cell>
          <cell r="R26">
            <v>1339</v>
          </cell>
          <cell r="S26">
            <v>0.443</v>
          </cell>
          <cell r="T26">
            <v>0.505</v>
          </cell>
          <cell r="U26">
            <v>0.55700000000000005</v>
          </cell>
          <cell r="V26">
            <v>0.495</v>
          </cell>
          <cell r="W26">
            <v>40457</v>
          </cell>
          <cell r="X26">
            <v>52100</v>
          </cell>
          <cell r="Y26">
            <v>7.8E-2</v>
          </cell>
          <cell r="Z26">
            <v>0.08</v>
          </cell>
          <cell r="AA26">
            <v>8.5000000000000006E-2</v>
          </cell>
          <cell r="AB26">
            <v>8.5000000000000006E-2</v>
          </cell>
          <cell r="AC26">
            <v>0.06</v>
          </cell>
        </row>
        <row r="27">
          <cell r="B27" t="str">
            <v>ED</v>
          </cell>
          <cell r="C27" t="str">
            <v>Consolidated Edison</v>
          </cell>
          <cell r="E27">
            <v>2.4</v>
          </cell>
          <cell r="F27">
            <v>60</v>
          </cell>
          <cell r="G27">
            <v>50</v>
          </cell>
          <cell r="H27">
            <v>3.55</v>
          </cell>
          <cell r="I27">
            <v>3.65</v>
          </cell>
          <cell r="J27">
            <v>3.95</v>
          </cell>
          <cell r="K27">
            <v>2.4</v>
          </cell>
          <cell r="L27">
            <v>2.42</v>
          </cell>
          <cell r="M27">
            <v>2.48</v>
          </cell>
          <cell r="N27">
            <v>38.450000000000003</v>
          </cell>
          <cell r="O27">
            <v>40.950000000000003</v>
          </cell>
          <cell r="P27">
            <v>42.6</v>
          </cell>
          <cell r="Q27">
            <v>291.62</v>
          </cell>
          <cell r="R27">
            <v>310</v>
          </cell>
          <cell r="S27">
            <v>0.49099999999999999</v>
          </cell>
          <cell r="T27">
            <v>0.495</v>
          </cell>
          <cell r="U27">
            <v>0.50900000000000001</v>
          </cell>
          <cell r="V27">
            <v>0.505</v>
          </cell>
          <cell r="W27">
            <v>21732</v>
          </cell>
          <cell r="X27">
            <v>26200</v>
          </cell>
          <cell r="Y27">
            <v>0.09</v>
          </cell>
          <cell r="Z27">
            <v>9.5000000000000001E-2</v>
          </cell>
          <cell r="AA27">
            <v>0.09</v>
          </cell>
          <cell r="AB27">
            <v>9.5000000000000001E-2</v>
          </cell>
          <cell r="AC27">
            <v>0.03</v>
          </cell>
        </row>
        <row r="28">
          <cell r="B28" t="str">
            <v>EDE</v>
          </cell>
          <cell r="C28" t="str">
            <v>Empire District Elec</v>
          </cell>
          <cell r="E28">
            <v>0.64</v>
          </cell>
          <cell r="F28">
            <v>25</v>
          </cell>
          <cell r="G28">
            <v>17</v>
          </cell>
          <cell r="H28">
            <v>1.3</v>
          </cell>
          <cell r="I28">
            <v>1.25</v>
          </cell>
          <cell r="J28">
            <v>1.75</v>
          </cell>
          <cell r="K28">
            <v>0.64</v>
          </cell>
          <cell r="L28">
            <v>1</v>
          </cell>
          <cell r="M28">
            <v>1.2</v>
          </cell>
          <cell r="N28">
            <v>16.45</v>
          </cell>
          <cell r="O28">
            <v>16.7</v>
          </cell>
          <cell r="P28">
            <v>18.25</v>
          </cell>
          <cell r="Q28">
            <v>41.58</v>
          </cell>
          <cell r="R28">
            <v>43</v>
          </cell>
          <cell r="S28">
            <v>0.51300000000000001</v>
          </cell>
          <cell r="T28">
            <v>0.46500000000000002</v>
          </cell>
          <cell r="U28">
            <v>0.48699999999999999</v>
          </cell>
          <cell r="V28">
            <v>0.53500000000000003</v>
          </cell>
          <cell r="W28">
            <v>1350.7</v>
          </cell>
          <cell r="X28">
            <v>1475</v>
          </cell>
          <cell r="Y28">
            <v>7.1999999999999995E-2</v>
          </cell>
          <cell r="Z28">
            <v>0.08</v>
          </cell>
          <cell r="AA28">
            <v>7.4999999999999997E-2</v>
          </cell>
          <cell r="AB28">
            <v>0.1</v>
          </cell>
          <cell r="AC28">
            <v>7.0000000000000007E-2</v>
          </cell>
        </row>
        <row r="29">
          <cell r="B29" t="str">
            <v>EE</v>
          </cell>
          <cell r="C29" t="str">
            <v>El Paso Electric</v>
          </cell>
          <cell r="E29">
            <v>0.66</v>
          </cell>
          <cell r="F29">
            <v>40</v>
          </cell>
          <cell r="G29">
            <v>30</v>
          </cell>
          <cell r="H29">
            <v>2.5</v>
          </cell>
          <cell r="I29">
            <v>2.4</v>
          </cell>
          <cell r="J29">
            <v>2.75</v>
          </cell>
          <cell r="K29">
            <v>0.66</v>
          </cell>
          <cell r="L29">
            <v>0.96</v>
          </cell>
          <cell r="M29">
            <v>1.2</v>
          </cell>
          <cell r="N29">
            <v>20.45</v>
          </cell>
          <cell r="O29">
            <v>21.65</v>
          </cell>
          <cell r="P29">
            <v>25.5</v>
          </cell>
          <cell r="Q29">
            <v>42.57</v>
          </cell>
          <cell r="R29">
            <v>39</v>
          </cell>
          <cell r="S29">
            <v>0.51200000000000001</v>
          </cell>
          <cell r="T29">
            <v>0.52</v>
          </cell>
          <cell r="U29">
            <v>0.48799999999999999</v>
          </cell>
          <cell r="V29">
            <v>0.48</v>
          </cell>
          <cell r="W29">
            <v>1660.1</v>
          </cell>
          <cell r="X29">
            <v>2050</v>
          </cell>
          <cell r="Y29">
            <v>0.111</v>
          </cell>
          <cell r="Z29">
            <v>0.125</v>
          </cell>
          <cell r="AA29">
            <v>0.115</v>
          </cell>
          <cell r="AB29">
            <v>0.115</v>
          </cell>
          <cell r="AC29">
            <v>7.4999999999999997E-2</v>
          </cell>
        </row>
        <row r="30">
          <cell r="B30" t="str">
            <v>EIX</v>
          </cell>
          <cell r="C30" t="str">
            <v>Edison International</v>
          </cell>
          <cell r="E30">
            <v>1.29</v>
          </cell>
          <cell r="F30">
            <v>50</v>
          </cell>
          <cell r="G30">
            <v>30</v>
          </cell>
          <cell r="H30">
            <v>2.75</v>
          </cell>
          <cell r="I30">
            <v>2.8</v>
          </cell>
          <cell r="J30">
            <v>3.25</v>
          </cell>
          <cell r="K30">
            <v>1.29</v>
          </cell>
          <cell r="L30">
            <v>1.31</v>
          </cell>
          <cell r="M30">
            <v>1.4</v>
          </cell>
          <cell r="N30">
            <v>33.85</v>
          </cell>
          <cell r="O30">
            <v>35.299999999999997</v>
          </cell>
          <cell r="P30">
            <v>40.25</v>
          </cell>
          <cell r="Q30">
            <v>325.81</v>
          </cell>
          <cell r="R30">
            <v>325.81</v>
          </cell>
          <cell r="S30">
            <v>0.51800000000000002</v>
          </cell>
          <cell r="T30">
            <v>0.53500000000000003</v>
          </cell>
          <cell r="U30">
            <v>0.443</v>
          </cell>
          <cell r="V30">
            <v>0.43</v>
          </cell>
          <cell r="W30">
            <v>23861</v>
          </cell>
          <cell r="X30">
            <v>30400</v>
          </cell>
          <cell r="Y30">
            <v>0.104</v>
          </cell>
          <cell r="Z30">
            <v>0.08</v>
          </cell>
          <cell r="AA30">
            <v>8.5000000000000006E-2</v>
          </cell>
          <cell r="AB30">
            <v>0.08</v>
          </cell>
          <cell r="AC30">
            <v>-0.01</v>
          </cell>
        </row>
        <row r="31">
          <cell r="B31" t="str">
            <v>ETR</v>
          </cell>
          <cell r="C31" t="str">
            <v>Entergy Corp.</v>
          </cell>
          <cell r="E31">
            <v>3.32</v>
          </cell>
          <cell r="F31">
            <v>95</v>
          </cell>
          <cell r="G31">
            <v>70</v>
          </cell>
          <cell r="H31">
            <v>7.4</v>
          </cell>
          <cell r="I31">
            <v>6</v>
          </cell>
          <cell r="J31">
            <v>6.5</v>
          </cell>
          <cell r="K31">
            <v>3.32</v>
          </cell>
          <cell r="L31">
            <v>3.32</v>
          </cell>
          <cell r="M31">
            <v>3.5</v>
          </cell>
          <cell r="N31">
            <v>51.05</v>
          </cell>
          <cell r="O31">
            <v>53.75</v>
          </cell>
          <cell r="P31">
            <v>62</v>
          </cell>
          <cell r="Q31">
            <v>178.75</v>
          </cell>
          <cell r="R31">
            <v>171</v>
          </cell>
          <cell r="S31">
            <v>0.56000000000000005</v>
          </cell>
          <cell r="T31">
            <v>0.56000000000000005</v>
          </cell>
          <cell r="U31">
            <v>0.42099999999999999</v>
          </cell>
          <cell r="V31">
            <v>0.41</v>
          </cell>
          <cell r="W31">
            <v>20166</v>
          </cell>
          <cell r="X31">
            <v>25800</v>
          </cell>
          <cell r="Y31">
            <v>0.14699999999999999</v>
          </cell>
          <cell r="Z31">
            <v>0.14499999999999999</v>
          </cell>
          <cell r="AA31">
            <v>0.11</v>
          </cell>
          <cell r="AB31">
            <v>0.105</v>
          </cell>
          <cell r="AC31">
            <v>0.5</v>
          </cell>
        </row>
        <row r="32">
          <cell r="B32" t="str">
            <v>EXC</v>
          </cell>
          <cell r="C32" t="str">
            <v>Exelon Corp.</v>
          </cell>
          <cell r="E32">
            <v>2.1</v>
          </cell>
          <cell r="F32">
            <v>60</v>
          </cell>
          <cell r="G32">
            <v>45</v>
          </cell>
          <cell r="H32">
            <v>3.5</v>
          </cell>
          <cell r="I32">
            <v>2.9</v>
          </cell>
          <cell r="J32">
            <v>3.75</v>
          </cell>
          <cell r="K32">
            <v>2.1</v>
          </cell>
          <cell r="L32">
            <v>2.1</v>
          </cell>
          <cell r="M32">
            <v>2.1</v>
          </cell>
          <cell r="N32">
            <v>22.1</v>
          </cell>
          <cell r="O32">
            <v>22.9</v>
          </cell>
          <cell r="P32">
            <v>25.75</v>
          </cell>
          <cell r="Q32">
            <v>662</v>
          </cell>
          <cell r="R32">
            <v>630</v>
          </cell>
          <cell r="S32">
            <v>0.46800000000000003</v>
          </cell>
          <cell r="T32">
            <v>0.47499999999999998</v>
          </cell>
          <cell r="U32">
            <v>0.52900000000000003</v>
          </cell>
          <cell r="V32">
            <v>0.52</v>
          </cell>
          <cell r="W32">
            <v>25651</v>
          </cell>
          <cell r="X32">
            <v>31100</v>
          </cell>
          <cell r="Y32">
            <v>0.189</v>
          </cell>
          <cell r="Z32">
            <v>0.16500000000000001</v>
          </cell>
          <cell r="AA32">
            <v>0.125</v>
          </cell>
          <cell r="AB32">
            <v>0.15</v>
          </cell>
          <cell r="AC32">
            <v>-1.4999999999999999E-2</v>
          </cell>
        </row>
        <row r="33">
          <cell r="B33" t="str">
            <v>FE</v>
          </cell>
          <cell r="C33" t="str">
            <v>FirstEnergy Corp.</v>
          </cell>
          <cell r="E33">
            <v>2.2000000000000002</v>
          </cell>
          <cell r="F33">
            <v>55</v>
          </cell>
          <cell r="G33">
            <v>40</v>
          </cell>
          <cell r="H33">
            <v>2.5</v>
          </cell>
          <cell r="I33">
            <v>3.4</v>
          </cell>
          <cell r="J33">
            <v>3.75</v>
          </cell>
          <cell r="K33">
            <v>2.2000000000000002</v>
          </cell>
          <cell r="L33">
            <v>2.2000000000000002</v>
          </cell>
          <cell r="M33">
            <v>2.2999999999999998</v>
          </cell>
          <cell r="N33">
            <v>32.049999999999997</v>
          </cell>
          <cell r="O33">
            <v>33.299999999999997</v>
          </cell>
          <cell r="P33">
            <v>37.25</v>
          </cell>
          <cell r="Q33">
            <v>304.83999999999997</v>
          </cell>
          <cell r="R33">
            <v>418.22</v>
          </cell>
          <cell r="S33">
            <v>0.59499999999999997</v>
          </cell>
          <cell r="T33">
            <v>0.53500000000000003</v>
          </cell>
          <cell r="U33">
            <v>0.40500000000000003</v>
          </cell>
          <cell r="V33">
            <v>0.46500000000000002</v>
          </cell>
          <cell r="W33">
            <v>21124</v>
          </cell>
          <cell r="X33">
            <v>33600</v>
          </cell>
          <cell r="Y33">
            <v>0.11600000000000001</v>
          </cell>
          <cell r="Z33">
            <v>7.4999999999999997E-2</v>
          </cell>
          <cell r="AA33">
            <v>0.105</v>
          </cell>
          <cell r="AB33">
            <v>0.1</v>
          </cell>
          <cell r="AC33">
            <v>5.0000000000000001E-3</v>
          </cell>
        </row>
        <row r="34">
          <cell r="B34" t="str">
            <v>GXP</v>
          </cell>
          <cell r="C34" t="str">
            <v>Great Plains Energy</v>
          </cell>
          <cell r="E34">
            <v>0.83</v>
          </cell>
          <cell r="F34">
            <v>25</v>
          </cell>
          <cell r="G34">
            <v>16</v>
          </cell>
          <cell r="H34">
            <v>1.3</v>
          </cell>
          <cell r="I34">
            <v>1.45</v>
          </cell>
          <cell r="J34">
            <v>1.75</v>
          </cell>
          <cell r="K34">
            <v>8.4</v>
          </cell>
          <cell r="L34">
            <v>8.6</v>
          </cell>
          <cell r="M34">
            <v>1.1000000000000001</v>
          </cell>
          <cell r="N34">
            <v>21.75</v>
          </cell>
          <cell r="O34">
            <v>21.6</v>
          </cell>
          <cell r="P34">
            <v>23.75</v>
          </cell>
          <cell r="Q34">
            <v>135.71</v>
          </cell>
          <cell r="R34">
            <v>155</v>
          </cell>
          <cell r="S34">
            <v>0.502</v>
          </cell>
          <cell r="T34">
            <v>0.505</v>
          </cell>
          <cell r="U34">
            <v>0.49199999999999999</v>
          </cell>
          <cell r="V34">
            <v>0.48499999999999999</v>
          </cell>
          <cell r="W34">
            <v>5867.6</v>
          </cell>
          <cell r="X34">
            <v>7525</v>
          </cell>
          <cell r="Y34">
            <v>7.2999999999999995E-2</v>
          </cell>
          <cell r="Z34">
            <v>0.06</v>
          </cell>
          <cell r="AA34">
            <v>6.5000000000000002E-2</v>
          </cell>
          <cell r="AB34">
            <v>0.08</v>
          </cell>
          <cell r="AC34">
            <v>0.06</v>
          </cell>
        </row>
        <row r="35">
          <cell r="B35" t="str">
            <v>HE</v>
          </cell>
          <cell r="C35" t="str">
            <v>Hawaiian Elec.</v>
          </cell>
          <cell r="E35">
            <v>1.24</v>
          </cell>
          <cell r="F35">
            <v>30</v>
          </cell>
          <cell r="G35">
            <v>19</v>
          </cell>
          <cell r="H35">
            <v>1.3</v>
          </cell>
          <cell r="I35">
            <v>1.45</v>
          </cell>
          <cell r="J35">
            <v>2</v>
          </cell>
          <cell r="K35">
            <v>1.24</v>
          </cell>
          <cell r="L35">
            <v>1.24</v>
          </cell>
          <cell r="M35">
            <v>1.3</v>
          </cell>
          <cell r="N35">
            <v>16</v>
          </cell>
          <cell r="O35">
            <v>16.05</v>
          </cell>
          <cell r="P35">
            <v>18</v>
          </cell>
          <cell r="Q35">
            <v>94.69</v>
          </cell>
          <cell r="R35">
            <v>108</v>
          </cell>
          <cell r="S35">
            <v>0.44500000000000001</v>
          </cell>
          <cell r="T35">
            <v>0.46</v>
          </cell>
          <cell r="U35">
            <v>0.54300000000000004</v>
          </cell>
          <cell r="V35">
            <v>0.53</v>
          </cell>
          <cell r="W35">
            <v>2732.9</v>
          </cell>
          <cell r="X35">
            <v>3700</v>
          </cell>
          <cell r="Y35">
            <v>7.6999999999999999E-2</v>
          </cell>
          <cell r="Z35">
            <v>0.08</v>
          </cell>
          <cell r="AA35">
            <v>0.09</v>
          </cell>
          <cell r="AB35">
            <v>0.105</v>
          </cell>
          <cell r="AC35">
            <v>0.11</v>
          </cell>
        </row>
        <row r="36">
          <cell r="B36" t="str">
            <v>IDA</v>
          </cell>
          <cell r="C36" t="str">
            <v>IDACORP, Inc.</v>
          </cell>
          <cell r="E36">
            <v>1.2</v>
          </cell>
          <cell r="F36">
            <v>50</v>
          </cell>
          <cell r="G36">
            <v>35</v>
          </cell>
          <cell r="H36">
            <v>3.1</v>
          </cell>
          <cell r="I36">
            <v>3.05</v>
          </cell>
          <cell r="J36">
            <v>3.3</v>
          </cell>
          <cell r="K36">
            <v>1.2</v>
          </cell>
          <cell r="L36">
            <v>1.2</v>
          </cell>
          <cell r="M36">
            <v>1.5</v>
          </cell>
          <cell r="N36">
            <v>32.5</v>
          </cell>
          <cell r="O36">
            <v>33.65</v>
          </cell>
          <cell r="P36">
            <v>39.200000000000003</v>
          </cell>
          <cell r="Q36">
            <v>49.41</v>
          </cell>
          <cell r="R36">
            <v>51</v>
          </cell>
          <cell r="S36">
            <v>0.49299999999999999</v>
          </cell>
          <cell r="T36">
            <v>0.49</v>
          </cell>
          <cell r="U36">
            <v>0.50700000000000001</v>
          </cell>
          <cell r="V36">
            <v>0.51</v>
          </cell>
          <cell r="W36">
            <v>3020.4</v>
          </cell>
          <cell r="X36">
            <v>3900</v>
          </cell>
          <cell r="Y36">
            <v>9.2999999999999999E-2</v>
          </cell>
          <cell r="Z36">
            <v>9.5000000000000001E-2</v>
          </cell>
          <cell r="AA36">
            <v>0.09</v>
          </cell>
          <cell r="AB36">
            <v>8.5000000000000006E-2</v>
          </cell>
          <cell r="AC36">
            <v>0.04</v>
          </cell>
        </row>
        <row r="37">
          <cell r="B37" t="str">
            <v>ITC</v>
          </cell>
          <cell r="C37" t="str">
            <v>ITC Holdings Corp.</v>
          </cell>
          <cell r="E37">
            <v>1.38</v>
          </cell>
          <cell r="F37">
            <v>110</v>
          </cell>
          <cell r="G37">
            <v>80</v>
          </cell>
          <cell r="H37">
            <v>3.3</v>
          </cell>
          <cell r="I37">
            <v>3.9</v>
          </cell>
          <cell r="J37">
            <v>5.75</v>
          </cell>
          <cell r="K37">
            <v>1.38</v>
          </cell>
          <cell r="L37">
            <v>1.45</v>
          </cell>
          <cell r="M37">
            <v>1.7</v>
          </cell>
          <cell r="N37">
            <v>24.25</v>
          </cell>
          <cell r="O37">
            <v>26.7</v>
          </cell>
          <cell r="P37">
            <v>37.25</v>
          </cell>
          <cell r="Q37">
            <v>50.72</v>
          </cell>
          <cell r="R37">
            <v>54.5</v>
          </cell>
          <cell r="S37">
            <v>0.69099999999999995</v>
          </cell>
          <cell r="T37">
            <v>0.64</v>
          </cell>
          <cell r="U37">
            <v>0.309</v>
          </cell>
          <cell r="V37">
            <v>0.36</v>
          </cell>
          <cell r="W37">
            <v>3614.3</v>
          </cell>
          <cell r="X37">
            <v>5650</v>
          </cell>
          <cell r="Y37">
            <v>0.13</v>
          </cell>
          <cell r="Z37">
            <v>0.14000000000000001</v>
          </cell>
          <cell r="AA37">
            <v>0.14499999999999999</v>
          </cell>
          <cell r="AB37">
            <v>0.155</v>
          </cell>
          <cell r="AC37">
            <v>0.14000000000000001</v>
          </cell>
        </row>
        <row r="38">
          <cell r="B38" t="str">
            <v>LNT</v>
          </cell>
          <cell r="C38" t="str">
            <v>Alliant Energy</v>
          </cell>
          <cell r="E38">
            <v>1.7</v>
          </cell>
          <cell r="F38">
            <v>55</v>
          </cell>
          <cell r="G38">
            <v>40</v>
          </cell>
          <cell r="H38">
            <v>2.9</v>
          </cell>
          <cell r="I38">
            <v>3</v>
          </cell>
          <cell r="J38">
            <v>3.6</v>
          </cell>
          <cell r="K38">
            <v>1.7</v>
          </cell>
          <cell r="L38">
            <v>1.8</v>
          </cell>
          <cell r="M38">
            <v>2.1</v>
          </cell>
          <cell r="N38">
            <v>26.45</v>
          </cell>
          <cell r="O38">
            <v>27</v>
          </cell>
          <cell r="P38">
            <v>30.15</v>
          </cell>
          <cell r="Q38">
            <v>110.89</v>
          </cell>
          <cell r="R38">
            <v>116</v>
          </cell>
          <cell r="S38">
            <v>0.46300000000000002</v>
          </cell>
          <cell r="T38">
            <v>0.45500000000000002</v>
          </cell>
          <cell r="U38">
            <v>0.495</v>
          </cell>
          <cell r="V38">
            <v>0.51500000000000001</v>
          </cell>
          <cell r="W38">
            <v>5841</v>
          </cell>
          <cell r="X38">
            <v>6805</v>
          </cell>
          <cell r="Y38">
            <v>0.105</v>
          </cell>
          <cell r="Z38">
            <v>0.11</v>
          </cell>
          <cell r="AA38">
            <v>0.11</v>
          </cell>
          <cell r="AB38">
            <v>0.12</v>
          </cell>
          <cell r="AC38">
            <v>7.0000000000000007E-2</v>
          </cell>
        </row>
        <row r="39">
          <cell r="B39" t="str">
            <v>MGEE</v>
          </cell>
          <cell r="C39" t="str">
            <v>MGE Energy</v>
          </cell>
          <cell r="E39">
            <v>1.52</v>
          </cell>
          <cell r="F39">
            <v>50</v>
          </cell>
          <cell r="G39">
            <v>40</v>
          </cell>
          <cell r="H39">
            <v>2.8</v>
          </cell>
          <cell r="I39">
            <v>2.65</v>
          </cell>
          <cell r="J39">
            <v>3</v>
          </cell>
          <cell r="K39">
            <v>1.52</v>
          </cell>
          <cell r="L39">
            <v>1.55</v>
          </cell>
          <cell r="M39">
            <v>1.64</v>
          </cell>
          <cell r="N39">
            <v>25.1</v>
          </cell>
          <cell r="O39">
            <v>27.65</v>
          </cell>
          <cell r="P39">
            <v>26.3</v>
          </cell>
          <cell r="Q39">
            <v>23.11</v>
          </cell>
          <cell r="R39">
            <v>23.5</v>
          </cell>
          <cell r="S39">
            <v>0.38900000000000001</v>
          </cell>
          <cell r="T39">
            <v>0.38</v>
          </cell>
          <cell r="U39">
            <v>0.61099999999999999</v>
          </cell>
          <cell r="V39">
            <v>0.62</v>
          </cell>
          <cell r="W39">
            <v>859.4</v>
          </cell>
          <cell r="X39">
            <v>950</v>
          </cell>
          <cell r="Y39">
            <v>0.11</v>
          </cell>
          <cell r="Z39">
            <v>0.105</v>
          </cell>
          <cell r="AA39">
            <v>9.5000000000000001E-2</v>
          </cell>
          <cell r="AB39">
            <v>0.12</v>
          </cell>
          <cell r="AC39">
            <v>0.04</v>
          </cell>
        </row>
        <row r="40">
          <cell r="B40" t="str">
            <v>NEE</v>
          </cell>
          <cell r="C40" t="str">
            <v>NextEra Energy, Inc.</v>
          </cell>
          <cell r="E40">
            <v>2.2000000000000002</v>
          </cell>
          <cell r="F40">
            <v>85</v>
          </cell>
          <cell r="G40">
            <v>65</v>
          </cell>
          <cell r="H40">
            <v>4.1500000000000004</v>
          </cell>
          <cell r="I40">
            <v>4.5</v>
          </cell>
          <cell r="J40">
            <v>5.5</v>
          </cell>
          <cell r="K40">
            <v>2.2000000000000002</v>
          </cell>
          <cell r="L40">
            <v>2.2999999999999998</v>
          </cell>
          <cell r="M40">
            <v>2.6</v>
          </cell>
          <cell r="N40">
            <v>36.299999999999997</v>
          </cell>
          <cell r="O40">
            <v>38.450000000000003</v>
          </cell>
          <cell r="P40">
            <v>46.25</v>
          </cell>
          <cell r="Q40">
            <v>420.86</v>
          </cell>
          <cell r="R40">
            <v>420</v>
          </cell>
          <cell r="S40">
            <v>0.55500000000000005</v>
          </cell>
          <cell r="T40">
            <v>0.54500000000000004</v>
          </cell>
          <cell r="U40">
            <v>0.44500000000000001</v>
          </cell>
          <cell r="V40">
            <v>0.45500000000000002</v>
          </cell>
          <cell r="W40">
            <v>32474</v>
          </cell>
          <cell r="X40">
            <v>42700</v>
          </cell>
          <cell r="Y40">
            <v>0.13500000000000001</v>
          </cell>
          <cell r="Z40">
            <v>0.115</v>
          </cell>
          <cell r="AA40">
            <v>0.12</v>
          </cell>
          <cell r="AB40">
            <v>0.12</v>
          </cell>
          <cell r="AC40">
            <v>4.4999999999999998E-2</v>
          </cell>
        </row>
        <row r="41">
          <cell r="B41" t="str">
            <v>NST</v>
          </cell>
          <cell r="C41" t="str">
            <v>NSTAR</v>
          </cell>
          <cell r="E41">
            <v>1.73</v>
          </cell>
          <cell r="F41">
            <v>50</v>
          </cell>
          <cell r="G41">
            <v>45</v>
          </cell>
          <cell r="H41">
            <v>2.5499999999999998</v>
          </cell>
          <cell r="I41">
            <v>2.75</v>
          </cell>
          <cell r="J41">
            <v>3.5</v>
          </cell>
          <cell r="K41">
            <v>1.73</v>
          </cell>
          <cell r="L41">
            <v>1.83</v>
          </cell>
          <cell r="M41">
            <v>2.15</v>
          </cell>
          <cell r="N41">
            <v>19.5</v>
          </cell>
          <cell r="O41">
            <v>20.2</v>
          </cell>
          <cell r="P41">
            <v>24.25</v>
          </cell>
          <cell r="Q41">
            <v>103.59</v>
          </cell>
          <cell r="R41">
            <v>101</v>
          </cell>
          <cell r="S41">
            <v>0.53800000000000003</v>
          </cell>
          <cell r="T41">
            <v>0.48</v>
          </cell>
          <cell r="U41">
            <v>0.45200000000000001</v>
          </cell>
          <cell r="V41">
            <v>0.51500000000000001</v>
          </cell>
          <cell r="W41">
            <v>4278.8</v>
          </cell>
          <cell r="X41">
            <v>4750</v>
          </cell>
          <cell r="Y41">
            <v>0.13300000000000001</v>
          </cell>
          <cell r="Z41">
            <v>0.13</v>
          </cell>
          <cell r="AA41">
            <v>0.14000000000000001</v>
          </cell>
          <cell r="AB41">
            <v>0.15</v>
          </cell>
          <cell r="AC41">
            <v>7.0000000000000007E-2</v>
          </cell>
        </row>
        <row r="42">
          <cell r="B42" t="str">
            <v>NU</v>
          </cell>
          <cell r="C42" t="str">
            <v>Northeast Utilities</v>
          </cell>
          <cell r="E42">
            <v>1.1000000000000001</v>
          </cell>
          <cell r="F42">
            <v>45</v>
          </cell>
          <cell r="G42">
            <v>30</v>
          </cell>
          <cell r="H42">
            <v>2.15</v>
          </cell>
          <cell r="I42">
            <v>2.5</v>
          </cell>
          <cell r="J42">
            <v>3</v>
          </cell>
          <cell r="K42">
            <v>1.1000000000000001</v>
          </cell>
          <cell r="L42">
            <v>1.18</v>
          </cell>
          <cell r="M42">
            <v>1.4</v>
          </cell>
          <cell r="N42">
            <v>22.65</v>
          </cell>
          <cell r="O42">
            <v>23.95</v>
          </cell>
          <cell r="P42">
            <v>28.75</v>
          </cell>
          <cell r="Q42">
            <v>176.45</v>
          </cell>
          <cell r="R42">
            <v>183</v>
          </cell>
          <cell r="S42">
            <v>0.55100000000000005</v>
          </cell>
          <cell r="T42">
            <v>0.54500000000000004</v>
          </cell>
          <cell r="U42">
            <v>0.436</v>
          </cell>
          <cell r="V42">
            <v>0.44500000000000001</v>
          </cell>
          <cell r="W42">
            <v>8741.7999999999993</v>
          </cell>
          <cell r="X42">
            <v>11825</v>
          </cell>
          <cell r="Y42">
            <v>9.8000000000000004E-2</v>
          </cell>
          <cell r="Z42">
            <v>9.5000000000000001E-2</v>
          </cell>
          <cell r="AA42">
            <v>0.105</v>
          </cell>
          <cell r="AB42">
            <v>0.105</v>
          </cell>
          <cell r="AC42">
            <v>7.4999999999999997E-2</v>
          </cell>
        </row>
        <row r="43">
          <cell r="B43" t="str">
            <v>NVE</v>
          </cell>
          <cell r="C43" t="str">
            <v>NV Energy, Inc.</v>
          </cell>
          <cell r="E43">
            <v>0.48</v>
          </cell>
          <cell r="F43">
            <v>20</v>
          </cell>
          <cell r="G43">
            <v>14</v>
          </cell>
          <cell r="H43">
            <v>0.75</v>
          </cell>
          <cell r="I43">
            <v>1.1000000000000001</v>
          </cell>
          <cell r="J43">
            <v>1.5</v>
          </cell>
          <cell r="K43">
            <v>0.48</v>
          </cell>
          <cell r="L43">
            <v>0.54</v>
          </cell>
          <cell r="M43">
            <v>0.75</v>
          </cell>
          <cell r="N43">
            <v>14.5</v>
          </cell>
          <cell r="O43">
            <v>15.1</v>
          </cell>
          <cell r="P43">
            <v>17.25</v>
          </cell>
          <cell r="Q43">
            <v>235.32</v>
          </cell>
          <cell r="R43">
            <v>250</v>
          </cell>
          <cell r="S43">
            <v>0.59499999999999997</v>
          </cell>
          <cell r="T43">
            <v>0.54</v>
          </cell>
          <cell r="U43">
            <v>0.40500000000000003</v>
          </cell>
          <cell r="V43">
            <v>0.46</v>
          </cell>
          <cell r="W43">
            <v>8274.9</v>
          </cell>
          <cell r="X43">
            <v>9375</v>
          </cell>
          <cell r="Y43">
            <v>6.8000000000000005E-2</v>
          </cell>
          <cell r="Z43">
            <v>5.5E-2</v>
          </cell>
          <cell r="AA43">
            <v>7.0000000000000007E-2</v>
          </cell>
          <cell r="AB43">
            <v>0.09</v>
          </cell>
          <cell r="AC43">
            <v>9.5000000000000001E-2</v>
          </cell>
        </row>
        <row r="44">
          <cell r="B44" t="str">
            <v>OGE</v>
          </cell>
          <cell r="C44" t="str">
            <v>OGE Energy Corp.</v>
          </cell>
          <cell r="E44">
            <v>1.52</v>
          </cell>
          <cell r="F44">
            <v>60</v>
          </cell>
          <cell r="G44">
            <v>45</v>
          </cell>
          <cell r="H44">
            <v>3.4</v>
          </cell>
          <cell r="I44">
            <v>3.45</v>
          </cell>
          <cell r="J44">
            <v>4</v>
          </cell>
          <cell r="K44">
            <v>1.52</v>
          </cell>
          <cell r="L44">
            <v>1.59</v>
          </cell>
          <cell r="M44">
            <v>1.8</v>
          </cell>
          <cell r="N44">
            <v>25.45</v>
          </cell>
          <cell r="O44">
            <v>27.35</v>
          </cell>
          <cell r="P44">
            <v>33.75</v>
          </cell>
          <cell r="Q44">
            <v>97.6</v>
          </cell>
          <cell r="R44">
            <v>100</v>
          </cell>
          <cell r="S44">
            <v>0.50800000000000001</v>
          </cell>
          <cell r="T44">
            <v>0.505</v>
          </cell>
          <cell r="U44">
            <v>0.49199999999999999</v>
          </cell>
          <cell r="V44">
            <v>0.495</v>
          </cell>
          <cell r="W44">
            <v>4652.5</v>
          </cell>
          <cell r="X44">
            <v>6775</v>
          </cell>
          <cell r="Y44">
            <v>0.129</v>
          </cell>
          <cell r="Z44">
            <v>0.13500000000000001</v>
          </cell>
          <cell r="AA44">
            <v>0.13</v>
          </cell>
          <cell r="AB44">
            <v>0.12</v>
          </cell>
          <cell r="AC44">
            <v>6.5000000000000002E-2</v>
          </cell>
        </row>
        <row r="45">
          <cell r="B45" t="str">
            <v>OTTR</v>
          </cell>
          <cell r="C45" t="str">
            <v>Otter Tail Corp.</v>
          </cell>
          <cell r="E45">
            <v>1.19</v>
          </cell>
          <cell r="F45">
            <v>25</v>
          </cell>
          <cell r="G45">
            <v>18</v>
          </cell>
          <cell r="H45">
            <v>0.68</v>
          </cell>
          <cell r="I45">
            <v>1</v>
          </cell>
          <cell r="J45">
            <v>1.5</v>
          </cell>
          <cell r="K45">
            <v>1.19</v>
          </cell>
          <cell r="L45">
            <v>1.19</v>
          </cell>
          <cell r="M45">
            <v>1.3</v>
          </cell>
          <cell r="N45">
            <v>17.55</v>
          </cell>
          <cell r="O45">
            <v>18.149999999999999</v>
          </cell>
          <cell r="P45">
            <v>20.25</v>
          </cell>
          <cell r="Q45">
            <v>36</v>
          </cell>
          <cell r="R45">
            <v>42</v>
          </cell>
          <cell r="S45">
            <v>0.40799999999999997</v>
          </cell>
          <cell r="T45">
            <v>0.4</v>
          </cell>
          <cell r="U45">
            <v>0.59199999999999997</v>
          </cell>
          <cell r="V45">
            <v>0.59</v>
          </cell>
          <cell r="W45">
            <v>1067.3</v>
          </cell>
          <cell r="X45">
            <v>1440</v>
          </cell>
          <cell r="Y45">
            <v>2.1999999999999999E-2</v>
          </cell>
          <cell r="Z45">
            <v>0.04</v>
          </cell>
          <cell r="AA45">
            <v>0.05</v>
          </cell>
          <cell r="AB45">
            <v>7.0000000000000007E-2</v>
          </cell>
          <cell r="AC45">
            <v>0.13</v>
          </cell>
        </row>
        <row r="46">
          <cell r="B46" t="str">
            <v>PCG</v>
          </cell>
          <cell r="C46" t="str">
            <v>PG&amp;E Corp.</v>
          </cell>
          <cell r="E46">
            <v>1.82</v>
          </cell>
          <cell r="F46">
            <v>55</v>
          </cell>
          <cell r="G46">
            <v>40</v>
          </cell>
          <cell r="H46">
            <v>2.75</v>
          </cell>
          <cell r="I46">
            <v>3.55</v>
          </cell>
          <cell r="J46">
            <v>4.25</v>
          </cell>
          <cell r="K46">
            <v>1.82</v>
          </cell>
          <cell r="L46">
            <v>1.82</v>
          </cell>
          <cell r="M46">
            <v>2.2000000000000002</v>
          </cell>
          <cell r="N46">
            <v>29.8</v>
          </cell>
          <cell r="O46">
            <v>32</v>
          </cell>
          <cell r="P46">
            <v>38</v>
          </cell>
          <cell r="Q46">
            <v>395.23</v>
          </cell>
          <cell r="R46">
            <v>425</v>
          </cell>
          <cell r="S46">
            <v>0.496</v>
          </cell>
          <cell r="T46">
            <v>0.45500000000000002</v>
          </cell>
          <cell r="U46">
            <v>0.49299999999999999</v>
          </cell>
          <cell r="V46">
            <v>0.53500000000000003</v>
          </cell>
          <cell r="W46">
            <v>22863</v>
          </cell>
          <cell r="X46">
            <v>30200</v>
          </cell>
          <cell r="Y46">
            <v>9.7000000000000003E-2</v>
          </cell>
          <cell r="Z46">
            <v>0.09</v>
          </cell>
          <cell r="AA46">
            <v>0.11</v>
          </cell>
          <cell r="AB46">
            <v>0.115</v>
          </cell>
          <cell r="AC46">
            <v>0.06</v>
          </cell>
        </row>
        <row r="47">
          <cell r="B47" t="str">
            <v>PEG</v>
          </cell>
          <cell r="C47" t="str">
            <v>Pub Sv Enterprise Grp</v>
          </cell>
          <cell r="E47">
            <v>1.37</v>
          </cell>
          <cell r="F47">
            <v>45</v>
          </cell>
          <cell r="G47">
            <v>35</v>
          </cell>
          <cell r="H47">
            <v>2.75</v>
          </cell>
          <cell r="I47">
            <v>2.5499999999999998</v>
          </cell>
          <cell r="J47">
            <v>3.25</v>
          </cell>
          <cell r="K47">
            <v>1.37</v>
          </cell>
          <cell r="L47">
            <v>1.37</v>
          </cell>
          <cell r="M47">
            <v>1.45</v>
          </cell>
          <cell r="N47">
            <v>20.25</v>
          </cell>
          <cell r="O47">
            <v>21.45</v>
          </cell>
          <cell r="P47">
            <v>26</v>
          </cell>
          <cell r="Q47">
            <v>505.97</v>
          </cell>
          <cell r="R47">
            <v>505.9</v>
          </cell>
          <cell r="S47">
            <v>0.44800000000000001</v>
          </cell>
          <cell r="T47">
            <v>0.45</v>
          </cell>
          <cell r="U47">
            <v>0.55200000000000005</v>
          </cell>
          <cell r="V47">
            <v>0.55000000000000004</v>
          </cell>
          <cell r="W47">
            <v>17452</v>
          </cell>
          <cell r="X47">
            <v>24000</v>
          </cell>
          <cell r="Y47">
            <v>0.16200000000000001</v>
          </cell>
          <cell r="Z47">
            <v>0.13500000000000001</v>
          </cell>
          <cell r="AA47">
            <v>0.12</v>
          </cell>
          <cell r="AB47">
            <v>0.125</v>
          </cell>
          <cell r="AC47">
            <v>0.01</v>
          </cell>
        </row>
        <row r="48">
          <cell r="B48" t="str">
            <v>PGN</v>
          </cell>
          <cell r="C48" t="str">
            <v>Progress Energy</v>
          </cell>
          <cell r="E48">
            <v>2.48</v>
          </cell>
          <cell r="F48">
            <v>50</v>
          </cell>
          <cell r="G48">
            <v>35</v>
          </cell>
          <cell r="H48">
            <v>3.1</v>
          </cell>
          <cell r="I48">
            <v>3.15</v>
          </cell>
          <cell r="J48">
            <v>3.6</v>
          </cell>
          <cell r="K48">
            <v>2.48</v>
          </cell>
          <cell r="L48">
            <v>2.52</v>
          </cell>
          <cell r="M48">
            <v>2.6</v>
          </cell>
          <cell r="N48">
            <v>36.15</v>
          </cell>
          <cell r="O48">
            <v>36.9</v>
          </cell>
          <cell r="P48">
            <v>40.5</v>
          </cell>
          <cell r="Q48">
            <v>293</v>
          </cell>
          <cell r="R48">
            <v>300</v>
          </cell>
          <cell r="S48">
            <v>0.55000000000000004</v>
          </cell>
          <cell r="T48">
            <v>0.53</v>
          </cell>
          <cell r="U48">
            <v>0.44600000000000001</v>
          </cell>
          <cell r="V48">
            <v>0.47</v>
          </cell>
          <cell r="W48">
            <v>22253</v>
          </cell>
          <cell r="X48">
            <v>26000</v>
          </cell>
          <cell r="Y48">
            <v>8.5999999999999993E-2</v>
          </cell>
          <cell r="Z48">
            <v>8.5000000000000006E-2</v>
          </cell>
          <cell r="AA48">
            <v>8.5000000000000006E-2</v>
          </cell>
          <cell r="AB48">
            <v>0.09</v>
          </cell>
          <cell r="AC48">
            <v>3.5000000000000003E-2</v>
          </cell>
        </row>
        <row r="49">
          <cell r="B49" t="str">
            <v>PNM</v>
          </cell>
          <cell r="C49" t="str">
            <v>PNM Resources</v>
          </cell>
          <cell r="E49">
            <v>0.5</v>
          </cell>
          <cell r="F49">
            <v>20</v>
          </cell>
          <cell r="G49">
            <v>14</v>
          </cell>
          <cell r="H49">
            <v>1</v>
          </cell>
          <cell r="I49">
            <v>1.2</v>
          </cell>
          <cell r="J49">
            <v>1.5</v>
          </cell>
          <cell r="K49">
            <v>0.5</v>
          </cell>
          <cell r="L49">
            <v>0.6</v>
          </cell>
          <cell r="M49">
            <v>0.8</v>
          </cell>
          <cell r="N49">
            <v>17.8</v>
          </cell>
          <cell r="O49">
            <v>18.7</v>
          </cell>
          <cell r="P49">
            <v>22.3</v>
          </cell>
          <cell r="Q49">
            <v>86.67</v>
          </cell>
          <cell r="R49">
            <v>87</v>
          </cell>
          <cell r="S49">
            <v>0.504</v>
          </cell>
          <cell r="T49">
            <v>0.47499999999999998</v>
          </cell>
          <cell r="U49">
            <v>0.49199999999999999</v>
          </cell>
          <cell r="V49">
            <v>0.52500000000000002</v>
          </cell>
          <cell r="W49">
            <v>3100.3</v>
          </cell>
          <cell r="X49">
            <v>3700</v>
          </cell>
          <cell r="Y49">
            <v>4.2999999999999997E-2</v>
          </cell>
          <cell r="Z49">
            <v>5.5E-2</v>
          </cell>
          <cell r="AA49">
            <v>6.5000000000000002E-2</v>
          </cell>
          <cell r="AB49">
            <v>6.5000000000000002E-2</v>
          </cell>
          <cell r="AC49">
            <v>0.19500000000000001</v>
          </cell>
        </row>
        <row r="50">
          <cell r="B50" t="str">
            <v>PNW</v>
          </cell>
          <cell r="C50" t="str">
            <v>Pinnacle West Capital</v>
          </cell>
          <cell r="E50">
            <v>2.1</v>
          </cell>
          <cell r="F50">
            <v>50</v>
          </cell>
          <cell r="G50">
            <v>35</v>
          </cell>
          <cell r="H50">
            <v>2.75</v>
          </cell>
          <cell r="I50">
            <v>3.25</v>
          </cell>
          <cell r="J50">
            <v>3.5</v>
          </cell>
          <cell r="K50">
            <v>2.1</v>
          </cell>
          <cell r="L50">
            <v>2.1</v>
          </cell>
          <cell r="M50">
            <v>2.2999999999999998</v>
          </cell>
          <cell r="N50">
            <v>34.5</v>
          </cell>
          <cell r="O50">
            <v>35.6</v>
          </cell>
          <cell r="P50">
            <v>39.25</v>
          </cell>
          <cell r="Q50">
            <v>108.77</v>
          </cell>
          <cell r="R50">
            <v>123</v>
          </cell>
          <cell r="S50">
            <v>0.45300000000000001</v>
          </cell>
          <cell r="T50">
            <v>0.46</v>
          </cell>
          <cell r="U50">
            <v>0.54700000000000004</v>
          </cell>
          <cell r="V50">
            <v>0.54</v>
          </cell>
          <cell r="W50">
            <v>6729.1</v>
          </cell>
          <cell r="X50">
            <v>8950</v>
          </cell>
          <cell r="Y50">
            <v>0.09</v>
          </cell>
          <cell r="Z50">
            <v>0.08</v>
          </cell>
          <cell r="AA50">
            <v>0.09</v>
          </cell>
          <cell r="AB50">
            <v>0.09</v>
          </cell>
          <cell r="AC50">
            <v>0.06</v>
          </cell>
        </row>
        <row r="51">
          <cell r="B51" t="str">
            <v>POM</v>
          </cell>
          <cell r="C51" t="str">
            <v>Pepco Holdings</v>
          </cell>
          <cell r="E51">
            <v>1.08</v>
          </cell>
          <cell r="F51">
            <v>30</v>
          </cell>
          <cell r="G51">
            <v>18</v>
          </cell>
          <cell r="H51">
            <v>1.25</v>
          </cell>
          <cell r="I51">
            <v>1.2</v>
          </cell>
          <cell r="J51">
            <v>1.65</v>
          </cell>
          <cell r="K51">
            <v>1.08</v>
          </cell>
          <cell r="L51">
            <v>1.08</v>
          </cell>
          <cell r="M51">
            <v>1.1599999999999999</v>
          </cell>
          <cell r="N51">
            <v>19</v>
          </cell>
          <cell r="O51">
            <v>20</v>
          </cell>
          <cell r="P51">
            <v>21.2</v>
          </cell>
          <cell r="Q51">
            <v>225.08</v>
          </cell>
          <cell r="R51">
            <v>250</v>
          </cell>
          <cell r="S51">
            <v>0.49</v>
          </cell>
          <cell r="T51">
            <v>0.48</v>
          </cell>
          <cell r="U51">
            <v>0.51</v>
          </cell>
          <cell r="V51">
            <v>0.52</v>
          </cell>
          <cell r="W51">
            <v>8292</v>
          </cell>
          <cell r="X51">
            <v>10200</v>
          </cell>
          <cell r="Y51">
            <v>6.5000000000000002E-2</v>
          </cell>
          <cell r="Z51">
            <v>6.5000000000000002E-2</v>
          </cell>
          <cell r="AA51">
            <v>0.06</v>
          </cell>
          <cell r="AB51">
            <v>7.4999999999999997E-2</v>
          </cell>
          <cell r="AC51">
            <v>2.5000000000000001E-2</v>
          </cell>
        </row>
        <row r="52">
          <cell r="B52" t="str">
            <v>POR</v>
          </cell>
          <cell r="C52" t="str">
            <v>Portland General Elec.</v>
          </cell>
          <cell r="E52">
            <v>1.06</v>
          </cell>
          <cell r="F52">
            <v>30</v>
          </cell>
          <cell r="G52">
            <v>20</v>
          </cell>
          <cell r="H52">
            <v>2</v>
          </cell>
          <cell r="I52">
            <v>2.0499999999999998</v>
          </cell>
          <cell r="J52">
            <v>2.25</v>
          </cell>
          <cell r="K52">
            <v>1.06</v>
          </cell>
          <cell r="L52">
            <v>1.08</v>
          </cell>
          <cell r="M52">
            <v>1.2</v>
          </cell>
          <cell r="N52">
            <v>22.05</v>
          </cell>
          <cell r="O52">
            <v>22.95</v>
          </cell>
          <cell r="P52">
            <v>25.75</v>
          </cell>
          <cell r="Q52">
            <v>75.319999999999993</v>
          </cell>
          <cell r="R52">
            <v>76.5</v>
          </cell>
          <cell r="S52">
            <v>0.53</v>
          </cell>
          <cell r="T52">
            <v>0.52</v>
          </cell>
          <cell r="U52">
            <v>0.47</v>
          </cell>
          <cell r="V52">
            <v>0.48</v>
          </cell>
          <cell r="W52">
            <v>3390</v>
          </cell>
          <cell r="X52">
            <v>4100</v>
          </cell>
          <cell r="Y52">
            <v>7.9000000000000001E-2</v>
          </cell>
          <cell r="Z52">
            <v>0.09</v>
          </cell>
          <cell r="AA52">
            <v>0.09</v>
          </cell>
          <cell r="AB52">
            <v>0.09</v>
          </cell>
          <cell r="AC52">
            <v>7.4999999999999997E-2</v>
          </cell>
        </row>
        <row r="53">
          <cell r="B53" t="str">
            <v>PPL</v>
          </cell>
          <cell r="C53" t="str">
            <v>PPL Corp.</v>
          </cell>
          <cell r="E53">
            <v>1.4</v>
          </cell>
          <cell r="F53">
            <v>45</v>
          </cell>
          <cell r="G53">
            <v>30</v>
          </cell>
          <cell r="H53">
            <v>2.5499999999999998</v>
          </cell>
          <cell r="I53">
            <v>2.7</v>
          </cell>
          <cell r="J53">
            <v>3</v>
          </cell>
          <cell r="K53">
            <v>1.4</v>
          </cell>
          <cell r="L53">
            <v>1.4</v>
          </cell>
          <cell r="M53">
            <v>1.7</v>
          </cell>
          <cell r="N53">
            <v>19.350000000000001</v>
          </cell>
          <cell r="O53">
            <v>20.7</v>
          </cell>
          <cell r="P53">
            <v>26</v>
          </cell>
          <cell r="Q53">
            <v>483.39</v>
          </cell>
          <cell r="R53">
            <v>680</v>
          </cell>
          <cell r="S53">
            <v>0.59</v>
          </cell>
          <cell r="T53">
            <v>0.5</v>
          </cell>
          <cell r="U53">
            <v>0.39800000000000002</v>
          </cell>
          <cell r="V53">
            <v>0.495</v>
          </cell>
          <cell r="W53">
            <v>20621</v>
          </cell>
          <cell r="X53">
            <v>36000</v>
          </cell>
          <cell r="Y53">
            <v>0.12</v>
          </cell>
          <cell r="Z53">
            <v>0.125</v>
          </cell>
          <cell r="AA53">
            <v>0.13</v>
          </cell>
          <cell r="AB53">
            <v>0.12</v>
          </cell>
          <cell r="AC53">
            <v>7.0000000000000007E-2</v>
          </cell>
        </row>
        <row r="54">
          <cell r="B54" t="str">
            <v>SCG</v>
          </cell>
          <cell r="C54" t="str">
            <v>SCANA Corp.</v>
          </cell>
          <cell r="E54">
            <v>1.94</v>
          </cell>
          <cell r="F54">
            <v>55</v>
          </cell>
          <cell r="G54">
            <v>40</v>
          </cell>
          <cell r="H54">
            <v>3.05</v>
          </cell>
          <cell r="I54">
            <v>3.15</v>
          </cell>
          <cell r="J54">
            <v>3.5</v>
          </cell>
          <cell r="K54">
            <v>1.94</v>
          </cell>
          <cell r="L54">
            <v>1.98</v>
          </cell>
          <cell r="M54">
            <v>2.1</v>
          </cell>
          <cell r="N54">
            <v>30.4</v>
          </cell>
          <cell r="O54">
            <v>32.049999999999997</v>
          </cell>
          <cell r="P54">
            <v>37.25</v>
          </cell>
          <cell r="Q54">
            <v>127</v>
          </cell>
          <cell r="R54">
            <v>155</v>
          </cell>
          <cell r="S54">
            <v>0.52900000000000003</v>
          </cell>
          <cell r="T54">
            <v>0.505</v>
          </cell>
          <cell r="U54">
            <v>0.47099999999999997</v>
          </cell>
          <cell r="V54">
            <v>0.495</v>
          </cell>
          <cell r="W54">
            <v>7854</v>
          </cell>
          <cell r="X54">
            <v>11650</v>
          </cell>
          <cell r="Y54">
            <v>0.10199999999999999</v>
          </cell>
          <cell r="Z54">
            <v>0.1</v>
          </cell>
          <cell r="AA54">
            <v>9.5000000000000001E-2</v>
          </cell>
          <cell r="AB54">
            <v>0.09</v>
          </cell>
          <cell r="AC54">
            <v>0.03</v>
          </cell>
        </row>
        <row r="55">
          <cell r="B55" t="str">
            <v>SO</v>
          </cell>
          <cell r="C55" t="str">
            <v>Southern Company</v>
          </cell>
          <cell r="E55">
            <v>1.87</v>
          </cell>
          <cell r="F55">
            <v>50</v>
          </cell>
          <cell r="G55">
            <v>40</v>
          </cell>
          <cell r="H55">
            <v>2.5499999999999998</v>
          </cell>
          <cell r="I55">
            <v>2.7</v>
          </cell>
          <cell r="J55">
            <v>3.25</v>
          </cell>
          <cell r="K55">
            <v>1.87</v>
          </cell>
          <cell r="L55">
            <v>1.94</v>
          </cell>
          <cell r="M55">
            <v>2.2000000000000002</v>
          </cell>
          <cell r="N55">
            <v>20.149999999999999</v>
          </cell>
          <cell r="O55">
            <v>21.25</v>
          </cell>
          <cell r="P55">
            <v>25</v>
          </cell>
          <cell r="Q55">
            <v>843.34</v>
          </cell>
          <cell r="R55">
            <v>910</v>
          </cell>
          <cell r="S55">
            <v>0.51200000000000001</v>
          </cell>
          <cell r="T55">
            <v>0.52500000000000002</v>
          </cell>
          <cell r="U55">
            <v>0.45700000000000002</v>
          </cell>
          <cell r="V55">
            <v>0.45500000000000002</v>
          </cell>
          <cell r="W55">
            <v>35438</v>
          </cell>
          <cell r="X55">
            <v>49800</v>
          </cell>
          <cell r="Y55">
            <v>0.122</v>
          </cell>
          <cell r="Z55">
            <v>0.125</v>
          </cell>
          <cell r="AA55">
            <v>0.125</v>
          </cell>
          <cell r="AB55">
            <v>0.13</v>
          </cell>
          <cell r="AC55">
            <v>0.06</v>
          </cell>
        </row>
        <row r="56">
          <cell r="B56" t="str">
            <v>SRE</v>
          </cell>
          <cell r="C56" t="str">
            <v>Sempra Energy</v>
          </cell>
          <cell r="E56">
            <v>1.92</v>
          </cell>
          <cell r="F56">
            <v>80</v>
          </cell>
          <cell r="G56">
            <v>60</v>
          </cell>
          <cell r="H56">
            <v>4.2</v>
          </cell>
          <cell r="I56">
            <v>4.5</v>
          </cell>
          <cell r="J56">
            <v>5.5</v>
          </cell>
          <cell r="K56">
            <v>1.92</v>
          </cell>
          <cell r="L56">
            <v>2.08</v>
          </cell>
          <cell r="M56">
            <v>2.5</v>
          </cell>
          <cell r="N56">
            <v>41.05</v>
          </cell>
          <cell r="O56">
            <v>43.5</v>
          </cell>
          <cell r="P56">
            <v>52.25</v>
          </cell>
          <cell r="Q56">
            <v>240.45</v>
          </cell>
          <cell r="R56">
            <v>246</v>
          </cell>
          <cell r="S56">
            <v>0.49399999999999999</v>
          </cell>
          <cell r="T56">
            <v>0.49</v>
          </cell>
          <cell r="U56">
            <v>0.496</v>
          </cell>
          <cell r="V56">
            <v>0.51</v>
          </cell>
          <cell r="W56">
            <v>18186</v>
          </cell>
          <cell r="X56">
            <v>25200</v>
          </cell>
          <cell r="Y56">
            <v>0.111</v>
          </cell>
          <cell r="Z56">
            <v>0.105</v>
          </cell>
          <cell r="AA56">
            <v>0.105</v>
          </cell>
          <cell r="AB56">
            <v>0.105</v>
          </cell>
          <cell r="AC56">
            <v>3.5000000000000003E-2</v>
          </cell>
        </row>
        <row r="57">
          <cell r="B57" t="str">
            <v>TE</v>
          </cell>
          <cell r="C57" t="str">
            <v>TECO Energy</v>
          </cell>
          <cell r="E57">
            <v>0.85</v>
          </cell>
          <cell r="F57">
            <v>25</v>
          </cell>
          <cell r="G57">
            <v>18</v>
          </cell>
          <cell r="H57">
            <v>1.3</v>
          </cell>
          <cell r="I57">
            <v>1.45</v>
          </cell>
          <cell r="J57">
            <v>1.75</v>
          </cell>
          <cell r="K57">
            <v>0.85</v>
          </cell>
          <cell r="L57">
            <v>0.89</v>
          </cell>
          <cell r="M57">
            <v>1.05</v>
          </cell>
          <cell r="N57">
            <v>10.55</v>
          </cell>
          <cell r="O57">
            <v>11.1</v>
          </cell>
          <cell r="P57">
            <v>13.25</v>
          </cell>
          <cell r="Q57">
            <v>214.9</v>
          </cell>
          <cell r="R57">
            <v>220</v>
          </cell>
          <cell r="S57">
            <v>0.59199999999999997</v>
          </cell>
          <cell r="T57">
            <v>0.52500000000000002</v>
          </cell>
          <cell r="U57">
            <v>0.40799999999999997</v>
          </cell>
          <cell r="V57">
            <v>0.47499999999999998</v>
          </cell>
          <cell r="W57">
            <v>5317.8</v>
          </cell>
          <cell r="X57">
            <v>6125</v>
          </cell>
          <cell r="Y57">
            <v>0.112</v>
          </cell>
          <cell r="Z57">
            <v>0.125</v>
          </cell>
          <cell r="AA57">
            <v>0.13</v>
          </cell>
          <cell r="AB57">
            <v>0.14000000000000001</v>
          </cell>
          <cell r="AC57">
            <v>0.105</v>
          </cell>
        </row>
        <row r="58">
          <cell r="B58" t="str">
            <v>TEG</v>
          </cell>
          <cell r="C58" t="str">
            <v>Integrys Energy Group</v>
          </cell>
          <cell r="E58">
            <v>2.72</v>
          </cell>
          <cell r="F58">
            <v>55</v>
          </cell>
          <cell r="G58">
            <v>40</v>
          </cell>
          <cell r="H58">
            <v>3.3</v>
          </cell>
          <cell r="I58">
            <v>3.5</v>
          </cell>
          <cell r="J58">
            <v>4</v>
          </cell>
          <cell r="K58">
            <v>2.72</v>
          </cell>
          <cell r="L58">
            <v>2.72</v>
          </cell>
          <cell r="M58">
            <v>2.72</v>
          </cell>
          <cell r="N58">
            <v>37.799999999999997</v>
          </cell>
          <cell r="O58">
            <v>38.65</v>
          </cell>
          <cell r="P58">
            <v>41.75</v>
          </cell>
          <cell r="Q58">
            <v>77.349999999999994</v>
          </cell>
          <cell r="R58">
            <v>78.3</v>
          </cell>
          <cell r="S58">
            <v>0.42199999999999999</v>
          </cell>
          <cell r="T58">
            <v>0.45</v>
          </cell>
          <cell r="U58">
            <v>0.56799999999999995</v>
          </cell>
          <cell r="V58">
            <v>0.54500000000000004</v>
          </cell>
          <cell r="W58">
            <v>5118.5</v>
          </cell>
          <cell r="X58">
            <v>6025</v>
          </cell>
          <cell r="Y58">
            <v>8.6999999999999994E-2</v>
          </cell>
          <cell r="Z58">
            <v>0.09</v>
          </cell>
          <cell r="AA58">
            <v>0.09</v>
          </cell>
          <cell r="AB58">
            <v>9.5000000000000001E-2</v>
          </cell>
          <cell r="AC58">
            <v>0.09</v>
          </cell>
        </row>
        <row r="59">
          <cell r="B59" t="str">
            <v>UIL</v>
          </cell>
          <cell r="C59" t="str">
            <v>UIL Holdings</v>
          </cell>
          <cell r="E59">
            <v>1.73</v>
          </cell>
          <cell r="F59">
            <v>45</v>
          </cell>
          <cell r="G59">
            <v>30</v>
          </cell>
          <cell r="H59">
            <v>1.95</v>
          </cell>
          <cell r="I59">
            <v>2.2000000000000002</v>
          </cell>
          <cell r="J59">
            <v>2.35</v>
          </cell>
          <cell r="K59">
            <v>1.73</v>
          </cell>
          <cell r="L59">
            <v>1.73</v>
          </cell>
          <cell r="M59">
            <v>1.73</v>
          </cell>
          <cell r="N59">
            <v>24</v>
          </cell>
          <cell r="O59">
            <v>24.6</v>
          </cell>
          <cell r="P59">
            <v>27</v>
          </cell>
          <cell r="Q59">
            <v>50.51</v>
          </cell>
          <cell r="R59">
            <v>50</v>
          </cell>
          <cell r="S59">
            <v>0.58399999999999996</v>
          </cell>
          <cell r="T59">
            <v>0.58499999999999996</v>
          </cell>
          <cell r="U59">
            <v>0.41599999999999998</v>
          </cell>
          <cell r="V59">
            <v>0.41499999999999998</v>
          </cell>
          <cell r="W59">
            <v>2587.9</v>
          </cell>
          <cell r="X59">
            <v>3250</v>
          </cell>
          <cell r="Y59">
            <v>6.5000000000000002E-2</v>
          </cell>
          <cell r="Z59">
            <v>8.5000000000000006E-2</v>
          </cell>
          <cell r="AA59">
            <v>0.09</v>
          </cell>
          <cell r="AB59">
            <v>0.09</v>
          </cell>
          <cell r="AC59">
            <v>0.03</v>
          </cell>
        </row>
        <row r="60">
          <cell r="B60" t="str">
            <v>UNS</v>
          </cell>
          <cell r="C60" t="str">
            <v>Unisource Energy</v>
          </cell>
          <cell r="E60">
            <v>1.68</v>
          </cell>
          <cell r="F60">
            <v>75</v>
          </cell>
          <cell r="G60">
            <v>50</v>
          </cell>
          <cell r="H60">
            <v>2.75</v>
          </cell>
          <cell r="I60">
            <v>2.7</v>
          </cell>
          <cell r="J60">
            <v>3.4</v>
          </cell>
          <cell r="K60">
            <v>1.68</v>
          </cell>
          <cell r="L60">
            <v>1.76</v>
          </cell>
          <cell r="M60">
            <v>2.08</v>
          </cell>
          <cell r="N60">
            <v>23.25</v>
          </cell>
          <cell r="O60">
            <v>24.45</v>
          </cell>
          <cell r="P60">
            <v>27.65</v>
          </cell>
          <cell r="Q60">
            <v>36.54</v>
          </cell>
          <cell r="R60">
            <v>38</v>
          </cell>
          <cell r="S60">
            <v>0.68500000000000005</v>
          </cell>
          <cell r="T60">
            <v>0.62</v>
          </cell>
          <cell r="U60">
            <v>0.315</v>
          </cell>
          <cell r="V60">
            <v>0.38</v>
          </cell>
          <cell r="W60">
            <v>2602.8000000000002</v>
          </cell>
          <cell r="X60">
            <v>2750</v>
          </cell>
          <cell r="Y60">
            <v>0.13600000000000001</v>
          </cell>
          <cell r="Z60">
            <v>0.115</v>
          </cell>
          <cell r="AA60">
            <v>0.115</v>
          </cell>
          <cell r="AB60">
            <v>0.125</v>
          </cell>
          <cell r="AC60">
            <v>9.5000000000000001E-2</v>
          </cell>
        </row>
        <row r="61">
          <cell r="B61" t="str">
            <v>VVC</v>
          </cell>
          <cell r="C61" t="str">
            <v>Vectren Corp.</v>
          </cell>
          <cell r="E61">
            <v>1.39</v>
          </cell>
          <cell r="F61">
            <v>40</v>
          </cell>
          <cell r="G61">
            <v>30</v>
          </cell>
          <cell r="H61">
            <v>1.8</v>
          </cell>
          <cell r="I61">
            <v>1.9</v>
          </cell>
          <cell r="J61">
            <v>2.2999999999999998</v>
          </cell>
          <cell r="K61">
            <v>1.39</v>
          </cell>
          <cell r="L61">
            <v>1.41</v>
          </cell>
          <cell r="M61">
            <v>1.6</v>
          </cell>
          <cell r="N61">
            <v>18</v>
          </cell>
          <cell r="O61">
            <v>18.649999999999999</v>
          </cell>
          <cell r="P61">
            <v>21.2</v>
          </cell>
          <cell r="Q61">
            <v>81.7</v>
          </cell>
          <cell r="R61">
            <v>85</v>
          </cell>
          <cell r="S61">
            <v>0.499</v>
          </cell>
          <cell r="T61">
            <v>0.5</v>
          </cell>
          <cell r="U61">
            <v>0.501</v>
          </cell>
          <cell r="V61">
            <v>0.5</v>
          </cell>
          <cell r="W61">
            <v>2874</v>
          </cell>
          <cell r="X61">
            <v>3600</v>
          </cell>
          <cell r="Y61">
            <v>9.2999999999999999E-2</v>
          </cell>
          <cell r="Z61">
            <v>0.1</v>
          </cell>
          <cell r="AA61">
            <v>0.105</v>
          </cell>
          <cell r="AB61">
            <v>0.11</v>
          </cell>
          <cell r="AC61">
            <v>5.5E-2</v>
          </cell>
        </row>
        <row r="62">
          <cell r="B62" t="str">
            <v>WEC</v>
          </cell>
          <cell r="C62" t="str">
            <v>Wisconsin Energy</v>
          </cell>
          <cell r="E62">
            <v>1.04</v>
          </cell>
          <cell r="F62">
            <v>45</v>
          </cell>
          <cell r="G62">
            <v>35</v>
          </cell>
          <cell r="H62">
            <v>2.15</v>
          </cell>
          <cell r="I62">
            <v>2.25</v>
          </cell>
          <cell r="J62">
            <v>2.75</v>
          </cell>
          <cell r="K62">
            <v>1.04</v>
          </cell>
          <cell r="L62">
            <v>1.2</v>
          </cell>
          <cell r="M62">
            <v>1.65</v>
          </cell>
          <cell r="N62">
            <v>17.149999999999999</v>
          </cell>
          <cell r="O62">
            <v>17.649999999999999</v>
          </cell>
          <cell r="P62">
            <v>19.5</v>
          </cell>
          <cell r="Q62">
            <v>233.77</v>
          </cell>
          <cell r="R62">
            <v>223</v>
          </cell>
          <cell r="S62">
            <v>0.50600000000000001</v>
          </cell>
          <cell r="T62">
            <v>0.53500000000000003</v>
          </cell>
          <cell r="U62">
            <v>0.49</v>
          </cell>
          <cell r="V62">
            <v>0.46</v>
          </cell>
          <cell r="W62">
            <v>7764.5</v>
          </cell>
          <cell r="X62">
            <v>9450</v>
          </cell>
          <cell r="Y62">
            <v>0.12</v>
          </cell>
          <cell r="Z62">
            <v>0.13</v>
          </cell>
          <cell r="AA62">
            <v>0.13</v>
          </cell>
          <cell r="AB62">
            <v>0.14000000000000001</v>
          </cell>
          <cell r="AC62">
            <v>8.5000000000000006E-2</v>
          </cell>
        </row>
        <row r="63">
          <cell r="B63" t="str">
            <v>WR</v>
          </cell>
          <cell r="C63" t="str">
            <v>Westar Energy</v>
          </cell>
          <cell r="E63">
            <v>1.28</v>
          </cell>
          <cell r="F63">
            <v>35</v>
          </cell>
          <cell r="G63">
            <v>25</v>
          </cell>
          <cell r="H63">
            <v>1.75</v>
          </cell>
          <cell r="I63">
            <v>1.9</v>
          </cell>
          <cell r="J63">
            <v>2.4</v>
          </cell>
          <cell r="K63">
            <v>1.28</v>
          </cell>
          <cell r="L63">
            <v>1.32</v>
          </cell>
          <cell r="M63">
            <v>1.44</v>
          </cell>
          <cell r="N63">
            <v>22.2</v>
          </cell>
          <cell r="O63">
            <v>22.9</v>
          </cell>
          <cell r="P63">
            <v>24.2</v>
          </cell>
          <cell r="Q63">
            <v>112.13</v>
          </cell>
          <cell r="R63">
            <v>128</v>
          </cell>
          <cell r="S63">
            <v>0.53600000000000003</v>
          </cell>
          <cell r="T63">
            <v>0.53</v>
          </cell>
          <cell r="U63">
            <v>0.46400000000000002</v>
          </cell>
          <cell r="V63">
            <v>0.47</v>
          </cell>
          <cell r="W63">
            <v>5180.8</v>
          </cell>
          <cell r="X63">
            <v>6600</v>
          </cell>
          <cell r="Y63">
            <v>8.2000000000000003E-2</v>
          </cell>
          <cell r="Z63">
            <v>0.08</v>
          </cell>
          <cell r="AA63">
            <v>0.08</v>
          </cell>
          <cell r="AB63">
            <v>0.1</v>
          </cell>
          <cell r="AC63">
            <v>8.5000000000000006E-2</v>
          </cell>
        </row>
        <row r="64">
          <cell r="B64" t="str">
            <v>XEL</v>
          </cell>
          <cell r="C64" t="str">
            <v>Xcel Energy, Inc.</v>
          </cell>
          <cell r="E64">
            <v>1.03</v>
          </cell>
          <cell r="F64">
            <v>30</v>
          </cell>
          <cell r="G64">
            <v>20</v>
          </cell>
          <cell r="H64">
            <v>1.75</v>
          </cell>
          <cell r="I64">
            <v>1.85</v>
          </cell>
          <cell r="J64">
            <v>2</v>
          </cell>
          <cell r="K64">
            <v>1.03</v>
          </cell>
          <cell r="L64">
            <v>1.06</v>
          </cell>
          <cell r="M64">
            <v>1.1499999999999999</v>
          </cell>
          <cell r="N64">
            <v>17.5</v>
          </cell>
          <cell r="O64">
            <v>18.3</v>
          </cell>
          <cell r="P64">
            <v>21</v>
          </cell>
          <cell r="Q64">
            <v>482.33</v>
          </cell>
          <cell r="R64">
            <v>498</v>
          </cell>
          <cell r="S64">
            <v>0.53100000000000003</v>
          </cell>
          <cell r="T64">
            <v>0.51500000000000001</v>
          </cell>
          <cell r="U64">
            <v>0.46300000000000002</v>
          </cell>
          <cell r="V64">
            <v>0.48499999999999999</v>
          </cell>
          <cell r="W64">
            <v>17452</v>
          </cell>
          <cell r="X64">
            <v>21500</v>
          </cell>
          <cell r="Y64">
            <v>8.8999999999999996E-2</v>
          </cell>
          <cell r="Z64">
            <v>0.1</v>
          </cell>
          <cell r="AA64">
            <v>0.1</v>
          </cell>
          <cell r="AB64">
            <v>0.1</v>
          </cell>
          <cell r="AC64">
            <v>0.05</v>
          </cell>
        </row>
      </sheetData>
      <sheetData sheetId="31" refreshError="1"/>
      <sheetData sheetId="32">
        <row r="16">
          <cell r="B16" t="str">
            <v>AEE</v>
          </cell>
          <cell r="C16" t="str">
            <v>Ameren Corp.</v>
          </cell>
          <cell r="D16">
            <v>269</v>
          </cell>
          <cell r="E16">
            <v>155</v>
          </cell>
          <cell r="F16">
            <v>6853</v>
          </cell>
          <cell r="G16">
            <v>0</v>
          </cell>
          <cell r="H16">
            <v>154</v>
          </cell>
          <cell r="I16">
            <v>7730</v>
          </cell>
          <cell r="J16">
            <v>15161</v>
          </cell>
        </row>
        <row r="17">
          <cell r="B17" t="str">
            <v>AEP</v>
          </cell>
          <cell r="C17" t="str">
            <v>American Elec Pwr</v>
          </cell>
          <cell r="D17">
            <v>1346</v>
          </cell>
          <cell r="E17">
            <v>1309</v>
          </cell>
          <cell r="F17">
            <v>15502</v>
          </cell>
          <cell r="G17">
            <v>60</v>
          </cell>
          <cell r="H17">
            <v>0</v>
          </cell>
          <cell r="I17">
            <v>13622</v>
          </cell>
          <cell r="J17">
            <v>31839</v>
          </cell>
        </row>
        <row r="18">
          <cell r="B18" t="str">
            <v>ALE</v>
          </cell>
          <cell r="C18" t="str">
            <v>ALLETE</v>
          </cell>
          <cell r="D18">
            <v>1</v>
          </cell>
          <cell r="E18">
            <v>13.4</v>
          </cell>
          <cell r="F18">
            <v>771.6</v>
          </cell>
          <cell r="G18">
            <v>0</v>
          </cell>
          <cell r="H18">
            <v>9</v>
          </cell>
          <cell r="I18">
            <v>976</v>
          </cell>
          <cell r="J18">
            <v>1771</v>
          </cell>
        </row>
        <row r="19">
          <cell r="B19" t="str">
            <v>AVA</v>
          </cell>
          <cell r="C19" t="str">
            <v>Avista Corp.</v>
          </cell>
          <cell r="D19">
            <v>110</v>
          </cell>
          <cell r="E19">
            <v>0.35799999999999998</v>
          </cell>
          <cell r="F19">
            <v>1101.499</v>
          </cell>
          <cell r="G19">
            <v>51.546999999999997</v>
          </cell>
          <cell r="H19">
            <v>46.122</v>
          </cell>
          <cell r="I19">
            <v>1125.7840000000001</v>
          </cell>
          <cell r="J19">
            <v>2435.3100000000004</v>
          </cell>
        </row>
        <row r="20">
          <cell r="B20" t="str">
            <v>AYE</v>
          </cell>
          <cell r="C20" t="str">
            <v>Allegheny Energy</v>
          </cell>
          <cell r="J20">
            <v>0</v>
          </cell>
        </row>
        <row r="21">
          <cell r="B21" t="str">
            <v>BKH</v>
          </cell>
          <cell r="C21" t="str">
            <v>Black Hills Corp.</v>
          </cell>
          <cell r="D21">
            <v>249</v>
          </cell>
          <cell r="E21">
            <v>5.181</v>
          </cell>
          <cell r="F21">
            <v>1186.05</v>
          </cell>
          <cell r="G21">
            <v>0</v>
          </cell>
          <cell r="H21">
            <v>0</v>
          </cell>
          <cell r="I21">
            <v>1100.27</v>
          </cell>
          <cell r="J21">
            <v>2540.5010000000002</v>
          </cell>
        </row>
        <row r="22">
          <cell r="B22" t="str">
            <v>CEG</v>
          </cell>
          <cell r="C22" t="str">
            <v>Constellation Energy</v>
          </cell>
          <cell r="D22">
            <v>32.4</v>
          </cell>
          <cell r="E22">
            <v>245.6</v>
          </cell>
          <cell r="F22">
            <v>4054.2</v>
          </cell>
          <cell r="G22">
            <v>190</v>
          </cell>
          <cell r="H22">
            <v>88.8</v>
          </cell>
          <cell r="I22">
            <v>7829.2</v>
          </cell>
          <cell r="J22">
            <v>12440.2</v>
          </cell>
        </row>
        <row r="23">
          <cell r="B23" t="str">
            <v>CHG</v>
          </cell>
          <cell r="C23" t="str">
            <v>CH Energy Group</v>
          </cell>
          <cell r="J23">
            <v>0</v>
          </cell>
        </row>
        <row r="24">
          <cell r="B24" t="str">
            <v>CMS</v>
          </cell>
          <cell r="C24" t="str">
            <v>CMS Energy</v>
          </cell>
          <cell r="D24">
            <v>0</v>
          </cell>
          <cell r="E24">
            <v>750</v>
          </cell>
          <cell r="F24">
            <v>6448</v>
          </cell>
          <cell r="G24">
            <v>0</v>
          </cell>
          <cell r="H24">
            <v>44</v>
          </cell>
          <cell r="I24">
            <v>2793</v>
          </cell>
          <cell r="J24">
            <v>10035</v>
          </cell>
        </row>
        <row r="25">
          <cell r="B25" t="str">
            <v>CNL</v>
          </cell>
          <cell r="C25" t="str">
            <v>Cleco Corp.</v>
          </cell>
          <cell r="D25">
            <v>150</v>
          </cell>
          <cell r="E25">
            <v>12.269</v>
          </cell>
          <cell r="F25">
            <v>1399.7090000000001</v>
          </cell>
          <cell r="G25">
            <v>1.0289999999999999</v>
          </cell>
          <cell r="H25">
            <v>0</v>
          </cell>
          <cell r="I25">
            <v>1317.1780000000001</v>
          </cell>
          <cell r="J25">
            <v>2880.1850000000004</v>
          </cell>
        </row>
        <row r="26">
          <cell r="B26" t="str">
            <v>CNP</v>
          </cell>
          <cell r="C26" t="str">
            <v>CenterPoint Energy</v>
          </cell>
          <cell r="D26">
            <v>53</v>
          </cell>
          <cell r="E26">
            <v>428</v>
          </cell>
          <cell r="F26">
            <v>9001</v>
          </cell>
          <cell r="G26">
            <v>0</v>
          </cell>
          <cell r="H26">
            <v>0</v>
          </cell>
          <cell r="I26">
            <v>3198</v>
          </cell>
          <cell r="J26">
            <v>12680</v>
          </cell>
        </row>
        <row r="27">
          <cell r="B27" t="str">
            <v>CV</v>
          </cell>
          <cell r="C27" t="str">
            <v xml:space="preserve">Central Vermont P S </v>
          </cell>
          <cell r="J27">
            <v>0</v>
          </cell>
        </row>
        <row r="28">
          <cell r="B28" t="str">
            <v>D</v>
          </cell>
          <cell r="C28" t="str">
            <v>Dominion Resources</v>
          </cell>
          <cell r="D28">
            <v>1386</v>
          </cell>
          <cell r="E28">
            <v>497</v>
          </cell>
          <cell r="F28">
            <v>15758</v>
          </cell>
          <cell r="G28">
            <v>257</v>
          </cell>
          <cell r="H28">
            <v>0</v>
          </cell>
          <cell r="I28">
            <v>11997</v>
          </cell>
          <cell r="J28">
            <v>29895</v>
          </cell>
        </row>
        <row r="29">
          <cell r="B29" t="str">
            <v>DPL</v>
          </cell>
          <cell r="C29" t="str">
            <v>DPL, Inc.</v>
          </cell>
          <cell r="D29">
            <v>0</v>
          </cell>
          <cell r="E29">
            <v>297.5</v>
          </cell>
          <cell r="F29">
            <v>1026.5999999999999</v>
          </cell>
          <cell r="G29">
            <v>22.9</v>
          </cell>
          <cell r="H29">
            <v>0</v>
          </cell>
          <cell r="I29">
            <v>1218.5</v>
          </cell>
          <cell r="J29">
            <v>2565.5</v>
          </cell>
        </row>
        <row r="30">
          <cell r="B30" t="str">
            <v>DTE</v>
          </cell>
          <cell r="C30" t="str">
            <v>DTE Energy Co.</v>
          </cell>
          <cell r="D30">
            <v>150</v>
          </cell>
          <cell r="E30">
            <v>925</v>
          </cell>
          <cell r="F30">
            <v>6114</v>
          </cell>
          <cell r="G30">
            <v>289</v>
          </cell>
          <cell r="H30">
            <v>45</v>
          </cell>
          <cell r="I30">
            <v>6722</v>
          </cell>
          <cell r="J30">
            <v>14245</v>
          </cell>
        </row>
        <row r="31">
          <cell r="B31" t="str">
            <v>DUK</v>
          </cell>
          <cell r="C31" t="str">
            <v>Duke Energy Corp.</v>
          </cell>
          <cell r="J31">
            <v>0</v>
          </cell>
        </row>
        <row r="32">
          <cell r="B32" t="str">
            <v>ED</v>
          </cell>
          <cell r="C32" t="str">
            <v>Consolidated Edison</v>
          </cell>
          <cell r="D32">
            <v>0</v>
          </cell>
          <cell r="E32">
            <v>5</v>
          </cell>
          <cell r="F32">
            <v>10671</v>
          </cell>
          <cell r="G32">
            <v>213</v>
          </cell>
          <cell r="H32">
            <v>0</v>
          </cell>
          <cell r="I32">
            <v>11061</v>
          </cell>
          <cell r="J32">
            <v>21950</v>
          </cell>
        </row>
        <row r="33">
          <cell r="B33" t="str">
            <v>EDE</v>
          </cell>
          <cell r="C33" t="str">
            <v>Empire District Elec</v>
          </cell>
          <cell r="D33">
            <v>24</v>
          </cell>
          <cell r="E33">
            <v>0.88100000000000001</v>
          </cell>
          <cell r="F33">
            <v>693.072</v>
          </cell>
          <cell r="G33">
            <v>0</v>
          </cell>
          <cell r="H33">
            <v>0</v>
          </cell>
          <cell r="I33">
            <v>657.62400000000002</v>
          </cell>
          <cell r="J33">
            <v>1375.577</v>
          </cell>
        </row>
        <row r="34">
          <cell r="B34" t="str">
            <v>EE</v>
          </cell>
          <cell r="C34" t="str">
            <v>El Paso Electric</v>
          </cell>
          <cell r="J34">
            <v>0</v>
          </cell>
        </row>
        <row r="35">
          <cell r="B35" t="str">
            <v>EIX</v>
          </cell>
          <cell r="C35" t="str">
            <v>Edison International</v>
          </cell>
          <cell r="D35">
            <v>115</v>
          </cell>
          <cell r="E35">
            <v>48</v>
          </cell>
          <cell r="F35">
            <v>12371</v>
          </cell>
          <cell r="G35">
            <v>907</v>
          </cell>
          <cell r="H35">
            <v>4</v>
          </cell>
          <cell r="I35">
            <v>10583</v>
          </cell>
          <cell r="J35">
            <v>24028</v>
          </cell>
        </row>
        <row r="36">
          <cell r="B36" t="str">
            <v>ETR</v>
          </cell>
          <cell r="C36" t="str">
            <v>Entergy Corp.</v>
          </cell>
          <cell r="D36">
            <v>154.13499999999999</v>
          </cell>
          <cell r="E36">
            <v>299.548</v>
          </cell>
          <cell r="F36">
            <v>10386.026</v>
          </cell>
          <cell r="G36">
            <v>310.738</v>
          </cell>
          <cell r="H36">
            <v>0</v>
          </cell>
          <cell r="I36">
            <v>8496.4</v>
          </cell>
          <cell r="J36">
            <v>19646.846999999998</v>
          </cell>
        </row>
        <row r="37">
          <cell r="B37" t="str">
            <v>EXC</v>
          </cell>
          <cell r="C37" t="str">
            <v>Exelon Corp.</v>
          </cell>
          <cell r="D37">
            <v>225</v>
          </cell>
          <cell r="E37">
            <v>599</v>
          </cell>
          <cell r="F37">
            <v>11614</v>
          </cell>
          <cell r="G37">
            <v>87</v>
          </cell>
          <cell r="H37">
            <v>3</v>
          </cell>
          <cell r="I37">
            <v>13560</v>
          </cell>
          <cell r="J37">
            <v>26088</v>
          </cell>
        </row>
        <row r="38">
          <cell r="B38" t="str">
            <v>FE</v>
          </cell>
          <cell r="C38" t="str">
            <v>FirstEnergy Corp.</v>
          </cell>
          <cell r="D38">
            <v>700</v>
          </cell>
          <cell r="E38">
            <v>1486</v>
          </cell>
          <cell r="F38">
            <v>12579</v>
          </cell>
          <cell r="G38">
            <v>0</v>
          </cell>
          <cell r="H38">
            <v>-32</v>
          </cell>
          <cell r="I38">
            <v>8545</v>
          </cell>
          <cell r="J38">
            <v>23278</v>
          </cell>
        </row>
        <row r="39">
          <cell r="B39" t="str">
            <v>GXP</v>
          </cell>
          <cell r="C39" t="str">
            <v>Great Plains Energy</v>
          </cell>
          <cell r="D39">
            <v>368</v>
          </cell>
          <cell r="E39">
            <v>485.7</v>
          </cell>
          <cell r="F39">
            <v>2942.7</v>
          </cell>
          <cell r="G39">
            <v>39</v>
          </cell>
          <cell r="H39">
            <v>1.2</v>
          </cell>
          <cell r="I39">
            <v>2885.9</v>
          </cell>
          <cell r="J39">
            <v>6722.5</v>
          </cell>
        </row>
        <row r="40">
          <cell r="B40" t="str">
            <v>HE</v>
          </cell>
          <cell r="C40" t="str">
            <v>Hawaiian Elec.</v>
          </cell>
          <cell r="D40">
            <v>24.922999999999998</v>
          </cell>
          <cell r="E40">
            <v>0</v>
          </cell>
          <cell r="F40">
            <v>1364.942</v>
          </cell>
          <cell r="G40">
            <v>34.292999999999999</v>
          </cell>
          <cell r="H40">
            <v>0</v>
          </cell>
          <cell r="I40">
            <v>1483.6369999999999</v>
          </cell>
          <cell r="J40">
            <v>2907.7950000000001</v>
          </cell>
        </row>
        <row r="41">
          <cell r="B41" t="str">
            <v>IDA</v>
          </cell>
          <cell r="C41" t="str">
            <v>IDACORP, Inc.</v>
          </cell>
          <cell r="D41">
            <v>66.900000000000006</v>
          </cell>
          <cell r="E41">
            <v>122.572</v>
          </cell>
          <cell r="F41">
            <v>1488.287</v>
          </cell>
          <cell r="G41">
            <v>0</v>
          </cell>
          <cell r="H41">
            <v>3.871</v>
          </cell>
          <cell r="I41">
            <v>1532.1130000000001</v>
          </cell>
          <cell r="J41">
            <v>3213.7430000000004</v>
          </cell>
        </row>
        <row r="42">
          <cell r="B42" t="str">
            <v>ITC</v>
          </cell>
          <cell r="C42" t="str">
            <v>ITC Holdings Corp.</v>
          </cell>
          <cell r="D42">
            <v>0</v>
          </cell>
          <cell r="E42">
            <v>0</v>
          </cell>
          <cell r="F42">
            <v>2496.8960000000002</v>
          </cell>
          <cell r="G42">
            <v>0</v>
          </cell>
          <cell r="H42">
            <v>0</v>
          </cell>
          <cell r="I42">
            <v>1117.433</v>
          </cell>
          <cell r="J42">
            <v>3614.3290000000002</v>
          </cell>
        </row>
        <row r="43">
          <cell r="B43" t="str">
            <v>LNT</v>
          </cell>
          <cell r="C43" t="str">
            <v>Alliant Energy</v>
          </cell>
          <cell r="D43">
            <v>47.4</v>
          </cell>
          <cell r="E43">
            <v>1.3</v>
          </cell>
          <cell r="F43">
            <v>2703.4</v>
          </cell>
          <cell r="G43">
            <v>243.8</v>
          </cell>
          <cell r="H43">
            <v>2</v>
          </cell>
          <cell r="I43">
            <v>2893.6</v>
          </cell>
          <cell r="J43">
            <v>5891.5</v>
          </cell>
        </row>
        <row r="44">
          <cell r="B44" t="str">
            <v>MGEE</v>
          </cell>
          <cell r="C44" t="str">
            <v>MGE Energy</v>
          </cell>
          <cell r="J44">
            <v>0</v>
          </cell>
        </row>
        <row r="45">
          <cell r="B45" t="str">
            <v>NEE</v>
          </cell>
          <cell r="C45" t="str">
            <v>NextEra Energy</v>
          </cell>
          <cell r="D45">
            <v>889</v>
          </cell>
          <cell r="E45">
            <v>1920</v>
          </cell>
          <cell r="F45">
            <v>18013</v>
          </cell>
          <cell r="G45">
            <v>0</v>
          </cell>
          <cell r="H45">
            <v>0</v>
          </cell>
          <cell r="I45">
            <v>14461</v>
          </cell>
          <cell r="J45">
            <v>35283</v>
          </cell>
        </row>
        <row r="46">
          <cell r="B46" t="str">
            <v>NST</v>
          </cell>
          <cell r="C46" t="str">
            <v>NSTAR</v>
          </cell>
          <cell r="J46">
            <v>0</v>
          </cell>
        </row>
        <row r="47">
          <cell r="B47" t="str">
            <v>NU</v>
          </cell>
          <cell r="C47" t="str">
            <v>Northeast Utilities</v>
          </cell>
          <cell r="J47">
            <v>0</v>
          </cell>
        </row>
        <row r="48">
          <cell r="B48" t="str">
            <v>NVE</v>
          </cell>
          <cell r="C48" t="str">
            <v>NV Energy, Inc.</v>
          </cell>
          <cell r="J48">
            <v>0</v>
          </cell>
        </row>
        <row r="49">
          <cell r="B49" t="str">
            <v>OGE</v>
          </cell>
          <cell r="C49" t="str">
            <v>OGE Energy Corp.</v>
          </cell>
          <cell r="D49">
            <v>145</v>
          </cell>
          <cell r="E49">
            <v>0</v>
          </cell>
          <cell r="F49">
            <v>2362.9</v>
          </cell>
          <cell r="G49">
            <v>0</v>
          </cell>
          <cell r="H49">
            <v>110.4</v>
          </cell>
          <cell r="I49">
            <v>2289.6</v>
          </cell>
          <cell r="J49">
            <v>4907.8999999999996</v>
          </cell>
        </row>
        <row r="50">
          <cell r="B50" t="str">
            <v>OTTR</v>
          </cell>
          <cell r="C50" t="str">
            <v>Otter Tail Corp.</v>
          </cell>
          <cell r="D50">
            <v>79.489999999999995</v>
          </cell>
          <cell r="E50">
            <v>0.60399999999999998</v>
          </cell>
          <cell r="F50">
            <v>435.44600000000003</v>
          </cell>
          <cell r="G50">
            <v>15.5</v>
          </cell>
          <cell r="H50">
            <v>0</v>
          </cell>
          <cell r="I50">
            <v>631.86300000000006</v>
          </cell>
          <cell r="J50">
            <v>1162.903</v>
          </cell>
        </row>
        <row r="51">
          <cell r="B51" t="str">
            <v>PCG</v>
          </cell>
          <cell r="C51" t="str">
            <v>PG&amp;E Corp.</v>
          </cell>
          <cell r="D51">
            <v>853</v>
          </cell>
          <cell r="E51">
            <v>809</v>
          </cell>
          <cell r="F51">
            <v>10906</v>
          </cell>
          <cell r="G51">
            <v>252</v>
          </cell>
          <cell r="H51">
            <v>0</v>
          </cell>
          <cell r="I51">
            <v>11282</v>
          </cell>
          <cell r="J51">
            <v>24102</v>
          </cell>
        </row>
        <row r="52">
          <cell r="B52" t="str">
            <v>PEG</v>
          </cell>
          <cell r="C52" t="str">
            <v>P S Enterprise Group</v>
          </cell>
          <cell r="D52">
            <v>64</v>
          </cell>
          <cell r="E52">
            <v>1121</v>
          </cell>
          <cell r="F52">
            <v>7819</v>
          </cell>
          <cell r="G52">
            <v>0</v>
          </cell>
          <cell r="H52">
            <v>8</v>
          </cell>
          <cell r="I52">
            <v>9633</v>
          </cell>
          <cell r="J52">
            <v>18645</v>
          </cell>
        </row>
        <row r="53">
          <cell r="B53" t="str">
            <v>PGN</v>
          </cell>
          <cell r="C53" t="str">
            <v>Progress Energy</v>
          </cell>
          <cell r="J53">
            <v>0</v>
          </cell>
        </row>
        <row r="54">
          <cell r="B54" t="str">
            <v>PNM</v>
          </cell>
          <cell r="C54" t="str">
            <v>PNM Resources</v>
          </cell>
          <cell r="D54">
            <v>222</v>
          </cell>
          <cell r="E54">
            <v>2.2519999999999998</v>
          </cell>
          <cell r="F54">
            <v>1563.595</v>
          </cell>
          <cell r="G54">
            <v>11.529</v>
          </cell>
          <cell r="H54">
            <v>85.177000000000007</v>
          </cell>
          <cell r="I54">
            <v>1536.742</v>
          </cell>
          <cell r="J54">
            <v>3421.2950000000001</v>
          </cell>
        </row>
        <row r="55">
          <cell r="B55" t="str">
            <v>PNW</v>
          </cell>
          <cell r="C55" t="str">
            <v>Pinnacle West Capital</v>
          </cell>
          <cell r="D55">
            <v>16.600000000000001</v>
          </cell>
          <cell r="E55">
            <v>631.87900000000002</v>
          </cell>
          <cell r="F55">
            <v>3045.7939999999999</v>
          </cell>
          <cell r="G55">
            <v>0</v>
          </cell>
          <cell r="H55">
            <v>91.899000000000001</v>
          </cell>
          <cell r="I55">
            <v>3683.3270000000002</v>
          </cell>
          <cell r="J55">
            <v>7469.4989999999998</v>
          </cell>
        </row>
        <row r="56">
          <cell r="B56" t="str">
            <v>POM</v>
          </cell>
          <cell r="C56" t="str">
            <v>Pepco Holdings</v>
          </cell>
          <cell r="D56">
            <v>534</v>
          </cell>
          <cell r="E56">
            <v>75</v>
          </cell>
          <cell r="F56">
            <v>3629</v>
          </cell>
          <cell r="G56">
            <v>0</v>
          </cell>
          <cell r="H56">
            <v>6</v>
          </cell>
          <cell r="I56">
            <v>4230</v>
          </cell>
          <cell r="J56">
            <v>8474</v>
          </cell>
        </row>
        <row r="57">
          <cell r="B57" t="str">
            <v>POR</v>
          </cell>
          <cell r="C57" t="str">
            <v>Portland General Elec.</v>
          </cell>
          <cell r="D57">
            <v>19</v>
          </cell>
          <cell r="E57">
            <v>10</v>
          </cell>
          <cell r="F57">
            <v>1798</v>
          </cell>
          <cell r="G57">
            <v>0</v>
          </cell>
          <cell r="H57">
            <v>7</v>
          </cell>
          <cell r="I57">
            <v>1592</v>
          </cell>
          <cell r="J57">
            <v>3426</v>
          </cell>
        </row>
        <row r="58">
          <cell r="B58" t="str">
            <v>PPL</v>
          </cell>
          <cell r="C58" t="str">
            <v>PPL Corp.</v>
          </cell>
          <cell r="D58">
            <v>694</v>
          </cell>
          <cell r="E58">
            <v>502</v>
          </cell>
          <cell r="F58">
            <v>12161</v>
          </cell>
          <cell r="G58">
            <v>0</v>
          </cell>
          <cell r="H58">
            <v>268</v>
          </cell>
          <cell r="I58">
            <v>8210</v>
          </cell>
          <cell r="J58">
            <v>21835</v>
          </cell>
        </row>
        <row r="59">
          <cell r="B59" t="str">
            <v>SCG</v>
          </cell>
          <cell r="C59" t="str">
            <v>SCANA Corp.</v>
          </cell>
          <cell r="D59">
            <v>420</v>
          </cell>
          <cell r="E59">
            <v>337</v>
          </cell>
          <cell r="F59">
            <v>4152</v>
          </cell>
          <cell r="G59">
            <v>0</v>
          </cell>
          <cell r="H59">
            <v>0</v>
          </cell>
          <cell r="I59">
            <v>3702</v>
          </cell>
          <cell r="J59">
            <v>8611</v>
          </cell>
        </row>
        <row r="60">
          <cell r="B60" t="str">
            <v>SO</v>
          </cell>
          <cell r="C60" t="str">
            <v>Southern Company</v>
          </cell>
          <cell r="D60">
            <v>1297</v>
          </cell>
          <cell r="E60">
            <v>1301</v>
          </cell>
          <cell r="F60">
            <v>18154</v>
          </cell>
          <cell r="G60">
            <v>1082</v>
          </cell>
          <cell r="H60">
            <v>0</v>
          </cell>
          <cell r="I60">
            <v>16202</v>
          </cell>
          <cell r="J60">
            <v>38036</v>
          </cell>
        </row>
        <row r="61">
          <cell r="B61" t="str">
            <v>SRE</v>
          </cell>
          <cell r="C61" t="str">
            <v>Sempra Energy</v>
          </cell>
          <cell r="D61">
            <v>158</v>
          </cell>
          <cell r="E61">
            <v>349</v>
          </cell>
          <cell r="F61">
            <v>8980</v>
          </cell>
          <cell r="G61">
            <v>100</v>
          </cell>
          <cell r="H61">
            <v>111</v>
          </cell>
          <cell r="I61">
            <v>9027</v>
          </cell>
          <cell r="J61">
            <v>18725</v>
          </cell>
        </row>
        <row r="62">
          <cell r="B62" t="str">
            <v>TE</v>
          </cell>
          <cell r="C62" t="str">
            <v>TECO Energy</v>
          </cell>
          <cell r="D62">
            <v>12</v>
          </cell>
          <cell r="E62">
            <v>67.099999999999994</v>
          </cell>
          <cell r="F62">
            <v>3114.6</v>
          </cell>
          <cell r="G62">
            <v>0</v>
          </cell>
          <cell r="H62">
            <v>0.9</v>
          </cell>
          <cell r="I62">
            <v>2169.6999999999998</v>
          </cell>
          <cell r="J62">
            <v>5364.2999999999993</v>
          </cell>
        </row>
        <row r="63">
          <cell r="B63" t="str">
            <v>TEG</v>
          </cell>
          <cell r="C63" t="str">
            <v>Integrys Energy Group</v>
          </cell>
          <cell r="D63">
            <v>10</v>
          </cell>
          <cell r="E63">
            <v>476.9</v>
          </cell>
          <cell r="F63">
            <v>2161.6</v>
          </cell>
          <cell r="G63">
            <v>0</v>
          </cell>
          <cell r="H63">
            <v>0</v>
          </cell>
          <cell r="I63">
            <v>2905.8</v>
          </cell>
          <cell r="J63">
            <v>5554.3</v>
          </cell>
        </row>
        <row r="64">
          <cell r="B64" t="str">
            <v>UIL</v>
          </cell>
          <cell r="C64" t="str">
            <v>UIL Holdings</v>
          </cell>
          <cell r="D64">
            <v>7</v>
          </cell>
          <cell r="E64">
            <v>154.114</v>
          </cell>
          <cell r="F64">
            <v>1511.768</v>
          </cell>
          <cell r="G64">
            <v>0.82799999999999996</v>
          </cell>
          <cell r="H64">
            <v>0</v>
          </cell>
          <cell r="I64">
            <v>1076.1420000000001</v>
          </cell>
          <cell r="J64">
            <v>2749.8519999999999</v>
          </cell>
        </row>
        <row r="65">
          <cell r="B65" t="str">
            <v>UNS</v>
          </cell>
          <cell r="C65" t="str">
            <v>Unisource Energy</v>
          </cell>
          <cell r="J65">
            <v>0</v>
          </cell>
        </row>
        <row r="66">
          <cell r="B66" t="str">
            <v>VVC</v>
          </cell>
          <cell r="C66" t="str">
            <v>Vectren Corp.</v>
          </cell>
          <cell r="D66">
            <v>118.3</v>
          </cell>
          <cell r="E66">
            <v>250.7</v>
          </cell>
          <cell r="F66">
            <v>1435.2</v>
          </cell>
          <cell r="G66">
            <v>0</v>
          </cell>
          <cell r="H66">
            <v>0</v>
          </cell>
          <cell r="I66">
            <v>1438.9</v>
          </cell>
          <cell r="J66">
            <v>3243.1000000000004</v>
          </cell>
        </row>
        <row r="67">
          <cell r="B67" t="str">
            <v>WEC</v>
          </cell>
          <cell r="C67" t="str">
            <v>Wisconsin Energy</v>
          </cell>
          <cell r="D67">
            <v>657.9</v>
          </cell>
          <cell r="E67">
            <v>473.4</v>
          </cell>
          <cell r="F67">
            <v>3932</v>
          </cell>
          <cell r="G67">
            <v>30.4</v>
          </cell>
          <cell r="H67">
            <v>0</v>
          </cell>
          <cell r="I67">
            <v>3802.1</v>
          </cell>
          <cell r="J67">
            <v>8895.7999999999993</v>
          </cell>
        </row>
        <row r="68">
          <cell r="B68" t="str">
            <v>WR</v>
          </cell>
          <cell r="C68" t="str">
            <v>Westar Energy</v>
          </cell>
          <cell r="D68">
            <v>226.7</v>
          </cell>
          <cell r="E68">
            <v>91.155000000000001</v>
          </cell>
          <cell r="F68">
            <v>2769.0329999999999</v>
          </cell>
          <cell r="G68">
            <v>21.436</v>
          </cell>
          <cell r="H68">
            <v>6.07</v>
          </cell>
          <cell r="I68">
            <v>2382.8669999999997</v>
          </cell>
          <cell r="J68">
            <v>5497.2610000000004</v>
          </cell>
        </row>
        <row r="69">
          <cell r="B69" t="str">
            <v>XEL</v>
          </cell>
          <cell r="C69" t="str">
            <v>Xcel Energy, Inc.</v>
          </cell>
          <cell r="D69">
            <v>466.4</v>
          </cell>
          <cell r="E69">
            <v>55.414999999999999</v>
          </cell>
          <cell r="F69">
            <v>9263.1440000000002</v>
          </cell>
          <cell r="G69">
            <v>104.98</v>
          </cell>
          <cell r="H69">
            <v>0</v>
          </cell>
          <cell r="I69">
            <v>8083.5190000000002</v>
          </cell>
          <cell r="J69">
            <v>17973.457999999999</v>
          </cell>
        </row>
      </sheetData>
      <sheetData sheetId="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Out Def Summ"/>
      <sheetName val="CashOut Def - Details"/>
      <sheetName val="CashOut"/>
      <sheetName val="Summ"/>
      <sheetName val="Retention Bonus"/>
      <sheetName val="PSUs 02-04"/>
      <sheetName val="LTIP In Progress 01-03 Max"/>
      <sheetName val="Outstanding Options 2001-2000"/>
      <sheetName val="Restricted Stock 00 Max"/>
      <sheetName val="DO NOT PRINT - RS 97 Table"/>
      <sheetName val="DO NOT PRINT - Deferrals"/>
      <sheetName val="DO NOT PRINT - Div Eq"/>
      <sheetName val="DO NOT PRINT - Prices"/>
      <sheetName val="DO NOT PRINT - Notes"/>
      <sheetName val="DO NOT PRINT - Names"/>
      <sheetName val="LTIP In Progress 01-03"/>
      <sheetName val="Restricted Stock 00"/>
      <sheetName val="Restricted St塅䕃⹌塅E0"/>
      <sheetName val="1994 LTIP"/>
      <sheetName val="ValSummary"/>
      <sheetName val="BS - older"/>
      <sheetName val="Input"/>
      <sheetName val="CashOut_Def_Summ"/>
      <sheetName val="CashOut_Def_-_Details"/>
      <sheetName val="Retention_Bonus"/>
      <sheetName val="PSUs_02-04"/>
      <sheetName val="LTIP_In_Progress_01-03_Max"/>
      <sheetName val="Outstanding_Options_2001-2000"/>
      <sheetName val="Restricted_Stock_00_Max"/>
      <sheetName val="DO_NOT_PRINT_-_RS_97_Table"/>
      <sheetName val="DO_NOT_PRINT_-_Deferrals"/>
      <sheetName val="DO_NOT_PRINT_-_Div_Eq"/>
      <sheetName val="DO_NOT_PRINT_-_Prices"/>
      <sheetName val="DO_NOT_PRINT_-_Notes"/>
      <sheetName val="DO_NOT_PRINT_-_Names"/>
      <sheetName val="LTIP_In_Progress_01-03"/>
      <sheetName val="Restricted_Stock_00"/>
      <sheetName val="Restricted_St塅䕃⹌塅E0"/>
      <sheetName val="1994_LTIP"/>
      <sheetName val="cash7A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37631</v>
          </cell>
          <cell r="D1">
            <v>2</v>
          </cell>
        </row>
        <row r="2">
          <cell r="A2">
            <v>46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C13">
            <v>1</v>
          </cell>
          <cell r="E13" t="str">
            <v>Barr, J. James</v>
          </cell>
          <cell r="G13">
            <v>100</v>
          </cell>
          <cell r="H13">
            <v>100</v>
          </cell>
          <cell r="I13">
            <v>100</v>
          </cell>
          <cell r="J13">
            <v>100</v>
          </cell>
          <cell r="K13">
            <v>100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>
            <v>2</v>
          </cell>
          <cell r="E14" t="str">
            <v>Wolf, Ellen C.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C15">
            <v>3</v>
          </cell>
          <cell r="E15" t="str">
            <v>Kelleher, Daniel L.</v>
          </cell>
          <cell r="G15">
            <v>10</v>
          </cell>
          <cell r="H15">
            <v>10</v>
          </cell>
          <cell r="I15">
            <v>90</v>
          </cell>
          <cell r="J15">
            <v>90</v>
          </cell>
          <cell r="K15">
            <v>90</v>
          </cell>
          <cell r="L15">
            <v>100</v>
          </cell>
          <cell r="M15">
            <v>100</v>
          </cell>
          <cell r="N15">
            <v>100</v>
          </cell>
          <cell r="O15">
            <v>100</v>
          </cell>
          <cell r="P15">
            <v>100</v>
          </cell>
        </row>
        <row r="16">
          <cell r="C16">
            <v>4</v>
          </cell>
          <cell r="E16" t="str">
            <v>Pohl, W. Timothy</v>
          </cell>
          <cell r="G16">
            <v>100</v>
          </cell>
          <cell r="H16">
            <v>100</v>
          </cell>
          <cell r="I16">
            <v>100</v>
          </cell>
          <cell r="J16">
            <v>0</v>
          </cell>
          <cell r="K16">
            <v>0</v>
          </cell>
          <cell r="L16">
            <v>100</v>
          </cell>
          <cell r="M16">
            <v>100</v>
          </cell>
          <cell r="N16">
            <v>100</v>
          </cell>
          <cell r="O16">
            <v>100</v>
          </cell>
          <cell r="P16">
            <v>100</v>
          </cell>
        </row>
        <row r="17">
          <cell r="C17">
            <v>5</v>
          </cell>
          <cell r="E17" t="str">
            <v>Carrasco, Jorge</v>
          </cell>
          <cell r="G17">
            <v>100</v>
          </cell>
          <cell r="H17">
            <v>100</v>
          </cell>
          <cell r="I17">
            <v>100</v>
          </cell>
          <cell r="J17">
            <v>100</v>
          </cell>
          <cell r="K17">
            <v>100</v>
          </cell>
          <cell r="L17">
            <v>100</v>
          </cell>
          <cell r="M17">
            <v>75</v>
          </cell>
          <cell r="N17">
            <v>75</v>
          </cell>
          <cell r="O17">
            <v>75</v>
          </cell>
          <cell r="P17">
            <v>100</v>
          </cell>
        </row>
        <row r="18">
          <cell r="C18">
            <v>6</v>
          </cell>
          <cell r="E18" t="str">
            <v>Gorden, Stephen, F.</v>
          </cell>
          <cell r="G18">
            <v>100</v>
          </cell>
          <cell r="H18">
            <v>100</v>
          </cell>
          <cell r="I18">
            <v>0</v>
          </cell>
          <cell r="J18">
            <v>100</v>
          </cell>
          <cell r="K18">
            <v>100</v>
          </cell>
          <cell r="L18">
            <v>100</v>
          </cell>
          <cell r="M18">
            <v>100</v>
          </cell>
          <cell r="N18">
            <v>100</v>
          </cell>
          <cell r="O18">
            <v>100</v>
          </cell>
          <cell r="P18">
            <v>100</v>
          </cell>
        </row>
        <row r="19">
          <cell r="C19">
            <v>7</v>
          </cell>
          <cell r="E19" t="str">
            <v>Patrick, George W.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>
            <v>8</v>
          </cell>
          <cell r="E20" t="str">
            <v>Pierce, II, C. Glenn</v>
          </cell>
          <cell r="G20">
            <v>0</v>
          </cell>
          <cell r="H20">
            <v>0</v>
          </cell>
          <cell r="I20">
            <v>100</v>
          </cell>
          <cell r="J20">
            <v>100</v>
          </cell>
          <cell r="K20">
            <v>100</v>
          </cell>
          <cell r="L20">
            <v>100</v>
          </cell>
          <cell r="M20">
            <v>100</v>
          </cell>
          <cell r="N20">
            <v>100</v>
          </cell>
          <cell r="O20">
            <v>100</v>
          </cell>
          <cell r="P20">
            <v>100</v>
          </cell>
        </row>
        <row r="21">
          <cell r="C21">
            <v>9</v>
          </cell>
          <cell r="E21" t="str">
            <v>Ross, Robert M.</v>
          </cell>
          <cell r="G21">
            <v>0</v>
          </cell>
          <cell r="H21">
            <v>0</v>
          </cell>
          <cell r="I21">
            <v>100</v>
          </cell>
          <cell r="J21">
            <v>100</v>
          </cell>
          <cell r="K21">
            <v>100</v>
          </cell>
          <cell r="L21">
            <v>100</v>
          </cell>
          <cell r="M21">
            <v>100</v>
          </cell>
          <cell r="N21">
            <v>100</v>
          </cell>
          <cell r="O21">
            <v>100</v>
          </cell>
          <cell r="P21">
            <v>100</v>
          </cell>
        </row>
        <row r="22">
          <cell r="C22">
            <v>10</v>
          </cell>
          <cell r="E22" t="str">
            <v>Gallo, Robert J.</v>
          </cell>
          <cell r="G22">
            <v>100</v>
          </cell>
          <cell r="H22">
            <v>100</v>
          </cell>
          <cell r="I22">
            <v>50</v>
          </cell>
          <cell r="J22">
            <v>100</v>
          </cell>
          <cell r="K22">
            <v>100</v>
          </cell>
          <cell r="L22">
            <v>100</v>
          </cell>
          <cell r="M22">
            <v>100</v>
          </cell>
          <cell r="N22">
            <v>100</v>
          </cell>
          <cell r="O22">
            <v>100</v>
          </cell>
          <cell r="P22">
            <v>50</v>
          </cell>
        </row>
        <row r="23">
          <cell r="C23">
            <v>11</v>
          </cell>
          <cell r="E23" t="str">
            <v>Gloriod, Terry L.</v>
          </cell>
          <cell r="G23">
            <v>100</v>
          </cell>
          <cell r="H23">
            <v>100</v>
          </cell>
          <cell r="I23">
            <v>100</v>
          </cell>
          <cell r="J23">
            <v>100</v>
          </cell>
          <cell r="K23">
            <v>100</v>
          </cell>
          <cell r="L23">
            <v>100</v>
          </cell>
          <cell r="M23">
            <v>100</v>
          </cell>
          <cell r="N23">
            <v>100</v>
          </cell>
          <cell r="O23">
            <v>100</v>
          </cell>
          <cell r="P23">
            <v>100</v>
          </cell>
        </row>
        <row r="24">
          <cell r="C24">
            <v>12</v>
          </cell>
          <cell r="E24" t="str">
            <v>Eckart, John E.</v>
          </cell>
          <cell r="G24">
            <v>50</v>
          </cell>
          <cell r="H24">
            <v>100</v>
          </cell>
          <cell r="I24">
            <v>100</v>
          </cell>
          <cell r="J24">
            <v>100</v>
          </cell>
          <cell r="K24">
            <v>100</v>
          </cell>
          <cell r="L24">
            <v>100</v>
          </cell>
          <cell r="M24">
            <v>100</v>
          </cell>
          <cell r="N24">
            <v>100</v>
          </cell>
          <cell r="O24">
            <v>100</v>
          </cell>
          <cell r="P24">
            <v>50</v>
          </cell>
        </row>
        <row r="25">
          <cell r="C25">
            <v>13</v>
          </cell>
          <cell r="E25" t="str">
            <v>Jarrett, Chris E.</v>
          </cell>
          <cell r="G25">
            <v>50</v>
          </cell>
          <cell r="H25">
            <v>50</v>
          </cell>
          <cell r="I25">
            <v>100</v>
          </cell>
          <cell r="J25">
            <v>100</v>
          </cell>
          <cell r="K25">
            <v>100</v>
          </cell>
          <cell r="L25">
            <v>50</v>
          </cell>
          <cell r="M25">
            <v>100</v>
          </cell>
          <cell r="N25">
            <v>100</v>
          </cell>
          <cell r="O25">
            <v>100</v>
          </cell>
          <cell r="P25">
            <v>100</v>
          </cell>
        </row>
        <row r="26">
          <cell r="C26">
            <v>14</v>
          </cell>
          <cell r="E26" t="str">
            <v>Hartnett, Jr., Joseph F.</v>
          </cell>
          <cell r="G26">
            <v>100</v>
          </cell>
          <cell r="H26">
            <v>100</v>
          </cell>
          <cell r="I26">
            <v>100</v>
          </cell>
          <cell r="J26">
            <v>100</v>
          </cell>
          <cell r="K26">
            <v>100</v>
          </cell>
          <cell r="L26">
            <v>100</v>
          </cell>
          <cell r="M26">
            <v>100</v>
          </cell>
          <cell r="N26">
            <v>100</v>
          </cell>
          <cell r="O26">
            <v>100</v>
          </cell>
          <cell r="P26">
            <v>0</v>
          </cell>
        </row>
        <row r="27">
          <cell r="C27">
            <v>15</v>
          </cell>
          <cell r="E27" t="str">
            <v>Thornburg, Eric W.</v>
          </cell>
          <cell r="G27">
            <v>65</v>
          </cell>
          <cell r="H27">
            <v>65</v>
          </cell>
          <cell r="I27">
            <v>100</v>
          </cell>
          <cell r="J27">
            <v>100</v>
          </cell>
          <cell r="K27">
            <v>100</v>
          </cell>
          <cell r="L27">
            <v>100</v>
          </cell>
          <cell r="M27">
            <v>90</v>
          </cell>
          <cell r="N27">
            <v>90</v>
          </cell>
          <cell r="O27">
            <v>90</v>
          </cell>
          <cell r="P27">
            <v>100</v>
          </cell>
        </row>
        <row r="28">
          <cell r="C28">
            <v>16</v>
          </cell>
          <cell r="E28" t="str">
            <v>Sievers, Robert D.</v>
          </cell>
          <cell r="G28">
            <v>100</v>
          </cell>
          <cell r="H28">
            <v>100</v>
          </cell>
          <cell r="I28">
            <v>0</v>
          </cell>
          <cell r="J28">
            <v>100</v>
          </cell>
          <cell r="K28">
            <v>100</v>
          </cell>
          <cell r="L28">
            <v>100</v>
          </cell>
          <cell r="M28">
            <v>100</v>
          </cell>
          <cell r="N28">
            <v>100</v>
          </cell>
          <cell r="O28">
            <v>100</v>
          </cell>
          <cell r="P28">
            <v>0</v>
          </cell>
        </row>
        <row r="29">
          <cell r="C29">
            <v>18</v>
          </cell>
          <cell r="E29" t="str">
            <v>Strand, Mark N.</v>
          </cell>
          <cell r="G29">
            <v>0</v>
          </cell>
          <cell r="H29">
            <v>0</v>
          </cell>
          <cell r="I29">
            <v>100</v>
          </cell>
          <cell r="J29">
            <v>100</v>
          </cell>
          <cell r="K29">
            <v>100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19</v>
          </cell>
          <cell r="E30" t="str">
            <v>Townsley, Paul G.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C31">
            <v>20</v>
          </cell>
          <cell r="E31" t="str">
            <v>Vallejo, Edward D.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>
            <v>21</v>
          </cell>
          <cell r="E32" t="str">
            <v>Young, Jr., John S.</v>
          </cell>
          <cell r="G32">
            <v>100</v>
          </cell>
          <cell r="H32">
            <v>0</v>
          </cell>
          <cell r="I32">
            <v>100</v>
          </cell>
          <cell r="J32">
            <v>100</v>
          </cell>
          <cell r="K32">
            <v>100</v>
          </cell>
          <cell r="L32">
            <v>100</v>
          </cell>
          <cell r="M32">
            <v>100</v>
          </cell>
          <cell r="N32">
            <v>100</v>
          </cell>
          <cell r="O32">
            <v>100</v>
          </cell>
          <cell r="P32">
            <v>0</v>
          </cell>
        </row>
        <row r="33">
          <cell r="C33">
            <v>22</v>
          </cell>
          <cell r="E33" t="str">
            <v>Tousignant, Timothy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23</v>
          </cell>
          <cell r="E34" t="str">
            <v>Bigelow, John R.</v>
          </cell>
          <cell r="G34">
            <v>55</v>
          </cell>
          <cell r="H34">
            <v>0</v>
          </cell>
          <cell r="I34">
            <v>95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24</v>
          </cell>
          <cell r="E35" t="str">
            <v>Foran, Paul G.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100</v>
          </cell>
          <cell r="N35">
            <v>100</v>
          </cell>
          <cell r="O35">
            <v>100</v>
          </cell>
          <cell r="P35">
            <v>0</v>
          </cell>
        </row>
        <row r="36">
          <cell r="C36">
            <v>25</v>
          </cell>
          <cell r="E36" t="str">
            <v>Turner, B. Kent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C37">
            <v>26</v>
          </cell>
          <cell r="E37" t="str">
            <v>Almond, Judith L.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C38">
            <v>27</v>
          </cell>
          <cell r="E38" t="str">
            <v>Hobbs, Doneen S.</v>
          </cell>
          <cell r="G38">
            <v>100</v>
          </cell>
          <cell r="H38">
            <v>100</v>
          </cell>
          <cell r="I38">
            <v>100</v>
          </cell>
          <cell r="J38">
            <v>100</v>
          </cell>
          <cell r="K38">
            <v>100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C39">
            <v>28</v>
          </cell>
          <cell r="E39" t="str">
            <v>Piszker, William M.</v>
          </cell>
          <cell r="G39">
            <v>100</v>
          </cell>
          <cell r="H39">
            <v>100</v>
          </cell>
          <cell r="I39">
            <v>85</v>
          </cell>
          <cell r="J39">
            <v>85</v>
          </cell>
          <cell r="K39">
            <v>85</v>
          </cell>
          <cell r="L39">
            <v>90</v>
          </cell>
          <cell r="M39">
            <v>90</v>
          </cell>
          <cell r="N39">
            <v>90</v>
          </cell>
          <cell r="O39">
            <v>90</v>
          </cell>
          <cell r="P39">
            <v>0</v>
          </cell>
        </row>
        <row r="40">
          <cell r="C40">
            <v>29</v>
          </cell>
          <cell r="E40" t="str">
            <v>Harrison, James E.</v>
          </cell>
          <cell r="G40">
            <v>0</v>
          </cell>
          <cell r="H40">
            <v>0</v>
          </cell>
          <cell r="I40">
            <v>100</v>
          </cell>
          <cell r="J40">
            <v>100</v>
          </cell>
          <cell r="K40">
            <v>100</v>
          </cell>
          <cell r="L40">
            <v>100</v>
          </cell>
          <cell r="M40">
            <v>100</v>
          </cell>
          <cell r="N40">
            <v>100</v>
          </cell>
          <cell r="O40">
            <v>100</v>
          </cell>
          <cell r="P40">
            <v>0</v>
          </cell>
        </row>
        <row r="41">
          <cell r="C41">
            <v>30</v>
          </cell>
          <cell r="E41" t="str">
            <v>Jones, Ray L.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>
            <v>32</v>
          </cell>
          <cell r="E42" t="str">
            <v>Morgan, Wayne D.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>
            <v>33</v>
          </cell>
          <cell r="E43" t="str">
            <v>Moser, Richard H.</v>
          </cell>
          <cell r="G43">
            <v>0</v>
          </cell>
          <cell r="H43">
            <v>0</v>
          </cell>
          <cell r="I43">
            <v>100</v>
          </cell>
          <cell r="J43">
            <v>100</v>
          </cell>
          <cell r="K43">
            <v>100</v>
          </cell>
          <cell r="L43">
            <v>80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>
            <v>34</v>
          </cell>
          <cell r="E44" t="str">
            <v>Schmitt, Stephen P.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>
            <v>36</v>
          </cell>
          <cell r="E45" t="str">
            <v>Johnston, Charles W.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>
            <v>37</v>
          </cell>
          <cell r="E46" t="str">
            <v>Overby, Susan L.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C47">
            <v>38</v>
          </cell>
          <cell r="E47" t="str">
            <v>Krauss-Kelleher, Deborah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C48">
            <v>39</v>
          </cell>
          <cell r="E48" t="str">
            <v>Smith, Jr., Girard T.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>
            <v>40</v>
          </cell>
          <cell r="E49" t="str">
            <v>Clarkson, William A.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>
            <v>41</v>
          </cell>
          <cell r="E50" t="str">
            <v>LeChevallier, Mark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>
            <v>42</v>
          </cell>
          <cell r="E51" t="str">
            <v>Jerpe, David E.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C52">
            <v>43</v>
          </cell>
          <cell r="E52" t="str">
            <v>Cox, William E.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C53">
            <v>44</v>
          </cell>
          <cell r="E53" t="str">
            <v>LeGrand, Robert J.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C54">
            <v>45</v>
          </cell>
          <cell r="E54" t="str">
            <v>Smith, Kris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C55">
            <v>46</v>
          </cell>
          <cell r="E55" t="str">
            <v>Alario, Chris G.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C56">
            <v>47</v>
          </cell>
          <cell r="E56" t="str">
            <v>Pennay, Richard A.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C57">
            <v>48</v>
          </cell>
          <cell r="E57" t="str">
            <v>Hamilton, James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>
            <v>49</v>
          </cell>
          <cell r="E58" t="str">
            <v>Bickerton, Daniel P.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>
            <v>50</v>
          </cell>
          <cell r="E59" t="str">
            <v>Clarke, Gary D.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>
            <v>51</v>
          </cell>
          <cell r="E60" t="str">
            <v>Davis, William B.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>
            <v>52</v>
          </cell>
          <cell r="E61" t="str">
            <v>Jones, Lendel G.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>
            <v>53</v>
          </cell>
          <cell r="E62" t="str">
            <v>Kyriss, Karl M.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>
            <v>54</v>
          </cell>
          <cell r="E63" t="str">
            <v>Sgro, Michael A.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>
            <v>55</v>
          </cell>
          <cell r="E64" t="str">
            <v>Jenkins, James M.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>
            <v>56</v>
          </cell>
          <cell r="E65" t="str">
            <v>Mundy II, Roy W.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100</v>
          </cell>
        </row>
        <row r="66">
          <cell r="C66">
            <v>57</v>
          </cell>
          <cell r="E66" t="str">
            <v>L'Ecuyer, William F</v>
          </cell>
          <cell r="G66">
            <v>100</v>
          </cell>
          <cell r="H66">
            <v>100</v>
          </cell>
          <cell r="I66">
            <v>100</v>
          </cell>
          <cell r="J66">
            <v>100</v>
          </cell>
          <cell r="K66">
            <v>100</v>
          </cell>
          <cell r="L66">
            <v>100</v>
          </cell>
          <cell r="M66">
            <v>100</v>
          </cell>
          <cell r="N66">
            <v>100</v>
          </cell>
          <cell r="O66">
            <v>100</v>
          </cell>
          <cell r="P66">
            <v>0</v>
          </cell>
        </row>
        <row r="67">
          <cell r="C67">
            <v>58</v>
          </cell>
          <cell r="E67" t="str">
            <v>Ruckman, Fred L.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C68">
            <v>59</v>
          </cell>
          <cell r="E68" t="str">
            <v>Miller, Michael A.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C69">
            <v>60</v>
          </cell>
          <cell r="E69" t="str">
            <v>Freeston, Rob W.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C70">
            <v>61</v>
          </cell>
          <cell r="E70" t="str">
            <v>Mitchem, R. Douglas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C71">
            <v>62</v>
          </cell>
          <cell r="E71" t="str">
            <v>Kartman, Frank L.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C72">
            <v>63</v>
          </cell>
          <cell r="E72" t="str">
            <v>Kelvington, William C.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>
            <v>64</v>
          </cell>
          <cell r="E73" t="str">
            <v>Schultz, David B.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C74">
            <v>65</v>
          </cell>
          <cell r="E74" t="str">
            <v>Rowe, Nick O.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C75">
            <v>66</v>
          </cell>
          <cell r="E75" t="str">
            <v>Cole, Duane D.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C76">
            <v>67</v>
          </cell>
          <cell r="E76" t="str">
            <v>Smith, Laird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C77">
            <v>68</v>
          </cell>
          <cell r="E77" t="str">
            <v>Abernathy, David P.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C78">
            <v>69</v>
          </cell>
          <cell r="E78" t="str">
            <v>Redmond, Velma A.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>
            <v>70</v>
          </cell>
          <cell r="E79" t="str">
            <v>Chambers, Stephen N.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>
            <v>71</v>
          </cell>
          <cell r="E80" t="str">
            <v>Schultz, Sue A.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>
            <v>72</v>
          </cell>
          <cell r="E81" t="str">
            <v>Miller, Herbert A.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>
            <v>73</v>
          </cell>
          <cell r="E82" t="str">
            <v>Jones, Theodore (c)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>
            <v>74</v>
          </cell>
          <cell r="E83" t="str">
            <v>McKitrick, Thomas G.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WW Consolidated"/>
      <sheetName val="AWW parent"/>
      <sheetName val="AZ"/>
      <sheetName val="CA"/>
      <sheetName val="HI"/>
      <sheetName val="IL"/>
      <sheetName val="IN"/>
      <sheetName val="IA"/>
      <sheetName val="KY"/>
      <sheetName val="LI"/>
      <sheetName val="MD"/>
      <sheetName val="MO"/>
      <sheetName val="NJ"/>
      <sheetName val="NM"/>
      <sheetName val="OH"/>
      <sheetName val="PA"/>
      <sheetName val="TN"/>
      <sheetName val="VA &amp; VAE"/>
      <sheetName val="WV &amp; BFV"/>
      <sheetName val="AWS"/>
      <sheetName val="Summ"/>
      <sheetName val="DO NOT PRINT - Deferrals"/>
      <sheetName val="datalist2012"/>
      <sheetName val="datalist_2010"/>
      <sheetName val="datalist_2011"/>
      <sheetName val="BS - older"/>
      <sheetName val="AWW_Consolidated"/>
      <sheetName val="AWW_parent"/>
      <sheetName val="VA_&amp;_VAE"/>
      <sheetName val="WV_&amp;_BFV"/>
      <sheetName val="DO_NOT_PRINT_-_Deferrals"/>
    </sheetNames>
    <sheetDataSet>
      <sheetData sheetId="0" refreshError="1">
        <row r="4">
          <cell r="J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3.10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Proj 2023w_current month"/>
      <sheetName val="Proj 2023w_prior month"/>
      <sheetName val="71128w_current month"/>
      <sheetName val="71128w_prior month"/>
      <sheetName val="December 2013 AFUDC Calc"/>
      <sheetName val="AFUDC Rates 12-2013"/>
      <sheetName val="Sheet1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MASTER"/>
      <sheetName val="COMPINDEX"/>
      <sheetName val="RANKINGS"/>
    </sheetNames>
    <sheetDataSet>
      <sheetData sheetId="0">
        <row r="3">
          <cell r="C3" t="str">
            <v>LATEST ISSUE - AUS MONTHLY REPORT</v>
          </cell>
        </row>
        <row r="5">
          <cell r="C5" t="str">
            <v>January 2010</v>
          </cell>
        </row>
        <row r="7">
          <cell r="C7" t="str">
            <v>REPORT PAGES</v>
          </cell>
        </row>
        <row r="10">
          <cell r="D10" t="str">
            <v>(1)</v>
          </cell>
          <cell r="E10" t="str">
            <v>(2)</v>
          </cell>
          <cell r="F10" t="str">
            <v>(3)</v>
          </cell>
          <cell r="G10" t="str">
            <v>(4)</v>
          </cell>
          <cell r="H10" t="str">
            <v>(5)</v>
          </cell>
          <cell r="I10" t="str">
            <v>(6)</v>
          </cell>
          <cell r="J10" t="str">
            <v>(7)</v>
          </cell>
          <cell r="K10" t="str">
            <v>(8)</v>
          </cell>
          <cell r="L10" t="str">
            <v>(9)</v>
          </cell>
          <cell r="M10" t="str">
            <v>(10)</v>
          </cell>
          <cell r="N10" t="str">
            <v>(11)</v>
          </cell>
          <cell r="O10" t="str">
            <v>(12)</v>
          </cell>
          <cell r="P10" t="str">
            <v>(13)</v>
          </cell>
          <cell r="Q10" t="str">
            <v>(14)</v>
          </cell>
          <cell r="R10" t="str">
            <v>(15)</v>
          </cell>
          <cell r="S10" t="str">
            <v>(16)</v>
          </cell>
          <cell r="T10" t="str">
            <v>(17)</v>
          </cell>
          <cell r="U10" t="str">
            <v>(18)</v>
          </cell>
          <cell r="V10" t="str">
            <v>(19)</v>
          </cell>
          <cell r="W10" t="str">
            <v>(20)</v>
          </cell>
          <cell r="X10" t="str">
            <v>(21)</v>
          </cell>
          <cell r="Y10" t="str">
            <v>(22)</v>
          </cell>
          <cell r="AA10" t="str">
            <v>(23)</v>
          </cell>
          <cell r="AB10" t="str">
            <v>(24)</v>
          </cell>
          <cell r="AC10" t="str">
            <v>(25)</v>
          </cell>
        </row>
        <row r="12">
          <cell r="C12" t="str">
            <v>ELECTRIC COMPANIES</v>
          </cell>
        </row>
        <row r="14">
          <cell r="E14" t="str">
            <v>PER SHARE DATA ($)</v>
          </cell>
          <cell r="T14" t="str">
            <v>NET</v>
          </cell>
        </row>
        <row r="15">
          <cell r="D15" t="str">
            <v>LATEST</v>
          </cell>
          <cell r="J15" t="str">
            <v>PERCENT (2)</v>
          </cell>
          <cell r="Q15" t="str">
            <v>TOTAL</v>
          </cell>
          <cell r="T15" t="str">
            <v>PLANT</v>
          </cell>
          <cell r="W15" t="str">
            <v>COMMON</v>
          </cell>
          <cell r="X15" t="str">
            <v>% RETURN ON</v>
          </cell>
        </row>
        <row r="16">
          <cell r="D16" t="str">
            <v>12 MONTHS</v>
          </cell>
          <cell r="F16" t="str">
            <v>CURRENT</v>
          </cell>
          <cell r="G16" t="str">
            <v>BOOK</v>
          </cell>
          <cell r="H16" t="str">
            <v xml:space="preserve">STOCK </v>
          </cell>
          <cell r="I16" t="str">
            <v>COMMON</v>
          </cell>
          <cell r="M16" t="str">
            <v>DIV/</v>
          </cell>
          <cell r="N16" t="str">
            <v>PRICE</v>
          </cell>
          <cell r="Q16" t="str">
            <v>REV</v>
          </cell>
          <cell r="R16" t="str">
            <v>%</v>
          </cell>
          <cell r="S16" t="str">
            <v>NET</v>
          </cell>
          <cell r="T16" t="str">
            <v>PER $</v>
          </cell>
          <cell r="U16" t="str">
            <v>S&amp;P</v>
          </cell>
          <cell r="V16" t="str">
            <v>MOODY'S</v>
          </cell>
          <cell r="W16" t="str">
            <v>EQUITY</v>
          </cell>
          <cell r="X16" t="str">
            <v>BOOK VALUE</v>
          </cell>
          <cell r="AA16" t="str">
            <v>REGULATION</v>
          </cell>
        </row>
        <row r="17">
          <cell r="D17" t="str">
            <v>EARNINGS</v>
          </cell>
          <cell r="F17" t="str">
            <v>ANNUAL</v>
          </cell>
          <cell r="G17" t="str">
            <v>VALUE</v>
          </cell>
          <cell r="H17" t="str">
            <v>PRICE</v>
          </cell>
          <cell r="I17" t="str">
            <v>SHARES</v>
          </cell>
          <cell r="J17" t="str">
            <v>DIV</v>
          </cell>
          <cell r="K17" t="str">
            <v>DIV</v>
          </cell>
          <cell r="L17" t="str">
            <v>MKT/</v>
          </cell>
          <cell r="M17" t="str">
            <v>BOOK</v>
          </cell>
          <cell r="N17" t="str">
            <v>EARN</v>
          </cell>
          <cell r="Q17" t="str">
            <v>$ MILL</v>
          </cell>
          <cell r="R17" t="str">
            <v>ELEC</v>
          </cell>
          <cell r="S17" t="str">
            <v>PLANT</v>
          </cell>
          <cell r="T17" t="str">
            <v>REV</v>
          </cell>
          <cell r="U17" t="str">
            <v xml:space="preserve">BOND </v>
          </cell>
          <cell r="V17" t="str">
            <v xml:space="preserve">BOND </v>
          </cell>
          <cell r="W17" t="str">
            <v xml:space="preserve">RATIO </v>
          </cell>
          <cell r="X17" t="str">
            <v>COMMON</v>
          </cell>
          <cell r="Y17" t="str">
            <v>TOTAL</v>
          </cell>
          <cell r="AA17" t="str">
            <v>ALLOWED</v>
          </cell>
          <cell r="AB17" t="str">
            <v>ORDER</v>
          </cell>
        </row>
        <row r="18">
          <cell r="C18" t="str">
            <v>COMPANY</v>
          </cell>
          <cell r="D18" t="str">
            <v>AVAILABLE</v>
          </cell>
          <cell r="E18" t="str">
            <v>EARNINGS</v>
          </cell>
          <cell r="F18" t="str">
            <v>DIVIDEND</v>
          </cell>
          <cell r="G18" t="str">
            <v>(1)</v>
          </cell>
          <cell r="H18" t="str">
            <v>12/18/09</v>
          </cell>
          <cell r="I18" t="str">
            <v>O/S MILL</v>
          </cell>
          <cell r="J18" t="str">
            <v>PAYOUT</v>
          </cell>
          <cell r="K18" t="str">
            <v>YIELD</v>
          </cell>
          <cell r="L18" t="str">
            <v>BOOK</v>
          </cell>
          <cell r="M18" t="str">
            <v>(2)</v>
          </cell>
          <cell r="N18" t="str">
            <v>MULT</v>
          </cell>
          <cell r="Q18" t="str">
            <v>(1)</v>
          </cell>
          <cell r="R18" t="str">
            <v>REV</v>
          </cell>
          <cell r="S18" t="str">
            <v>$ MILL</v>
          </cell>
          <cell r="T18" t="str">
            <v>(1)</v>
          </cell>
          <cell r="U18" t="str">
            <v>RATING</v>
          </cell>
          <cell r="V18" t="str">
            <v>RATING</v>
          </cell>
          <cell r="W18" t="str">
            <v>(3)</v>
          </cell>
          <cell r="X18" t="str">
            <v>EQUITY (4)</v>
          </cell>
          <cell r="Y18" t="str">
            <v>CAPITAL</v>
          </cell>
          <cell r="AA18" t="str">
            <v>ROE</v>
          </cell>
          <cell r="AB18" t="str">
            <v>DATE</v>
          </cell>
        </row>
        <row r="19">
          <cell r="B19">
            <v>1</v>
          </cell>
          <cell r="C19" t="str">
            <v>Allegheny Energy, Inc. (NYSE-AYE)</v>
          </cell>
          <cell r="D19" t="str">
            <v>9/09</v>
          </cell>
          <cell r="E19">
            <v>1.92</v>
          </cell>
          <cell r="F19">
            <v>0.6</v>
          </cell>
          <cell r="G19">
            <v>17.931764705882355</v>
          </cell>
          <cell r="H19">
            <v>23.62</v>
          </cell>
          <cell r="I19">
            <v>170</v>
          </cell>
          <cell r="J19">
            <v>31.25</v>
          </cell>
          <cell r="K19">
            <v>2.5402201524132093</v>
          </cell>
          <cell r="L19">
            <v>131.72155885054454</v>
          </cell>
          <cell r="M19">
            <v>3.3460175829943575</v>
          </cell>
          <cell r="N19">
            <v>12.302083333333334</v>
          </cell>
          <cell r="Q19">
            <v>3273.4520000000002</v>
          </cell>
          <cell r="R19">
            <v>89.969243477527698</v>
          </cell>
          <cell r="S19">
            <v>8722.6</v>
          </cell>
          <cell r="T19">
            <v>2.6646488172119218</v>
          </cell>
          <cell r="U19" t="str">
            <v>BBB+</v>
          </cell>
          <cell r="V19" t="str">
            <v>Baa1</v>
          </cell>
          <cell r="W19">
            <v>40.38097256626618</v>
          </cell>
          <cell r="X19">
            <v>10.122177662892714</v>
          </cell>
          <cell r="Y19">
            <v>7.7269433931435376</v>
          </cell>
          <cell r="AA19">
            <v>10.4625</v>
          </cell>
          <cell r="AB19" t="str">
            <v>-</v>
          </cell>
        </row>
        <row r="20">
          <cell r="B20">
            <v>2</v>
          </cell>
          <cell r="C20" t="str">
            <v>American Electric Power Co. (NYSE-AEP)</v>
          </cell>
          <cell r="D20" t="str">
            <v>9/09</v>
          </cell>
          <cell r="E20">
            <v>2.84</v>
          </cell>
          <cell r="F20">
            <v>1.64</v>
          </cell>
          <cell r="G20">
            <v>27.390818460530205</v>
          </cell>
          <cell r="H20">
            <v>34.82</v>
          </cell>
          <cell r="I20">
            <v>476.94814300000002</v>
          </cell>
          <cell r="J20">
            <v>57.74647887323944</v>
          </cell>
          <cell r="K20">
            <v>4.7099368179207346</v>
          </cell>
          <cell r="L20">
            <v>127.12288992085119</v>
          </cell>
          <cell r="M20">
            <v>5.9874077963870178</v>
          </cell>
          <cell r="N20">
            <v>12.26056338028169</v>
          </cell>
          <cell r="Q20">
            <v>13443</v>
          </cell>
          <cell r="R20">
            <v>94.279550695529267</v>
          </cell>
          <cell r="S20">
            <v>33821</v>
          </cell>
          <cell r="T20">
            <v>2.5158818716060405</v>
          </cell>
          <cell r="U20" t="str">
            <v>BBB</v>
          </cell>
          <cell r="V20" t="str">
            <v>Baa2</v>
          </cell>
          <cell r="W20">
            <v>43.004806109684637</v>
          </cell>
          <cell r="X20">
            <v>10.741837287852883</v>
          </cell>
          <cell r="Y20">
            <v>7.8479502258586891</v>
          </cell>
          <cell r="AA20">
            <v>10.656000000000001</v>
          </cell>
          <cell r="AB20" t="str">
            <v>-</v>
          </cell>
        </row>
        <row r="21">
          <cell r="B21">
            <v>3</v>
          </cell>
          <cell r="C21" t="str">
            <v>Central Vermont Public Serv. Corp. (NYSE-CV)</v>
          </cell>
          <cell r="D21" t="str">
            <v>9/09</v>
          </cell>
          <cell r="E21">
            <v>2.09</v>
          </cell>
          <cell r="F21">
            <v>0.92000001668930054</v>
          </cell>
          <cell r="G21">
            <v>19.511372068011365</v>
          </cell>
          <cell r="H21">
            <v>20.010000000000002</v>
          </cell>
          <cell r="I21">
            <v>11.717218000000001</v>
          </cell>
          <cell r="J21">
            <v>44.019139554511987</v>
          </cell>
          <cell r="K21">
            <v>4.5977012328300866</v>
          </cell>
          <cell r="L21">
            <v>102.55557594950552</v>
          </cell>
          <cell r="M21">
            <v>4.715198979766412</v>
          </cell>
          <cell r="N21">
            <v>9.5741626794258394</v>
          </cell>
          <cell r="Q21">
            <v>337.82899999999995</v>
          </cell>
          <cell r="R21">
            <v>100.00000000000003</v>
          </cell>
          <cell r="S21">
            <v>349.94</v>
          </cell>
          <cell r="T21">
            <v>1.0358494978228632</v>
          </cell>
          <cell r="U21" t="str">
            <v>NR</v>
          </cell>
          <cell r="V21" t="str">
            <v>Baa1</v>
          </cell>
          <cell r="W21">
            <v>54.249293465235638</v>
          </cell>
          <cell r="X21">
            <v>11.266409954551635</v>
          </cell>
          <cell r="Y21">
            <v>7.8732276082965509</v>
          </cell>
          <cell r="AA21">
            <v>10.71</v>
          </cell>
          <cell r="AB21" t="str">
            <v>01/08</v>
          </cell>
        </row>
        <row r="22">
          <cell r="B22">
            <v>4</v>
          </cell>
          <cell r="C22" t="str">
            <v>Cleco Corporation (NYSE-CNL)</v>
          </cell>
          <cell r="D22" t="str">
            <v>9/09</v>
          </cell>
          <cell r="E22">
            <v>1.78</v>
          </cell>
          <cell r="F22">
            <v>0.89999997615814209</v>
          </cell>
          <cell r="G22">
            <v>18.430095212478975</v>
          </cell>
          <cell r="H22">
            <v>26.72</v>
          </cell>
          <cell r="I22">
            <v>60.556767999999998</v>
          </cell>
          <cell r="J22">
            <v>50.561796413378765</v>
          </cell>
          <cell r="K22">
            <v>3.3682633838253824</v>
          </cell>
          <cell r="L22">
            <v>144.98026023168859</v>
          </cell>
          <cell r="M22">
            <v>4.883317019158719</v>
          </cell>
          <cell r="N22">
            <v>15.011235955056179</v>
          </cell>
          <cell r="Q22">
            <v>900.84699999999998</v>
          </cell>
          <cell r="R22">
            <v>95.137243061252363</v>
          </cell>
          <cell r="S22">
            <v>2208.5529999999999</v>
          </cell>
          <cell r="T22">
            <v>2.4516405116518118</v>
          </cell>
          <cell r="U22" t="str">
            <v>BBB</v>
          </cell>
          <cell r="V22" t="str">
            <v>Baa1</v>
          </cell>
          <cell r="W22">
            <v>47.154864856186293</v>
          </cell>
          <cell r="X22">
            <v>10.729556749147649</v>
          </cell>
          <cell r="Y22">
            <v>9.7928742609500681</v>
          </cell>
          <cell r="AA22">
            <v>10.7</v>
          </cell>
          <cell r="AB22" t="str">
            <v>10/09</v>
          </cell>
        </row>
        <row r="23">
          <cell r="B23">
            <v>5</v>
          </cell>
          <cell r="C23" t="str">
            <v>DPL Inc.(NYSE-DPL)</v>
          </cell>
          <cell r="D23" t="str">
            <v>9/09</v>
          </cell>
          <cell r="E23">
            <v>2.1999999999999997</v>
          </cell>
          <cell r="F23">
            <v>1.1399999999999999</v>
          </cell>
          <cell r="G23">
            <v>9.2316433566433549</v>
          </cell>
          <cell r="H23">
            <v>27.85</v>
          </cell>
          <cell r="I23">
            <v>114.4</v>
          </cell>
          <cell r="J23">
            <v>51.81818181818182</v>
          </cell>
          <cell r="K23">
            <v>4.0933572710951518</v>
          </cell>
          <cell r="L23">
            <v>301.67976517375257</v>
          </cell>
          <cell r="M23">
            <v>12.348830603162581</v>
          </cell>
          <cell r="N23">
            <v>12.659090909090912</v>
          </cell>
          <cell r="Q23">
            <v>1575.7</v>
          </cell>
          <cell r="R23">
            <v>99.933997588373416</v>
          </cell>
          <cell r="S23">
            <v>2880.4</v>
          </cell>
          <cell r="T23">
            <v>1.828012946626896</v>
          </cell>
          <cell r="U23" t="str">
            <v>A</v>
          </cell>
          <cell r="V23" t="str">
            <v>Aa3</v>
          </cell>
          <cell r="W23">
            <v>43.41445367096933</v>
          </cell>
          <cell r="X23">
            <v>24.783833193339593</v>
          </cell>
          <cell r="Y23">
            <v>13.714027854696123</v>
          </cell>
          <cell r="AA23">
            <v>11</v>
          </cell>
          <cell r="AB23" t="str">
            <v>12/05</v>
          </cell>
        </row>
        <row r="24">
          <cell r="B24">
            <v>6</v>
          </cell>
          <cell r="C24" t="str">
            <v>Edison International (NYSE-EIX)</v>
          </cell>
          <cell r="D24" t="str">
            <v>9/09</v>
          </cell>
          <cell r="E24">
            <v>2.6</v>
          </cell>
          <cell r="F24">
            <v>1.24</v>
          </cell>
          <cell r="G24">
            <v>29.857142857142858</v>
          </cell>
          <cell r="H24">
            <v>35.43</v>
          </cell>
          <cell r="I24">
            <v>329</v>
          </cell>
          <cell r="J24">
            <v>47.692307692307686</v>
          </cell>
          <cell r="K24">
            <v>3.4998588766581991</v>
          </cell>
          <cell r="L24">
            <v>118.66507177033492</v>
          </cell>
          <cell r="M24">
            <v>4.1531100478468899</v>
          </cell>
          <cell r="N24">
            <v>13.626923076923076</v>
          </cell>
          <cell r="Q24">
            <v>12846</v>
          </cell>
          <cell r="R24">
            <v>80.834501011988166</v>
          </cell>
          <cell r="S24">
            <v>20876</v>
          </cell>
          <cell r="T24">
            <v>1.6250973065545695</v>
          </cell>
          <cell r="U24" t="str">
            <v>A</v>
          </cell>
          <cell r="V24" t="str">
            <v>A1</v>
          </cell>
          <cell r="W24">
            <v>44.059206100022422</v>
          </cell>
          <cell r="X24">
            <v>9.149916247906198</v>
          </cell>
          <cell r="Y24">
            <v>7.0958687834400482</v>
          </cell>
          <cell r="AA24">
            <v>10.656000000000001</v>
          </cell>
          <cell r="AB24" t="str">
            <v>-</v>
          </cell>
        </row>
        <row r="25">
          <cell r="B25">
            <v>7</v>
          </cell>
          <cell r="C25" t="str">
            <v>El Paso Electric Company (ASE-EE)</v>
          </cell>
          <cell r="D25" t="str">
            <v>9/09</v>
          </cell>
          <cell r="E25">
            <v>1.55</v>
          </cell>
          <cell r="F25">
            <v>0</v>
          </cell>
          <cell r="G25">
            <v>16.912264796627106</v>
          </cell>
          <cell r="H25">
            <v>19.8</v>
          </cell>
          <cell r="I25">
            <v>44.637487</v>
          </cell>
          <cell r="J25">
            <v>0</v>
          </cell>
          <cell r="K25">
            <v>0</v>
          </cell>
          <cell r="L25">
            <v>117.07479889948749</v>
          </cell>
          <cell r="M25" t="str">
            <v>NM</v>
          </cell>
          <cell r="N25">
            <v>12.774193548387096</v>
          </cell>
          <cell r="Q25">
            <v>847.46900000000005</v>
          </cell>
          <cell r="R25">
            <v>96.894281678739873</v>
          </cell>
          <cell r="S25">
            <v>1708.393</v>
          </cell>
          <cell r="T25">
            <v>2.0158766869348614</v>
          </cell>
          <cell r="U25" t="str">
            <v>BBB</v>
          </cell>
          <cell r="V25" t="str">
            <v>Baa1</v>
          </cell>
          <cell r="W25">
            <v>49.262389808730994</v>
          </cell>
          <cell r="X25">
            <v>9.5155646837404309</v>
          </cell>
          <cell r="Y25">
            <v>8.4336547656201653</v>
          </cell>
          <cell r="AA25">
            <v>11.25</v>
          </cell>
          <cell r="AB25" t="str">
            <v>-</v>
          </cell>
        </row>
        <row r="26">
          <cell r="B26">
            <v>8</v>
          </cell>
          <cell r="C26" t="str">
            <v>FirstEnergy Corporation (NYSE-FE)</v>
          </cell>
          <cell r="D26" t="str">
            <v>9/09</v>
          </cell>
          <cell r="E26">
            <v>3.5920000000000001</v>
          </cell>
          <cell r="F26">
            <v>2.2000000000000002</v>
          </cell>
          <cell r="G26">
            <v>27.934210526315791</v>
          </cell>
          <cell r="H26">
            <v>46.77</v>
          </cell>
          <cell r="I26">
            <v>304</v>
          </cell>
          <cell r="J26">
            <v>61.247216035634743</v>
          </cell>
          <cell r="K26">
            <v>4.7038700021381228</v>
          </cell>
          <cell r="L26">
            <v>167.42910975035329</v>
          </cell>
          <cell r="M26">
            <v>7.8756476683937828</v>
          </cell>
          <cell r="N26">
            <v>13.020601336302896</v>
          </cell>
          <cell r="Q26">
            <v>13214</v>
          </cell>
          <cell r="R26">
            <v>87.520811260784015</v>
          </cell>
          <cell r="S26">
            <v>18749</v>
          </cell>
          <cell r="T26">
            <v>1.4188739215983048</v>
          </cell>
          <cell r="U26" t="str">
            <v>BBB+</v>
          </cell>
          <cell r="V26" t="str">
            <v>Baa1</v>
          </cell>
          <cell r="W26">
            <v>35.255532029725579</v>
          </cell>
          <cell r="X26">
            <v>12.353172595964706</v>
          </cell>
          <cell r="Y26">
            <v>8.249047122202585</v>
          </cell>
          <cell r="AA26">
            <v>10.665000000000001</v>
          </cell>
          <cell r="AB26" t="str">
            <v>-</v>
          </cell>
        </row>
        <row r="27">
          <cell r="B27">
            <v>9</v>
          </cell>
          <cell r="C27" t="str">
            <v>FPL Group, Inc. (NYSE-FPL)</v>
          </cell>
          <cell r="D27" t="str">
            <v>9/09</v>
          </cell>
          <cell r="E27">
            <v>4.1300000000000008</v>
          </cell>
          <cell r="F27">
            <v>1.89</v>
          </cell>
          <cell r="G27">
            <v>31.205882352941178</v>
          </cell>
          <cell r="H27">
            <v>54.26</v>
          </cell>
          <cell r="I27">
            <v>408</v>
          </cell>
          <cell r="J27">
            <v>45.762711864406768</v>
          </cell>
          <cell r="K27">
            <v>3.4832288978990045</v>
          </cell>
          <cell r="L27">
            <v>173.8774740810556</v>
          </cell>
          <cell r="M27">
            <v>6.0565504241281802</v>
          </cell>
          <cell r="N27">
            <v>13.138014527845034</v>
          </cell>
          <cell r="Q27">
            <v>15992</v>
          </cell>
          <cell r="R27">
            <v>72.279889944972481</v>
          </cell>
          <cell r="S27">
            <v>35216</v>
          </cell>
          <cell r="T27">
            <v>2.2021010505252625</v>
          </cell>
          <cell r="U27" t="str">
            <v>A</v>
          </cell>
          <cell r="V27" t="str">
            <v>Aa2</v>
          </cell>
          <cell r="W27">
            <v>41.640502354788069</v>
          </cell>
          <cell r="X27">
            <v>14.266875463611639</v>
          </cell>
          <cell r="Y27">
            <v>8.7143243608819159</v>
          </cell>
          <cell r="AA27">
            <v>11.75</v>
          </cell>
          <cell r="AB27" t="str">
            <v>08/05</v>
          </cell>
        </row>
        <row r="28">
          <cell r="B28">
            <v>10</v>
          </cell>
          <cell r="C28" t="str">
            <v>Great Plains Energy Incorporated (NYSE-GXP)</v>
          </cell>
          <cell r="D28" t="str">
            <v>9/09</v>
          </cell>
          <cell r="E28">
            <v>1.1399999999999999</v>
          </cell>
          <cell r="F28">
            <v>0.83</v>
          </cell>
          <cell r="G28">
            <v>20.740548554484803</v>
          </cell>
          <cell r="H28">
            <v>19.55</v>
          </cell>
          <cell r="I28">
            <v>134.9</v>
          </cell>
          <cell r="J28">
            <v>72.807017543859658</v>
          </cell>
          <cell r="K28">
            <v>4.2455242966751916</v>
          </cell>
          <cell r="L28">
            <v>94.259801994352912</v>
          </cell>
          <cell r="M28">
            <v>4.0018227956681791</v>
          </cell>
          <cell r="N28">
            <v>17.149122807017545</v>
          </cell>
          <cell r="Q28">
            <v>1931.3000000000002</v>
          </cell>
          <cell r="R28">
            <v>99.999999999999986</v>
          </cell>
          <cell r="S28">
            <v>6531.5</v>
          </cell>
          <cell r="T28">
            <v>3.3819189147206541</v>
          </cell>
          <cell r="U28" t="str">
            <v>BBB+</v>
          </cell>
          <cell r="V28" t="str">
            <v>A3</v>
          </cell>
          <cell r="W28">
            <v>44.330893304179739</v>
          </cell>
          <cell r="X28">
            <v>5.2161063908385676</v>
          </cell>
          <cell r="Y28">
            <v>5.2376708758596342</v>
          </cell>
          <cell r="AA28">
            <v>10.45</v>
          </cell>
          <cell r="AB28" t="str">
            <v>-</v>
          </cell>
        </row>
        <row r="29">
          <cell r="B29">
            <v>11</v>
          </cell>
          <cell r="C29" t="str">
            <v>Hawaiian Electric Industries, Inc. (NYSE-HE)</v>
          </cell>
          <cell r="D29" t="str">
            <v>9/09</v>
          </cell>
          <cell r="E29">
            <v>0.92800000000000005</v>
          </cell>
          <cell r="F29">
            <v>1.2399997711181641</v>
          </cell>
          <cell r="G29">
            <v>15.536242652039945</v>
          </cell>
          <cell r="H29">
            <v>20.48</v>
          </cell>
          <cell r="I29">
            <v>91.522000000000006</v>
          </cell>
          <cell r="J29">
            <v>133.62066499118146</v>
          </cell>
          <cell r="K29">
            <v>6.0546863824129105</v>
          </cell>
          <cell r="L29">
            <v>131.82080415891889</v>
          </cell>
          <cell r="M29">
            <v>7.9813362785972526</v>
          </cell>
          <cell r="N29">
            <v>22.068965517241377</v>
          </cell>
          <cell r="Q29">
            <v>2189.011</v>
          </cell>
          <cell r="R29">
            <v>98.919329322694111</v>
          </cell>
          <cell r="S29">
            <v>2736.7539999999999</v>
          </cell>
          <cell r="T29">
            <v>1.2502239595872291</v>
          </cell>
          <cell r="U29" t="str">
            <v>BBB</v>
          </cell>
          <cell r="V29" t="str">
            <v>Baa2</v>
          </cell>
          <cell r="W29">
            <v>44.589727580530898</v>
          </cell>
          <cell r="X29">
            <v>11.641533953592843</v>
          </cell>
          <cell r="Y29">
            <v>6.5351454058156317</v>
          </cell>
          <cell r="AA29">
            <v>10.82</v>
          </cell>
          <cell r="AB29" t="str">
            <v>-</v>
          </cell>
        </row>
        <row r="30">
          <cell r="B30">
            <v>12</v>
          </cell>
          <cell r="C30" t="str">
            <v>IDACORP, Inc. (NYSE-IDA)</v>
          </cell>
          <cell r="D30" t="str">
            <v>9/09</v>
          </cell>
          <cell r="E30">
            <v>2.2999999999999998</v>
          </cell>
          <cell r="F30">
            <v>1.1999998092651367</v>
          </cell>
          <cell r="G30">
            <v>29.284020279586773</v>
          </cell>
          <cell r="H30">
            <v>31.11</v>
          </cell>
          <cell r="I30">
            <v>47.140999999999998</v>
          </cell>
          <cell r="J30">
            <v>52.173904750658117</v>
          </cell>
          <cell r="K30">
            <v>3.8572800040666566</v>
          </cell>
          <cell r="L30">
            <v>106.23541338579825</v>
          </cell>
          <cell r="M30">
            <v>4.0977973577679476</v>
          </cell>
          <cell r="N30">
            <v>13.526086956521739</v>
          </cell>
          <cell r="Q30">
            <v>1013.7490000000001</v>
          </cell>
          <cell r="R30">
            <v>99.620616148573262</v>
          </cell>
          <cell r="S30">
            <v>2847.143</v>
          </cell>
          <cell r="T30">
            <v>2.808528541088573</v>
          </cell>
          <cell r="U30" t="str">
            <v>A-</v>
          </cell>
          <cell r="V30" t="str">
            <v>A3</v>
          </cell>
          <cell r="W30">
            <v>49.505528534179092</v>
          </cell>
          <cell r="X30">
            <v>8.2045521583561491</v>
          </cell>
          <cell r="Y30">
            <v>6.6013546651640098</v>
          </cell>
          <cell r="AA30">
            <v>10.5</v>
          </cell>
          <cell r="AB30" t="str">
            <v>05/09</v>
          </cell>
        </row>
        <row r="31">
          <cell r="B31">
            <v>13</v>
          </cell>
          <cell r="C31" t="str">
            <v>Maine &amp; Maritimes Corporation (ASE-MAM)</v>
          </cell>
          <cell r="D31" t="str">
            <v>9/09</v>
          </cell>
          <cell r="E31">
            <v>1.0099999999999998</v>
          </cell>
          <cell r="F31">
            <v>0.2</v>
          </cell>
          <cell r="G31">
            <v>27.141131385059559</v>
          </cell>
          <cell r="H31">
            <v>35.950000000000003</v>
          </cell>
          <cell r="I31">
            <v>1.681249</v>
          </cell>
          <cell r="J31">
            <v>19.801980198019809</v>
          </cell>
          <cell r="K31">
            <v>0.55632823365785811</v>
          </cell>
          <cell r="L31">
            <v>132.45579003309155</v>
          </cell>
          <cell r="M31">
            <v>0.73688895706865953</v>
          </cell>
          <cell r="N31">
            <v>35.594059405940605</v>
          </cell>
          <cell r="Q31">
            <v>36.272999999999996</v>
          </cell>
          <cell r="R31">
            <v>86.653985057756472</v>
          </cell>
          <cell r="S31">
            <v>69.197999999999993</v>
          </cell>
          <cell r="T31">
            <v>1.9076999421056984</v>
          </cell>
          <cell r="U31" t="str">
            <v>NR</v>
          </cell>
          <cell r="V31" t="str">
            <v>NR</v>
          </cell>
          <cell r="W31">
            <v>63.896434872714039</v>
          </cell>
          <cell r="X31">
            <v>3.7678725332036844</v>
          </cell>
          <cell r="Y31">
            <v>4.3086389807355951</v>
          </cell>
          <cell r="AA31">
            <v>10.199999999999999</v>
          </cell>
          <cell r="AB31" t="str">
            <v>07/06</v>
          </cell>
        </row>
        <row r="32">
          <cell r="B32">
            <v>14</v>
          </cell>
          <cell r="C32" t="str">
            <v>OGE Energy Corp. (NYSE-OGE)</v>
          </cell>
          <cell r="D32" t="str">
            <v>9/09</v>
          </cell>
          <cell r="E32">
            <v>2.54</v>
          </cell>
          <cell r="F32">
            <v>1.42</v>
          </cell>
          <cell r="G32">
            <v>21.005117707267143</v>
          </cell>
          <cell r="H32">
            <v>36.11</v>
          </cell>
          <cell r="I32">
            <v>97.7</v>
          </cell>
          <cell r="J32">
            <v>55.905511811023622</v>
          </cell>
          <cell r="K32">
            <v>3.9324286901135417</v>
          </cell>
          <cell r="L32">
            <v>171.91048630737745</v>
          </cell>
          <cell r="M32">
            <v>6.7602572848650233</v>
          </cell>
          <cell r="N32">
            <v>14.216535433070865</v>
          </cell>
          <cell r="Q32">
            <v>2782</v>
          </cell>
          <cell r="R32">
            <v>61.459381739755578</v>
          </cell>
          <cell r="S32">
            <v>5773.4</v>
          </cell>
          <cell r="T32">
            <v>2.0752695902228613</v>
          </cell>
          <cell r="U32" t="str">
            <v>BBB +</v>
          </cell>
          <cell r="V32" t="str">
            <v>Baa1</v>
          </cell>
          <cell r="W32">
            <v>47.82010951881626</v>
          </cell>
          <cell r="X32">
            <v>12.638774671052634</v>
          </cell>
          <cell r="Y32">
            <v>8.7904079796864174</v>
          </cell>
          <cell r="AA32">
            <v>10.125</v>
          </cell>
          <cell r="AB32" t="str">
            <v>-</v>
          </cell>
        </row>
        <row r="33">
          <cell r="B33">
            <v>15</v>
          </cell>
          <cell r="C33" t="str">
            <v>Otter Tail Corporation (NDQ-OTTR)</v>
          </cell>
          <cell r="D33" t="str">
            <v>9/09</v>
          </cell>
          <cell r="E33">
            <v>0.88000000000000012</v>
          </cell>
          <cell r="F33">
            <v>1.19</v>
          </cell>
          <cell r="G33">
            <v>18.726095709566252</v>
          </cell>
          <cell r="H33">
            <v>23.6</v>
          </cell>
          <cell r="I33">
            <v>35.788293000000003</v>
          </cell>
          <cell r="J33">
            <v>135.22727272727272</v>
          </cell>
          <cell r="K33">
            <v>5.0423728813559316</v>
          </cell>
          <cell r="L33">
            <v>126.02733835192304</v>
          </cell>
          <cell r="M33">
            <v>6.3547683321520498</v>
          </cell>
          <cell r="N33">
            <v>26.818181818181817</v>
          </cell>
          <cell r="Q33">
            <v>1206.9769999999999</v>
          </cell>
          <cell r="R33">
            <v>26.797362335819159</v>
          </cell>
          <cell r="S33">
            <v>1133.703</v>
          </cell>
          <cell r="T33">
            <v>0.93929130381109172</v>
          </cell>
          <cell r="U33" t="str">
            <v>BBB-</v>
          </cell>
          <cell r="V33" t="str">
            <v>Baa1</v>
          </cell>
          <cell r="W33">
            <v>61.021580519713467</v>
          </cell>
          <cell r="X33">
            <v>4.5618794551344166</v>
          </cell>
          <cell r="Y33">
            <v>5.1344849935187939</v>
          </cell>
          <cell r="AA33">
            <v>10.59</v>
          </cell>
          <cell r="AB33" t="str">
            <v>-</v>
          </cell>
        </row>
        <row r="34">
          <cell r="B34">
            <v>16</v>
          </cell>
          <cell r="C34" t="str">
            <v>Pinnacle West Capital Corp. (NYSE-PNW)</v>
          </cell>
          <cell r="D34" t="str">
            <v>9/09</v>
          </cell>
          <cell r="E34">
            <v>0.56999999999999984</v>
          </cell>
          <cell r="F34">
            <v>2.0999994277954102</v>
          </cell>
          <cell r="G34">
            <v>33.502608867189423</v>
          </cell>
          <cell r="H34">
            <v>37.200000000000003</v>
          </cell>
          <cell r="I34">
            <v>101.38500000000001</v>
          </cell>
          <cell r="J34" t="str">
            <v>NM</v>
          </cell>
          <cell r="K34">
            <v>5.6451597521381993</v>
          </cell>
          <cell r="L34">
            <v>111.03612899958844</v>
          </cell>
          <cell r="M34">
            <v>6.268166864617017</v>
          </cell>
          <cell r="N34">
            <v>65.263157894736864</v>
          </cell>
          <cell r="Q34">
            <v>3236.6950000000002</v>
          </cell>
          <cell r="R34">
            <v>96.814621087251012</v>
          </cell>
          <cell r="S34">
            <v>9007.2569999999996</v>
          </cell>
          <cell r="T34">
            <v>2.7828562777771766</v>
          </cell>
          <cell r="U34" t="str">
            <v>BBB-</v>
          </cell>
          <cell r="V34" t="str">
            <v>Baa2</v>
          </cell>
          <cell r="W34">
            <v>47.882297913635256</v>
          </cell>
          <cell r="X34">
            <v>1.6779732274678014</v>
          </cell>
          <cell r="Y34">
            <v>2.1936620402832396</v>
          </cell>
          <cell r="AA34">
            <v>10.75</v>
          </cell>
          <cell r="AB34" t="str">
            <v>06/07</v>
          </cell>
        </row>
        <row r="35">
          <cell r="B35">
            <v>17</v>
          </cell>
          <cell r="C35" t="str">
            <v>PNM Resources, Inc. (NYSE-PNM)</v>
          </cell>
          <cell r="D35" t="str">
            <v>9/09</v>
          </cell>
          <cell r="E35">
            <v>-0.17999999999999994</v>
          </cell>
          <cell r="F35">
            <v>0.5</v>
          </cell>
          <cell r="G35">
            <v>19.536310046751026</v>
          </cell>
          <cell r="H35">
            <v>12.46</v>
          </cell>
          <cell r="I35">
            <v>86.673174000000003</v>
          </cell>
          <cell r="J35" t="str">
            <v>NM</v>
          </cell>
          <cell r="K35">
            <v>4.0128410914927768</v>
          </cell>
          <cell r="L35">
            <v>63.778676578037583</v>
          </cell>
          <cell r="M35">
            <v>2.5593369413337714</v>
          </cell>
          <cell r="N35" t="str">
            <v>NM</v>
          </cell>
          <cell r="Q35">
            <v>1672.335</v>
          </cell>
          <cell r="R35">
            <v>99.984512672401166</v>
          </cell>
          <cell r="S35">
            <v>3280.2550000000001</v>
          </cell>
          <cell r="T35">
            <v>1.9614819997189559</v>
          </cell>
          <cell r="U35" t="str">
            <v>BB+</v>
          </cell>
          <cell r="V35" t="str">
            <v>Baa2</v>
          </cell>
          <cell r="W35">
            <v>49.392494780790273</v>
          </cell>
          <cell r="X35" t="str">
            <v>NM</v>
          </cell>
          <cell r="Y35">
            <v>2.8370652352593222</v>
          </cell>
          <cell r="AA35">
            <v>10.375</v>
          </cell>
          <cell r="AB35" t="str">
            <v>-</v>
          </cell>
        </row>
        <row r="36">
          <cell r="B36">
            <v>18</v>
          </cell>
          <cell r="C36" t="str">
            <v>Portland General Electric (NYSE-POR)</v>
          </cell>
          <cell r="D36" t="str">
            <v>9/09</v>
          </cell>
          <cell r="E36">
            <v>1.5299999999999998</v>
          </cell>
          <cell r="F36">
            <v>1.02</v>
          </cell>
          <cell r="G36">
            <v>20.658575169828378</v>
          </cell>
          <cell r="H36">
            <v>20.61</v>
          </cell>
          <cell r="I36">
            <v>75.222999999999999</v>
          </cell>
          <cell r="J36">
            <v>66.666666666666671</v>
          </cell>
          <cell r="K36">
            <v>4.9490538573508003</v>
          </cell>
          <cell r="L36">
            <v>99.764866795366785</v>
          </cell>
          <cell r="M36">
            <v>4.9374169884169889</v>
          </cell>
          <cell r="N36">
            <v>13.47058823529412</v>
          </cell>
          <cell r="Q36">
            <v>1768</v>
          </cell>
          <cell r="R36">
            <v>96.436651583710415</v>
          </cell>
          <cell r="S36">
            <v>3800</v>
          </cell>
          <cell r="T36">
            <v>2.1493212669683257</v>
          </cell>
          <cell r="U36" t="str">
            <v>A</v>
          </cell>
          <cell r="V36" t="str">
            <v>A3</v>
          </cell>
          <cell r="W36">
            <v>49.348999682438873</v>
          </cell>
          <cell r="X36">
            <v>7.3590096286107283</v>
          </cell>
          <cell r="Y36">
            <v>7.0463485548144345</v>
          </cell>
          <cell r="AA36">
            <v>10.8</v>
          </cell>
          <cell r="AB36" t="str">
            <v>01/07</v>
          </cell>
        </row>
        <row r="37">
          <cell r="B37">
            <v>19</v>
          </cell>
          <cell r="C37" t="str">
            <v>PPL Corporation (NYSE-PPL)</v>
          </cell>
          <cell r="D37" t="str">
            <v>9/09</v>
          </cell>
          <cell r="E37">
            <v>1.51</v>
          </cell>
          <cell r="F37">
            <v>1.38</v>
          </cell>
          <cell r="G37">
            <v>14.91309102878561</v>
          </cell>
          <cell r="H37">
            <v>32.369999999999997</v>
          </cell>
          <cell r="I37">
            <v>376.71600000000001</v>
          </cell>
          <cell r="J37">
            <v>91.390728476821181</v>
          </cell>
          <cell r="K37">
            <v>4.2632066728452278</v>
          </cell>
          <cell r="L37">
            <v>217.05761694553223</v>
          </cell>
          <cell r="M37">
            <v>9.2536148095407604</v>
          </cell>
          <cell r="N37">
            <v>21.43708609271523</v>
          </cell>
          <cell r="Q37">
            <v>8350</v>
          </cell>
          <cell r="R37">
            <v>46.790419161676645</v>
          </cell>
          <cell r="S37">
            <v>12877</v>
          </cell>
          <cell r="T37">
            <v>1.5421556886227545</v>
          </cell>
          <cell r="U37" t="str">
            <v>A-</v>
          </cell>
          <cell r="V37" t="str">
            <v>A3</v>
          </cell>
          <cell r="W37">
            <v>40.68950532338669</v>
          </cell>
          <cell r="X37">
            <v>10.515979289412606</v>
          </cell>
          <cell r="Y37">
            <v>7.3287346253512906</v>
          </cell>
          <cell r="AA37">
            <v>9.57</v>
          </cell>
          <cell r="AB37" t="str">
            <v>-</v>
          </cell>
        </row>
        <row r="38">
          <cell r="B38">
            <v>20</v>
          </cell>
          <cell r="C38" t="str">
            <v>Progress Energy Inc.  (NYSE-PGN)</v>
          </cell>
          <cell r="D38" t="str">
            <v>9/09</v>
          </cell>
          <cell r="E38">
            <v>2.89</v>
          </cell>
          <cell r="F38">
            <v>2.48</v>
          </cell>
          <cell r="G38">
            <v>33.503571428571426</v>
          </cell>
          <cell r="H38">
            <v>41.01</v>
          </cell>
          <cell r="I38">
            <v>280</v>
          </cell>
          <cell r="J38">
            <v>85.813148788927336</v>
          </cell>
          <cell r="K38">
            <v>6.0473055352353091</v>
          </cell>
          <cell r="L38">
            <v>122.40486088903101</v>
          </cell>
          <cell r="M38">
            <v>7.4021959279394522</v>
          </cell>
          <cell r="N38">
            <v>14.19031141868512</v>
          </cell>
          <cell r="Q38">
            <v>9731</v>
          </cell>
          <cell r="R38">
            <v>96.07440139759531</v>
          </cell>
          <cell r="S38">
            <v>19434</v>
          </cell>
          <cell r="T38">
            <v>1.9971225978830542</v>
          </cell>
          <cell r="U38" t="str">
            <v>A-</v>
          </cell>
          <cell r="V38" t="str">
            <v>A1</v>
          </cell>
          <cell r="W38">
            <v>45.288210871874099</v>
          </cell>
          <cell r="X38">
            <v>8.5347100175746924</v>
          </cell>
          <cell r="Y38">
            <v>7.1386401653055191</v>
          </cell>
          <cell r="AA38">
            <v>12.416666666666666</v>
          </cell>
          <cell r="AB38" t="str">
            <v>-</v>
          </cell>
        </row>
        <row r="39">
          <cell r="B39">
            <v>21</v>
          </cell>
          <cell r="C39" t="str">
            <v>Southern Company (NYSE-SO)</v>
          </cell>
          <cell r="D39" t="str">
            <v>9/09</v>
          </cell>
          <cell r="E39">
            <v>1.9770000000000001</v>
          </cell>
          <cell r="F39">
            <v>1.75</v>
          </cell>
          <cell r="G39">
            <v>17.948567693688155</v>
          </cell>
          <cell r="H39">
            <v>33.5</v>
          </cell>
          <cell r="I39">
            <v>800.178</v>
          </cell>
          <cell r="J39">
            <v>88.517956499747086</v>
          </cell>
          <cell r="K39">
            <v>5.2238805970149249</v>
          </cell>
          <cell r="L39">
            <v>186.64441960892907</v>
          </cell>
          <cell r="M39">
            <v>9.7500816213619661</v>
          </cell>
          <cell r="N39">
            <v>16.944865958523014</v>
          </cell>
          <cell r="Q39">
            <v>16034.953000000001</v>
          </cell>
          <cell r="R39">
            <v>99.322872976303699</v>
          </cell>
          <cell r="S39">
            <v>38141.779000000002</v>
          </cell>
          <cell r="T39">
            <v>2.3786648454784993</v>
          </cell>
          <cell r="U39" t="str">
            <v>A</v>
          </cell>
          <cell r="V39" t="str">
            <v>A2</v>
          </cell>
          <cell r="W39">
            <v>42.062745675748062</v>
          </cell>
          <cell r="X39">
            <v>11.294194846558419</v>
          </cell>
          <cell r="Y39">
            <v>7.3445225507081711</v>
          </cell>
          <cell r="AA39">
            <v>11.925000000000001</v>
          </cell>
          <cell r="AB39" t="str">
            <v>-</v>
          </cell>
        </row>
        <row r="40">
          <cell r="B40">
            <v>22</v>
          </cell>
          <cell r="C40" t="str">
            <v>UIL Holdings Corporation (NYSE-UIL)</v>
          </cell>
          <cell r="D40" t="str">
            <v>9/09</v>
          </cell>
          <cell r="E40">
            <v>2.0599999999999996</v>
          </cell>
          <cell r="F40">
            <v>1.7279996871948242</v>
          </cell>
          <cell r="G40">
            <v>19.23730332603067</v>
          </cell>
          <cell r="H40">
            <v>27.39</v>
          </cell>
          <cell r="I40">
            <v>30.126000000000001</v>
          </cell>
          <cell r="J40">
            <v>83.883479960913803</v>
          </cell>
          <cell r="K40">
            <v>6.3088707089989926</v>
          </cell>
          <cell r="L40">
            <v>142.37962325487496</v>
          </cell>
          <cell r="M40">
            <v>8.9825463471099258</v>
          </cell>
          <cell r="N40">
            <v>13.296116504854371</v>
          </cell>
          <cell r="Q40">
            <v>910.33500000000004</v>
          </cell>
          <cell r="R40">
            <v>99.910362668687895</v>
          </cell>
          <cell r="S40">
            <v>1113.4079999999999</v>
          </cell>
          <cell r="T40">
            <v>1.2230750218326218</v>
          </cell>
          <cell r="U40" t="str">
            <v>NR</v>
          </cell>
          <cell r="V40" t="str">
            <v>Baa2</v>
          </cell>
          <cell r="W40">
            <v>44.826882067251574</v>
          </cell>
          <cell r="X40">
            <v>10.672426184060575</v>
          </cell>
          <cell r="Y40">
            <v>7.7373138093888478</v>
          </cell>
          <cell r="AA40">
            <v>8.75</v>
          </cell>
          <cell r="AB40" t="str">
            <v>02/09</v>
          </cell>
        </row>
        <row r="41">
          <cell r="B41">
            <v>23</v>
          </cell>
          <cell r="C41" t="str">
            <v>Westar Energy, Inc. (NYSE-WR)</v>
          </cell>
          <cell r="D41" t="str">
            <v>9/09</v>
          </cell>
          <cell r="E41">
            <v>1.39</v>
          </cell>
          <cell r="F41">
            <v>1.2</v>
          </cell>
          <cell r="G41">
            <v>20.614873924763231</v>
          </cell>
          <cell r="H41">
            <v>21.76</v>
          </cell>
          <cell r="I41">
            <v>109.75303599999999</v>
          </cell>
          <cell r="J41">
            <v>86.330935251798564</v>
          </cell>
          <cell r="K41">
            <v>5.5147058823529402</v>
          </cell>
          <cell r="L41">
            <v>105.55485364313195</v>
          </cell>
          <cell r="M41">
            <v>5.8210397229668347</v>
          </cell>
          <cell r="N41">
            <v>15.654676258992808</v>
          </cell>
          <cell r="Q41">
            <v>1824.21</v>
          </cell>
          <cell r="R41">
            <v>72.5253123269799</v>
          </cell>
          <cell r="S41">
            <v>5748.3029999999999</v>
          </cell>
          <cell r="T41">
            <v>3.1511191145756245</v>
          </cell>
          <cell r="U41" t="str">
            <v>BBB</v>
          </cell>
          <cell r="V41" t="str">
            <v>Baa1</v>
          </cell>
          <cell r="W41">
            <v>46.314484344275684</v>
          </cell>
          <cell r="X41">
            <v>7.8638730056102206</v>
          </cell>
          <cell r="Y41">
            <v>6.8264433123833959</v>
          </cell>
          <cell r="AA41">
            <v>10</v>
          </cell>
          <cell r="AB41" t="str">
            <v>12/05</v>
          </cell>
        </row>
        <row r="42">
          <cell r="B42">
            <v>24</v>
          </cell>
          <cell r="C42" t="str">
            <v>AVERAGE</v>
          </cell>
          <cell r="J42">
            <v>64.868433329454817</v>
          </cell>
          <cell r="K42">
            <v>4.2021774443691813</v>
          </cell>
          <cell r="L42">
            <v>138.97552980754469</v>
          </cell>
          <cell r="M42">
            <v>6.1033341068747156</v>
          </cell>
          <cell r="N42">
            <v>18.363482865837341</v>
          </cell>
          <cell r="W42">
            <v>46.756170258745342</v>
          </cell>
          <cell r="X42">
            <v>9.8581013272945803</v>
          </cell>
          <cell r="Y42">
            <v>7.1525370247549569</v>
          </cell>
          <cell r="AA42">
            <v>10.657442028985509</v>
          </cell>
        </row>
        <row r="64">
          <cell r="C64" t="str">
            <v>COMBINATION ELECTRIC &amp; GAS COMPANIES</v>
          </cell>
        </row>
        <row r="66">
          <cell r="E66" t="str">
            <v>PER SHARE DATA ($)</v>
          </cell>
          <cell r="T66" t="str">
            <v>NET</v>
          </cell>
        </row>
        <row r="67">
          <cell r="D67" t="str">
            <v>LATEST</v>
          </cell>
          <cell r="J67" t="str">
            <v>PERCENT (2)</v>
          </cell>
          <cell r="Q67" t="str">
            <v>TOTAL</v>
          </cell>
          <cell r="T67" t="str">
            <v>PLANT</v>
          </cell>
          <cell r="W67" t="str">
            <v>COMMON</v>
          </cell>
          <cell r="X67" t="str">
            <v>% RETURN ON</v>
          </cell>
        </row>
        <row r="68">
          <cell r="D68" t="str">
            <v>12 MONTHS</v>
          </cell>
          <cell r="F68" t="str">
            <v>CURRENT</v>
          </cell>
          <cell r="G68" t="str">
            <v>BOOK</v>
          </cell>
          <cell r="H68" t="str">
            <v xml:space="preserve">STOCK </v>
          </cell>
          <cell r="I68" t="str">
            <v>COMMON</v>
          </cell>
          <cell r="M68" t="str">
            <v>DIV/</v>
          </cell>
          <cell r="N68" t="str">
            <v>PRICE</v>
          </cell>
          <cell r="Q68" t="str">
            <v>REV</v>
          </cell>
          <cell r="R68" t="str">
            <v>%</v>
          </cell>
          <cell r="S68" t="str">
            <v>NET</v>
          </cell>
          <cell r="T68" t="str">
            <v>PER $</v>
          </cell>
          <cell r="U68" t="str">
            <v>S&amp;P</v>
          </cell>
          <cell r="V68" t="str">
            <v>MOODY'S</v>
          </cell>
          <cell r="W68" t="str">
            <v>EQUITY</v>
          </cell>
          <cell r="X68" t="str">
            <v>BOOK VALUE</v>
          </cell>
          <cell r="AA68" t="str">
            <v>REGULATION</v>
          </cell>
        </row>
        <row r="69">
          <cell r="D69" t="str">
            <v>EARNINGS</v>
          </cell>
          <cell r="F69" t="str">
            <v>ANNUAL</v>
          </cell>
          <cell r="G69" t="str">
            <v>VALUE</v>
          </cell>
          <cell r="H69" t="str">
            <v>PRICE</v>
          </cell>
          <cell r="I69" t="str">
            <v>SHARES</v>
          </cell>
          <cell r="J69" t="str">
            <v>DIV</v>
          </cell>
          <cell r="K69" t="str">
            <v>DIV</v>
          </cell>
          <cell r="L69" t="str">
            <v>MKT/</v>
          </cell>
          <cell r="M69" t="str">
            <v>BOOK</v>
          </cell>
          <cell r="N69" t="str">
            <v>EARN</v>
          </cell>
          <cell r="Q69" t="str">
            <v>$ MILL</v>
          </cell>
          <cell r="R69" t="str">
            <v>ELEC</v>
          </cell>
          <cell r="S69" t="str">
            <v>PLANT</v>
          </cell>
          <cell r="T69" t="str">
            <v>REV</v>
          </cell>
          <cell r="U69" t="str">
            <v xml:space="preserve">BOND </v>
          </cell>
          <cell r="V69" t="str">
            <v xml:space="preserve">BOND </v>
          </cell>
          <cell r="W69" t="str">
            <v xml:space="preserve">RATIO </v>
          </cell>
          <cell r="X69" t="str">
            <v>COMMON</v>
          </cell>
          <cell r="Y69" t="str">
            <v>TOTAL</v>
          </cell>
          <cell r="AA69" t="str">
            <v>ALLOWED</v>
          </cell>
          <cell r="AB69" t="str">
            <v>ORDER</v>
          </cell>
        </row>
        <row r="70">
          <cell r="C70" t="str">
            <v>COMPANY</v>
          </cell>
          <cell r="D70" t="str">
            <v>AVAILABLE</v>
          </cell>
          <cell r="E70" t="str">
            <v>EARNINGS</v>
          </cell>
          <cell r="F70" t="str">
            <v>DIVIDEND</v>
          </cell>
          <cell r="G70" t="str">
            <v>(1)</v>
          </cell>
          <cell r="H70" t="str">
            <v>12/18/09</v>
          </cell>
          <cell r="I70" t="str">
            <v>O/S MILL</v>
          </cell>
          <cell r="J70" t="str">
            <v>PAYOUT</v>
          </cell>
          <cell r="K70" t="str">
            <v>YIELD</v>
          </cell>
          <cell r="L70" t="str">
            <v>BOOK</v>
          </cell>
          <cell r="M70" t="str">
            <v>(2)</v>
          </cell>
          <cell r="N70" t="str">
            <v>MULT</v>
          </cell>
          <cell r="Q70" t="str">
            <v>(1)</v>
          </cell>
          <cell r="R70" t="str">
            <v>REV</v>
          </cell>
          <cell r="S70" t="str">
            <v>$ MILL</v>
          </cell>
          <cell r="T70" t="str">
            <v>(1)</v>
          </cell>
          <cell r="U70" t="str">
            <v>RATING</v>
          </cell>
          <cell r="V70" t="str">
            <v>RATING</v>
          </cell>
          <cell r="W70" t="str">
            <v>(3)</v>
          </cell>
          <cell r="X70" t="str">
            <v>EQUITY (4)</v>
          </cell>
          <cell r="Y70" t="str">
            <v>CAPITAL</v>
          </cell>
          <cell r="AA70" t="str">
            <v>ROE</v>
          </cell>
          <cell r="AB70" t="str">
            <v>DATE</v>
          </cell>
        </row>
        <row r="71">
          <cell r="B71">
            <v>1</v>
          </cell>
          <cell r="C71" t="str">
            <v>AES Corporation (NYSE-AES)</v>
          </cell>
          <cell r="D71" t="str">
            <v>9/09</v>
          </cell>
          <cell r="E71">
            <v>0.99</v>
          </cell>
          <cell r="F71">
            <v>0</v>
          </cell>
          <cell r="G71">
            <v>6.7693953953275665</v>
          </cell>
          <cell r="H71">
            <v>13.77</v>
          </cell>
          <cell r="I71">
            <v>677.01762599999995</v>
          </cell>
          <cell r="J71">
            <v>0</v>
          </cell>
          <cell r="K71">
            <v>0</v>
          </cell>
          <cell r="L71">
            <v>203.41550752825657</v>
          </cell>
          <cell r="M71" t="str">
            <v>NM</v>
          </cell>
          <cell r="N71">
            <v>13.909090909090908</v>
          </cell>
          <cell r="Q71">
            <v>14186</v>
          </cell>
          <cell r="R71">
            <v>51.254758212322002</v>
          </cell>
          <cell r="S71">
            <v>24226</v>
          </cell>
          <cell r="T71">
            <v>1.7077400253771324</v>
          </cell>
          <cell r="U71" t="str">
            <v>BBB</v>
          </cell>
          <cell r="V71" t="str">
            <v>A3</v>
          </cell>
          <cell r="W71">
            <v>16.237378210806021</v>
          </cell>
          <cell r="X71">
            <v>14.934180662732638</v>
          </cell>
          <cell r="Y71">
            <v>8.5214313085050097</v>
          </cell>
          <cell r="AA71" t="str">
            <v>-</v>
          </cell>
          <cell r="AB71" t="str">
            <v>06/96</v>
          </cell>
        </row>
        <row r="72">
          <cell r="B72">
            <v>2</v>
          </cell>
          <cell r="C72" t="str">
            <v>ALLETE, Inc. (NYSE-ALE)</v>
          </cell>
          <cell r="D72" t="str">
            <v>9/09</v>
          </cell>
          <cell r="E72">
            <v>2.0599999999999996</v>
          </cell>
          <cell r="F72">
            <v>1.76</v>
          </cell>
          <cell r="G72">
            <v>25.94842406876791</v>
          </cell>
          <cell r="H72">
            <v>32.99</v>
          </cell>
          <cell r="I72">
            <v>34.9</v>
          </cell>
          <cell r="J72">
            <v>85.436893203883514</v>
          </cell>
          <cell r="K72">
            <v>5.3349499848438917</v>
          </cell>
          <cell r="L72">
            <v>127.13681537102472</v>
          </cell>
          <cell r="M72">
            <v>6.7826855123674905</v>
          </cell>
          <cell r="N72">
            <v>16.014563106796121</v>
          </cell>
          <cell r="Q72">
            <v>744.5</v>
          </cell>
          <cell r="R72">
            <v>90.020147750167894</v>
          </cell>
          <cell r="S72">
            <v>1530.5</v>
          </cell>
          <cell r="T72">
            <v>2.0557421087978507</v>
          </cell>
          <cell r="U72" t="str">
            <v>A-</v>
          </cell>
          <cell r="V72" t="str">
            <v>A2</v>
          </cell>
          <cell r="W72">
            <v>58.021527421834961</v>
          </cell>
          <cell r="X72">
            <v>8.7140092652319225</v>
          </cell>
          <cell r="Y72">
            <v>7.1387135301143143</v>
          </cell>
          <cell r="AA72">
            <v>10.74</v>
          </cell>
          <cell r="AB72" t="str">
            <v>04/09</v>
          </cell>
        </row>
        <row r="73">
          <cell r="B73">
            <v>3</v>
          </cell>
          <cell r="C73" t="str">
            <v>Alliant  Energy Corporation (NYSE-LNT)</v>
          </cell>
          <cell r="D73" t="str">
            <v>9/09</v>
          </cell>
          <cell r="E73">
            <v>0.99</v>
          </cell>
          <cell r="F73">
            <v>1.5</v>
          </cell>
          <cell r="G73">
            <v>25.022667923980848</v>
          </cell>
          <cell r="H73">
            <v>30.1</v>
          </cell>
          <cell r="I73">
            <v>110.288</v>
          </cell>
          <cell r="J73">
            <v>151.5151515151515</v>
          </cell>
          <cell r="K73">
            <v>4.9833887043189371</v>
          </cell>
          <cell r="L73">
            <v>120.29093017356959</v>
          </cell>
          <cell r="M73">
            <v>5.9945646265898471</v>
          </cell>
          <cell r="N73">
            <v>30.404040404040405</v>
          </cell>
          <cell r="Q73">
            <v>3459.9</v>
          </cell>
          <cell r="R73">
            <v>70.929795658834067</v>
          </cell>
          <cell r="S73">
            <v>6037.8</v>
          </cell>
          <cell r="T73">
            <v>1.7450793375531084</v>
          </cell>
          <cell r="U73" t="str">
            <v>A-</v>
          </cell>
          <cell r="V73" t="str">
            <v>A2</v>
          </cell>
          <cell r="W73">
            <v>50.795140806184428</v>
          </cell>
          <cell r="X73">
            <v>4.5506747057134671</v>
          </cell>
          <cell r="Y73">
            <v>5.6999742620127112</v>
          </cell>
          <cell r="AA73">
            <v>11.018750000000001</v>
          </cell>
          <cell r="AB73" t="str">
            <v>-</v>
          </cell>
        </row>
        <row r="74">
          <cell r="B74">
            <v>4</v>
          </cell>
          <cell r="C74" t="str">
            <v>Ameren Corporation (NYSE-AEE)</v>
          </cell>
          <cell r="D74" t="str">
            <v>9/09</v>
          </cell>
          <cell r="E74">
            <v>2.7439999999999998</v>
          </cell>
          <cell r="F74">
            <v>1.54</v>
          </cell>
          <cell r="G74">
            <v>35.930339138405138</v>
          </cell>
          <cell r="H74">
            <v>27.76</v>
          </cell>
          <cell r="I74">
            <v>218.2</v>
          </cell>
          <cell r="J74">
            <v>56.122448979591844</v>
          </cell>
          <cell r="K74">
            <v>5.5475504322766565</v>
          </cell>
          <cell r="L74">
            <v>77.260612244897956</v>
          </cell>
          <cell r="M74">
            <v>4.2860714285714279</v>
          </cell>
          <cell r="N74">
            <v>10.116618075801751</v>
          </cell>
          <cell r="Q74">
            <v>7323</v>
          </cell>
          <cell r="R74">
            <v>82.097501024170427</v>
          </cell>
          <cell r="S74">
            <v>17272</v>
          </cell>
          <cell r="T74">
            <v>2.3585962037416359</v>
          </cell>
          <cell r="U74" t="str">
            <v>BBB</v>
          </cell>
          <cell r="V74" t="str">
            <v>Baa1</v>
          </cell>
          <cell r="W74">
            <v>49.215317011927176</v>
          </cell>
          <cell r="X74">
            <v>7.9285090371564877</v>
          </cell>
          <cell r="Y74">
            <v>6.9330237657605363</v>
          </cell>
          <cell r="AA74">
            <v>10.639999999999999</v>
          </cell>
          <cell r="AB74" t="str">
            <v>-</v>
          </cell>
        </row>
        <row r="75">
          <cell r="B75">
            <v>5</v>
          </cell>
          <cell r="C75" t="str">
            <v>Avista Corporation (NYSE-AVA)</v>
          </cell>
          <cell r="D75" t="str">
            <v>9/09</v>
          </cell>
          <cell r="E75">
            <v>1.514</v>
          </cell>
          <cell r="F75">
            <v>0.84</v>
          </cell>
          <cell r="G75">
            <v>18.880158889233069</v>
          </cell>
          <cell r="H75">
            <v>21.68</v>
          </cell>
          <cell r="I75">
            <v>54.881</v>
          </cell>
          <cell r="J75">
            <v>55.482166446499335</v>
          </cell>
          <cell r="K75">
            <v>3.8745387453874534</v>
          </cell>
          <cell r="L75">
            <v>114.82954209862935</v>
          </cell>
          <cell r="M75">
            <v>4.4491150997623921</v>
          </cell>
          <cell r="N75">
            <v>14.319682959048876</v>
          </cell>
          <cell r="Q75">
            <v>1556.7340000000002</v>
          </cell>
          <cell r="R75">
            <v>53.82107669004467</v>
          </cell>
          <cell r="S75">
            <v>2562.6819999999998</v>
          </cell>
          <cell r="T75">
            <v>1.6461913210606305</v>
          </cell>
          <cell r="U75" t="str">
            <v>BBB+</v>
          </cell>
          <cell r="V75" t="str">
            <v>Baa1</v>
          </cell>
          <cell r="W75">
            <v>47.372971361663978</v>
          </cell>
          <cell r="X75">
            <v>8.1895400766522375</v>
          </cell>
          <cell r="Y75">
            <v>6.864867023117653</v>
          </cell>
          <cell r="AA75">
            <v>10.4</v>
          </cell>
          <cell r="AB75" t="str">
            <v>-</v>
          </cell>
        </row>
        <row r="76">
          <cell r="B76">
            <v>6</v>
          </cell>
          <cell r="C76" t="str">
            <v>Black Hills Corporation (NYSE-BKH)</v>
          </cell>
          <cell r="D76" t="str">
            <v>9/09</v>
          </cell>
          <cell r="E76">
            <v>-1.2689999999999997</v>
          </cell>
          <cell r="F76">
            <v>1.42</v>
          </cell>
          <cell r="G76">
            <v>27.496053619025435</v>
          </cell>
          <cell r="H76">
            <v>26.62</v>
          </cell>
          <cell r="I76">
            <v>38.643000000000001</v>
          </cell>
          <cell r="J76" t="str">
            <v>NM</v>
          </cell>
          <cell r="K76">
            <v>5.334335086401202</v>
          </cell>
          <cell r="L76">
            <v>96.813893254778705</v>
          </cell>
          <cell r="M76">
            <v>5.1643774764006665</v>
          </cell>
          <cell r="N76" t="str">
            <v>NM</v>
          </cell>
          <cell r="Q76">
            <v>1328.866</v>
          </cell>
          <cell r="R76">
            <v>43.773337567519974</v>
          </cell>
          <cell r="S76">
            <v>2095.7240000000002</v>
          </cell>
          <cell r="T76">
            <v>1.5770769964766953</v>
          </cell>
          <cell r="U76" t="str">
            <v>BBB</v>
          </cell>
          <cell r="V76" t="str">
            <v>A3</v>
          </cell>
          <cell r="W76">
            <v>58.579165922387702</v>
          </cell>
          <cell r="X76" t="str">
            <v>NM</v>
          </cell>
          <cell r="Y76">
            <v>1.6660039644895839</v>
          </cell>
          <cell r="AA76">
            <v>10.707142857142857</v>
          </cell>
          <cell r="AB76" t="str">
            <v>-</v>
          </cell>
        </row>
        <row r="77">
          <cell r="B77">
            <v>7</v>
          </cell>
          <cell r="C77" t="str">
            <v>CenterPoint Energy (NYSE-CNP)</v>
          </cell>
          <cell r="D77" t="str">
            <v>9/09</v>
          </cell>
          <cell r="E77">
            <v>1.0600000000000003</v>
          </cell>
          <cell r="F77">
            <v>0.76</v>
          </cell>
          <cell r="G77">
            <v>6.6302617134410111</v>
          </cell>
          <cell r="H77">
            <v>14.46</v>
          </cell>
          <cell r="I77">
            <v>390.33150000000001</v>
          </cell>
          <cell r="J77">
            <v>71.698113207547152</v>
          </cell>
          <cell r="K77">
            <v>5.2558782849239281</v>
          </cell>
          <cell r="L77">
            <v>218.09093856259659</v>
          </cell>
          <cell r="M77">
            <v>11.462594281298299</v>
          </cell>
          <cell r="N77">
            <v>13.641509433962261</v>
          </cell>
          <cell r="Q77">
            <v>8756</v>
          </cell>
          <cell r="R77">
            <v>18.992690726359069</v>
          </cell>
          <cell r="S77">
            <v>10548</v>
          </cell>
          <cell r="T77">
            <v>1.2046596619460941</v>
          </cell>
          <cell r="U77" t="str">
            <v>BBB+</v>
          </cell>
          <cell r="V77" t="str">
            <v>Baa1</v>
          </cell>
          <cell r="W77">
            <v>21.539741989180193</v>
          </cell>
          <cell r="X77">
            <v>14.934366257800733</v>
          </cell>
          <cell r="Y77">
            <v>8.0732588699080168</v>
          </cell>
          <cell r="AA77">
            <v>10.061666666666667</v>
          </cell>
          <cell r="AB77" t="str">
            <v>-</v>
          </cell>
        </row>
        <row r="78">
          <cell r="B78">
            <v>8</v>
          </cell>
          <cell r="C78" t="str">
            <v>CH Energy Group, Inc. (NYSE-CHG)</v>
          </cell>
          <cell r="D78" t="str">
            <v>9/09</v>
          </cell>
          <cell r="E78">
            <v>2.4279999999999999</v>
          </cell>
          <cell r="F78">
            <v>2.1599998474121094</v>
          </cell>
          <cell r="G78">
            <v>33.139586224296707</v>
          </cell>
          <cell r="H78">
            <v>41.59</v>
          </cell>
          <cell r="I78">
            <v>15.853999999999999</v>
          </cell>
          <cell r="J78">
            <v>88.96210244695672</v>
          </cell>
          <cell r="K78">
            <v>5.1935557764176705</v>
          </cell>
          <cell r="L78">
            <v>125.49945469599064</v>
          </cell>
          <cell r="M78">
            <v>6.5178841787362991</v>
          </cell>
          <cell r="N78">
            <v>17.129324546952226</v>
          </cell>
          <cell r="Q78">
            <v>1100.9670000000001</v>
          </cell>
          <cell r="R78">
            <v>49.369054658314013</v>
          </cell>
          <cell r="S78">
            <v>1004.183</v>
          </cell>
          <cell r="T78">
            <v>0.91209182473225803</v>
          </cell>
          <cell r="U78" t="str">
            <v>A</v>
          </cell>
          <cell r="V78" t="str">
            <v>A3</v>
          </cell>
          <cell r="W78">
            <v>49.902691674605521</v>
          </cell>
          <cell r="X78">
            <v>7.3308457521237447</v>
          </cell>
          <cell r="Y78">
            <v>6.3691690688544869</v>
          </cell>
          <cell r="AA78">
            <v>10</v>
          </cell>
          <cell r="AB78" t="str">
            <v>06/09</v>
          </cell>
        </row>
        <row r="79">
          <cell r="B79">
            <v>9</v>
          </cell>
          <cell r="C79" t="str">
            <v>CMS Energy Corporation (NYSE-CMS)</v>
          </cell>
          <cell r="D79" t="str">
            <v>9/09</v>
          </cell>
          <cell r="E79">
            <v>1.19</v>
          </cell>
          <cell r="F79">
            <v>0.5</v>
          </cell>
          <cell r="G79">
            <v>11.572934973637961</v>
          </cell>
          <cell r="H79">
            <v>15.37</v>
          </cell>
          <cell r="I79">
            <v>227.6</v>
          </cell>
          <cell r="J79">
            <v>42.016806722689076</v>
          </cell>
          <cell r="K79">
            <v>3.2530904359141188</v>
          </cell>
          <cell r="L79">
            <v>132.80987091875474</v>
          </cell>
          <cell r="M79">
            <v>4.3204252088078965</v>
          </cell>
          <cell r="N79">
            <v>12.915966386554622</v>
          </cell>
          <cell r="Q79">
            <v>6452</v>
          </cell>
          <cell r="R79">
            <v>53.952262864228153</v>
          </cell>
          <cell r="S79">
            <v>9566</v>
          </cell>
          <cell r="T79">
            <v>1.4826410415375078</v>
          </cell>
          <cell r="U79" t="str">
            <v>BBB</v>
          </cell>
          <cell r="V79" t="str">
            <v>A3</v>
          </cell>
          <cell r="W79">
            <v>26.883037354562155</v>
          </cell>
          <cell r="X79">
            <v>10.112581473434723</v>
          </cell>
          <cell r="Y79">
            <v>6.954887218045112</v>
          </cell>
          <cell r="AA79">
            <v>10.925000000000001</v>
          </cell>
          <cell r="AB79" t="str">
            <v>-</v>
          </cell>
        </row>
        <row r="80">
          <cell r="B80">
            <v>10</v>
          </cell>
          <cell r="C80" t="str">
            <v>Consolidated Edison, Inc. (NYSE-ED)</v>
          </cell>
          <cell r="D80" t="str">
            <v>9/09</v>
          </cell>
          <cell r="E80">
            <v>3</v>
          </cell>
          <cell r="F80">
            <v>2.36</v>
          </cell>
          <cell r="G80">
            <v>36.025362318840578</v>
          </cell>
          <cell r="H80">
            <v>45.41</v>
          </cell>
          <cell r="I80">
            <v>276</v>
          </cell>
          <cell r="J80">
            <v>78.666666666666657</v>
          </cell>
          <cell r="K80">
            <v>5.1970931512882625</v>
          </cell>
          <cell r="L80">
            <v>126.05008548727747</v>
          </cell>
          <cell r="M80">
            <v>6.5509403600522988</v>
          </cell>
          <cell r="N80">
            <v>15.136666666666665</v>
          </cell>
          <cell r="Q80">
            <v>12756</v>
          </cell>
          <cell r="R80">
            <v>64.448102853559107</v>
          </cell>
          <cell r="S80">
            <v>21949</v>
          </cell>
          <cell r="T80">
            <v>1.7206804640953277</v>
          </cell>
          <cell r="U80" t="str">
            <v>A-</v>
          </cell>
          <cell r="V80" t="str">
            <v>A3</v>
          </cell>
          <cell r="W80">
            <v>47.508242152037845</v>
          </cell>
          <cell r="X80">
            <v>8.4002847554154378</v>
          </cell>
          <cell r="Y80">
            <v>7.0809533188891081</v>
          </cell>
          <cell r="AA80">
            <v>10.029999999999998</v>
          </cell>
          <cell r="AB80" t="str">
            <v>-</v>
          </cell>
        </row>
        <row r="81">
          <cell r="B81">
            <v>11</v>
          </cell>
          <cell r="C81" t="str">
            <v>Constellation Energy Group, Inc. (NYSE-CEG)</v>
          </cell>
          <cell r="D81" t="str">
            <v>9/09</v>
          </cell>
          <cell r="E81">
            <v>-7.7399999999999993</v>
          </cell>
          <cell r="F81">
            <v>0.96</v>
          </cell>
          <cell r="G81">
            <v>20.084661354581673</v>
          </cell>
          <cell r="H81">
            <v>34.83</v>
          </cell>
          <cell r="I81">
            <v>200.8</v>
          </cell>
          <cell r="J81" t="str">
            <v>NM</v>
          </cell>
          <cell r="K81">
            <v>2.7562446167097332</v>
          </cell>
          <cell r="L81">
            <v>173.41591867096454</v>
          </cell>
          <cell r="M81">
            <v>4.7797669228861892</v>
          </cell>
          <cell r="N81" t="str">
            <v>NM</v>
          </cell>
          <cell r="Q81">
            <v>17121.599999999999</v>
          </cell>
          <cell r="R81">
            <v>17.229698159050557</v>
          </cell>
          <cell r="S81">
            <v>11453.8</v>
          </cell>
          <cell r="T81">
            <v>0.66896785347163823</v>
          </cell>
          <cell r="U81" t="str">
            <v>BBB</v>
          </cell>
          <cell r="V81" t="str">
            <v>Baa2</v>
          </cell>
          <cell r="W81">
            <v>37.330149209522752</v>
          </cell>
          <cell r="X81" t="str">
            <v>NM</v>
          </cell>
          <cell r="Y81" t="str">
            <v>NM</v>
          </cell>
          <cell r="AA81">
            <v>11</v>
          </cell>
          <cell r="AB81" t="str">
            <v>-</v>
          </cell>
        </row>
        <row r="82">
          <cell r="B82">
            <v>12</v>
          </cell>
          <cell r="C82" t="str">
            <v>Dominion Resources, Inc. (NYSE-D)</v>
          </cell>
          <cell r="D82" t="str">
            <v>9/09</v>
          </cell>
          <cell r="E82">
            <v>2.7800000000000007</v>
          </cell>
          <cell r="F82">
            <v>1.75</v>
          </cell>
          <cell r="G82">
            <v>18.973199329983249</v>
          </cell>
          <cell r="H82">
            <v>38.96</v>
          </cell>
          <cell r="I82">
            <v>597</v>
          </cell>
          <cell r="J82">
            <v>62.949640287769768</v>
          </cell>
          <cell r="K82">
            <v>4.4917864476386038</v>
          </cell>
          <cell r="L82">
            <v>205.34227950913748</v>
          </cell>
          <cell r="M82">
            <v>9.2235366822636173</v>
          </cell>
          <cell r="N82">
            <v>14.014388489208629</v>
          </cell>
          <cell r="Q82">
            <v>16094</v>
          </cell>
          <cell r="R82">
            <v>43.624953398782154</v>
          </cell>
          <cell r="S82">
            <v>24683</v>
          </cell>
          <cell r="T82">
            <v>1.5336771467627688</v>
          </cell>
          <cell r="U82" t="str">
            <v>A</v>
          </cell>
          <cell r="V82" t="str">
            <v>Baa1</v>
          </cell>
          <cell r="W82">
            <v>39.182925141829251</v>
          </cell>
          <cell r="X82">
            <v>15.088105726872246</v>
          </cell>
          <cell r="Y82">
            <v>9.016879685056356</v>
          </cell>
          <cell r="AA82">
            <v>9.9749999999999996</v>
          </cell>
          <cell r="AB82" t="str">
            <v>-</v>
          </cell>
        </row>
        <row r="83">
          <cell r="B83">
            <v>13</v>
          </cell>
          <cell r="C83" t="str">
            <v>DTE Energy Company (NYSE-DTE)</v>
          </cell>
          <cell r="D83" t="str">
            <v>9/09</v>
          </cell>
          <cell r="E83">
            <v>3.3600000000000003</v>
          </cell>
          <cell r="F83">
            <v>2.119999885559082</v>
          </cell>
          <cell r="G83">
            <v>37.793939393939397</v>
          </cell>
          <cell r="H83">
            <v>42.48</v>
          </cell>
          <cell r="I83">
            <v>165</v>
          </cell>
          <cell r="J83">
            <v>63.095234689258383</v>
          </cell>
          <cell r="K83">
            <v>4.9905835347436023</v>
          </cell>
          <cell r="L83">
            <v>112.39897370109043</v>
          </cell>
          <cell r="M83">
            <v>5.6093646747474102</v>
          </cell>
          <cell r="N83">
            <v>12.642857142857141</v>
          </cell>
          <cell r="Q83">
            <v>8074</v>
          </cell>
          <cell r="R83">
            <v>57.394104533069111</v>
          </cell>
          <cell r="S83">
            <v>12395</v>
          </cell>
          <cell r="T83">
            <v>1.5351746346296755</v>
          </cell>
          <cell r="U83" t="str">
            <v>A-</v>
          </cell>
          <cell r="V83" t="str">
            <v>A2</v>
          </cell>
          <cell r="W83">
            <v>44.457118414486345</v>
          </cell>
          <cell r="X83">
            <v>9.3034663178548076</v>
          </cell>
          <cell r="Y83">
            <v>7.8229614490097967</v>
          </cell>
          <cell r="AA83">
            <v>11</v>
          </cell>
          <cell r="AB83" t="str">
            <v>-</v>
          </cell>
        </row>
        <row r="84">
          <cell r="B84">
            <v>14</v>
          </cell>
          <cell r="C84" t="str">
            <v>Duke Energy Corporation (NYSE-DUK)</v>
          </cell>
          <cell r="D84" t="str">
            <v>9/09</v>
          </cell>
          <cell r="E84">
            <v>0.78</v>
          </cell>
          <cell r="F84">
            <v>0.96</v>
          </cell>
          <cell r="G84">
            <v>16.62153846153846</v>
          </cell>
          <cell r="H84">
            <v>17.329999999999998</v>
          </cell>
          <cell r="I84">
            <v>1300</v>
          </cell>
          <cell r="J84">
            <v>123.07692307692307</v>
          </cell>
          <cell r="K84">
            <v>5.5395268320830935</v>
          </cell>
          <cell r="L84">
            <v>104.26231025546093</v>
          </cell>
          <cell r="M84">
            <v>5.7756386523509811</v>
          </cell>
          <cell r="N84">
            <v>22.217948717948715</v>
          </cell>
          <cell r="Q84">
            <v>12754</v>
          </cell>
          <cell r="R84">
            <v>78.571428571428569</v>
          </cell>
          <cell r="S84">
            <v>36425</v>
          </cell>
          <cell r="T84">
            <v>2.8559667555276778</v>
          </cell>
          <cell r="U84" t="str">
            <v>A</v>
          </cell>
          <cell r="V84" t="str">
            <v>Baa2</v>
          </cell>
          <cell r="W84">
            <v>57.022219876497601</v>
          </cell>
          <cell r="X84">
            <v>4.6532209231915784</v>
          </cell>
          <cell r="Y84">
            <v>4.7041093678516646</v>
          </cell>
          <cell r="AA84">
            <v>10.790000000000001</v>
          </cell>
          <cell r="AB84" t="str">
            <v>-</v>
          </cell>
        </row>
        <row r="85">
          <cell r="B85">
            <v>15</v>
          </cell>
          <cell r="C85" t="str">
            <v>Empire District Electric Co. (NYSE-EDE)</v>
          </cell>
          <cell r="D85" t="str">
            <v>9/09</v>
          </cell>
          <cell r="E85">
            <v>1.198</v>
          </cell>
          <cell r="F85">
            <v>1.2799997329711914</v>
          </cell>
          <cell r="G85">
            <v>16.178547883165649</v>
          </cell>
          <cell r="H85">
            <v>18.670000000000002</v>
          </cell>
          <cell r="I85">
            <v>34.887</v>
          </cell>
          <cell r="J85">
            <v>106.84471894584236</v>
          </cell>
          <cell r="K85">
            <v>6.8559171557107197</v>
          </cell>
          <cell r="L85">
            <v>115.39972644533071</v>
          </cell>
          <cell r="M85">
            <v>7.9117096430086686</v>
          </cell>
          <cell r="N85">
            <v>15.584307178631054</v>
          </cell>
          <cell r="Q85">
            <v>507.55099999999999</v>
          </cell>
          <cell r="R85">
            <v>86.148584083175891</v>
          </cell>
          <cell r="S85">
            <v>1430.1690000000001</v>
          </cell>
          <cell r="T85">
            <v>2.8177838286201782</v>
          </cell>
          <cell r="U85" t="str">
            <v>BBB+</v>
          </cell>
          <cell r="V85" t="str">
            <v>Baa1</v>
          </cell>
          <cell r="W85">
            <v>44.369615647961737</v>
          </cell>
          <cell r="X85">
            <v>7.4450550445754198</v>
          </cell>
          <cell r="Y85">
            <v>6.5797798999331194</v>
          </cell>
          <cell r="AA85">
            <v>10.8</v>
          </cell>
          <cell r="AB85" t="str">
            <v>-</v>
          </cell>
        </row>
        <row r="86">
          <cell r="B86">
            <v>16</v>
          </cell>
          <cell r="C86" t="str">
            <v>Entergy Corporation (NYSE-ETR)</v>
          </cell>
          <cell r="D86" t="str">
            <v>9/09</v>
          </cell>
          <cell r="E86">
            <v>5.5200000000000005</v>
          </cell>
          <cell r="F86">
            <v>3</v>
          </cell>
          <cell r="G86">
            <v>43.309950541426524</v>
          </cell>
          <cell r="H86">
            <v>82.73</v>
          </cell>
          <cell r="I86">
            <v>195.87524099999999</v>
          </cell>
          <cell r="J86">
            <v>54.347826086956516</v>
          </cell>
          <cell r="K86">
            <v>3.6262540795358391</v>
          </cell>
          <cell r="L86">
            <v>191.0184587277875</v>
          </cell>
          <cell r="M86">
            <v>6.9268146522828786</v>
          </cell>
          <cell r="N86">
            <v>14.987318840579709</v>
          </cell>
          <cell r="Q86">
            <v>11247.864</v>
          </cell>
          <cell r="R86">
            <v>74.987864362513619</v>
          </cell>
          <cell r="S86">
            <v>22966.267</v>
          </cell>
          <cell r="T86">
            <v>2.0418336317010946</v>
          </cell>
          <cell r="U86" t="str">
            <v>A-</v>
          </cell>
          <cell r="V86" t="str">
            <v>Baa1</v>
          </cell>
          <cell r="W86">
            <v>42.097457359024816</v>
          </cell>
          <cell r="X86">
            <v>13.403097276047109</v>
          </cell>
          <cell r="Y86">
            <v>8.4981344479711058</v>
          </cell>
          <cell r="AA86">
            <v>10.759375</v>
          </cell>
          <cell r="AB86" t="str">
            <v>-</v>
          </cell>
        </row>
        <row r="87">
          <cell r="B87">
            <v>17</v>
          </cell>
          <cell r="C87" t="str">
            <v>Exelon Corporation (NYSE-EXC)</v>
          </cell>
          <cell r="D87" t="str">
            <v>9/09</v>
          </cell>
          <cell r="E87">
            <v>4.25</v>
          </cell>
          <cell r="F87">
            <v>2.1</v>
          </cell>
          <cell r="G87">
            <v>18.867069486404834</v>
          </cell>
          <cell r="H87">
            <v>49.55</v>
          </cell>
          <cell r="I87">
            <v>662</v>
          </cell>
          <cell r="J87">
            <v>49.411764705882355</v>
          </cell>
          <cell r="K87">
            <v>4.2381432896064588</v>
          </cell>
          <cell r="L87">
            <v>262.62690152121695</v>
          </cell>
          <cell r="M87">
            <v>11.130504403522819</v>
          </cell>
          <cell r="N87">
            <v>11.658823529411764</v>
          </cell>
          <cell r="Q87">
            <v>17695</v>
          </cell>
          <cell r="R87">
            <v>98.999717434303477</v>
          </cell>
          <cell r="S87">
            <v>26653</v>
          </cell>
          <cell r="T87">
            <v>1.5062447018931902</v>
          </cell>
          <cell r="U87" t="str">
            <v>A-</v>
          </cell>
          <cell r="V87" t="str">
            <v>A3</v>
          </cell>
          <cell r="W87">
            <v>50.749664784039659</v>
          </cell>
          <cell r="X87">
            <v>23.117498027162853</v>
          </cell>
          <cell r="Y87">
            <v>14.845326160053798</v>
          </cell>
          <cell r="AA87">
            <v>10.3</v>
          </cell>
          <cell r="AB87" t="str">
            <v>-</v>
          </cell>
        </row>
        <row r="88">
          <cell r="B88">
            <v>18</v>
          </cell>
          <cell r="C88" t="str">
            <v>Integrys Energy Group (NYSE-TEG)</v>
          </cell>
          <cell r="D88" t="str">
            <v>9/09</v>
          </cell>
          <cell r="E88">
            <v>-1</v>
          </cell>
          <cell r="F88">
            <v>2.72</v>
          </cell>
          <cell r="G88">
            <v>37.297789336801038</v>
          </cell>
          <cell r="H88">
            <v>42.07</v>
          </cell>
          <cell r="I88">
            <v>76.900000000000006</v>
          </cell>
          <cell r="J88" t="str">
            <v>NM</v>
          </cell>
          <cell r="K88">
            <v>6.4654147848823396</v>
          </cell>
          <cell r="L88">
            <v>112.79488878041978</v>
          </cell>
          <cell r="M88">
            <v>7.2926574158008517</v>
          </cell>
          <cell r="N88" t="str">
            <v>NM</v>
          </cell>
          <cell r="Q88">
            <v>9344.5</v>
          </cell>
          <cell r="R88">
            <v>13.92155813580181</v>
          </cell>
          <cell r="S88">
            <v>4915.1000000000004</v>
          </cell>
          <cell r="T88">
            <v>0.5259885494140939</v>
          </cell>
          <cell r="U88" t="str">
            <v>A-</v>
          </cell>
          <cell r="V88" t="str">
            <v>A2</v>
          </cell>
          <cell r="W88">
            <v>51.337032396635038</v>
          </cell>
          <cell r="X88" t="str">
            <v>NM</v>
          </cell>
          <cell r="Y88">
            <v>1.7672661575100599</v>
          </cell>
          <cell r="AA88">
            <v>10.694285714285714</v>
          </cell>
          <cell r="AB88" t="str">
            <v>-</v>
          </cell>
        </row>
        <row r="89">
          <cell r="B89">
            <v>19</v>
          </cell>
          <cell r="C89" t="str">
            <v>MDU Resources Group, Inc. (NYSE-MDU)</v>
          </cell>
          <cell r="D89" t="str">
            <v>9/09</v>
          </cell>
          <cell r="E89">
            <v>-1.1400000000000001</v>
          </cell>
          <cell r="F89">
            <v>0.63</v>
          </cell>
          <cell r="G89">
            <v>13.570322232708643</v>
          </cell>
          <cell r="H89">
            <v>23.39</v>
          </cell>
          <cell r="I89">
            <v>185.42500000000001</v>
          </cell>
          <cell r="J89" t="str">
            <v>NM</v>
          </cell>
          <cell r="K89">
            <v>2.6934587430525863</v>
          </cell>
          <cell r="L89">
            <v>172.36141927140773</v>
          </cell>
          <cell r="M89">
            <v>4.6424837170152573</v>
          </cell>
          <cell r="N89" t="str">
            <v>NM</v>
          </cell>
          <cell r="Q89">
            <v>4455.7370000000001</v>
          </cell>
          <cell r="R89">
            <v>4.5293965958942373</v>
          </cell>
          <cell r="S89">
            <v>3874.8310000000001</v>
          </cell>
          <cell r="T89">
            <v>0.86962740395135529</v>
          </cell>
          <cell r="U89" t="str">
            <v>BBB-</v>
          </cell>
          <cell r="V89" t="str">
            <v>A3</v>
          </cell>
          <cell r="W89">
            <v>62.424694237019033</v>
          </cell>
          <cell r="X89" t="str">
            <v>NM</v>
          </cell>
          <cell r="Y89" t="str">
            <v>NM</v>
          </cell>
          <cell r="AA89">
            <v>11.3125</v>
          </cell>
          <cell r="AB89" t="str">
            <v>-</v>
          </cell>
        </row>
        <row r="90">
          <cell r="B90">
            <v>20</v>
          </cell>
          <cell r="C90" t="str">
            <v>MGE Energy, Inc. (NDQ-MGEE)</v>
          </cell>
          <cell r="D90" t="str">
            <v>9/09</v>
          </cell>
          <cell r="E90">
            <v>2.1199999999999997</v>
          </cell>
          <cell r="F90">
            <v>1.48</v>
          </cell>
          <cell r="G90">
            <v>21.494548758328285</v>
          </cell>
          <cell r="H90">
            <v>35.770000000000003</v>
          </cell>
          <cell r="I90">
            <v>23.114000000000001</v>
          </cell>
          <cell r="J90">
            <v>69.811320754716988</v>
          </cell>
          <cell r="K90">
            <v>4.1375454291305562</v>
          </cell>
          <cell r="L90">
            <v>166.4142867206763</v>
          </cell>
          <cell r="M90">
            <v>6.8854667136315602</v>
          </cell>
          <cell r="N90">
            <v>16.872641509433965</v>
          </cell>
          <cell r="Q90">
            <v>553.45000000000005</v>
          </cell>
          <cell r="R90">
            <v>60.235612973168287</v>
          </cell>
          <cell r="S90">
            <v>927.22699999999998</v>
          </cell>
          <cell r="T90">
            <v>1.6753582076068296</v>
          </cell>
          <cell r="U90" t="str">
            <v>AA-</v>
          </cell>
          <cell r="V90" t="str">
            <v>Aa2</v>
          </cell>
          <cell r="W90">
            <v>64.583116680532441</v>
          </cell>
          <cell r="X90">
            <v>10.203574219876943</v>
          </cell>
          <cell r="Y90">
            <v>7.6663905541265525</v>
          </cell>
          <cell r="AA90">
            <v>10.8</v>
          </cell>
          <cell r="AB90" t="str">
            <v>12/07</v>
          </cell>
        </row>
        <row r="91">
          <cell r="B91">
            <v>21</v>
          </cell>
          <cell r="C91" t="str">
            <v>NiSource Inc. (NYSE-NI)</v>
          </cell>
          <cell r="D91" t="str">
            <v>9/09</v>
          </cell>
          <cell r="E91">
            <v>0.98</v>
          </cell>
          <cell r="F91">
            <v>0.92000001668930054</v>
          </cell>
          <cell r="G91">
            <v>17.210602759622368</v>
          </cell>
          <cell r="H91">
            <v>15.43</v>
          </cell>
          <cell r="I91">
            <v>275.39999999999998</v>
          </cell>
          <cell r="J91">
            <v>93.877552723398011</v>
          </cell>
          <cell r="K91">
            <v>5.962410996042129</v>
          </cell>
          <cell r="L91">
            <v>89.654036035275738</v>
          </cell>
          <cell r="M91">
            <v>5.3455421029628543</v>
          </cell>
          <cell r="N91">
            <v>15.744897959183673</v>
          </cell>
          <cell r="Q91">
            <v>6999.7</v>
          </cell>
          <cell r="R91">
            <v>17.265025643956168</v>
          </cell>
          <cell r="S91">
            <v>10582.1</v>
          </cell>
          <cell r="T91">
            <v>1.5117933625726818</v>
          </cell>
          <cell r="U91" t="str">
            <v>BBB-</v>
          </cell>
          <cell r="V91" t="str">
            <v>Baa2</v>
          </cell>
          <cell r="W91">
            <v>39.715777213577674</v>
          </cell>
          <cell r="X91">
            <v>5.6935795804730827</v>
          </cell>
          <cell r="Y91">
            <v>5.5279972574789467</v>
          </cell>
          <cell r="AA91">
            <v>11.316666666666668</v>
          </cell>
          <cell r="AB91" t="str">
            <v>-</v>
          </cell>
        </row>
        <row r="92">
          <cell r="B92">
            <v>22</v>
          </cell>
          <cell r="C92" t="str">
            <v>Northeast Utilities (NYSE-NU)</v>
          </cell>
          <cell r="D92" t="str">
            <v>9/09</v>
          </cell>
          <cell r="E92">
            <v>1.903</v>
          </cell>
          <cell r="F92">
            <v>0.95</v>
          </cell>
          <cell r="G92">
            <v>20.076751277955928</v>
          </cell>
          <cell r="H92">
            <v>25.82</v>
          </cell>
          <cell r="I92">
            <v>175.99550600000001</v>
          </cell>
          <cell r="J92">
            <v>49.921177088807141</v>
          </cell>
          <cell r="K92">
            <v>3.679318357862122</v>
          </cell>
          <cell r="L92">
            <v>128.60646447490785</v>
          </cell>
          <cell r="M92">
            <v>4.7318412568227135</v>
          </cell>
          <cell r="N92">
            <v>13.568050446663163</v>
          </cell>
          <cell r="Q92">
            <v>5571.973</v>
          </cell>
          <cell r="R92">
            <v>80.24985045692074</v>
          </cell>
          <cell r="S92">
            <v>8623.0609999999997</v>
          </cell>
          <cell r="T92">
            <v>1.5475776713203742</v>
          </cell>
          <cell r="U92" t="str">
            <v>BBB+</v>
          </cell>
          <cell r="V92" t="str">
            <v>A3</v>
          </cell>
          <cell r="W92">
            <v>42.133890504910106</v>
          </cell>
          <cell r="X92">
            <v>9.6868124846264525</v>
          </cell>
          <cell r="Y92">
            <v>7.3543796061794913</v>
          </cell>
          <cell r="AA92">
            <v>9.7233333333333345</v>
          </cell>
          <cell r="AB92" t="str">
            <v>-</v>
          </cell>
        </row>
        <row r="93">
          <cell r="B93">
            <v>23</v>
          </cell>
          <cell r="C93" t="str">
            <v>Northwestern Corporation (NYSE-NWE)</v>
          </cell>
          <cell r="D93" t="str">
            <v>9/09</v>
          </cell>
          <cell r="E93">
            <v>1.9100000000000001</v>
          </cell>
          <cell r="F93">
            <v>1.34</v>
          </cell>
          <cell r="G93">
            <v>19.616631544082932</v>
          </cell>
          <cell r="H93">
            <v>26.53</v>
          </cell>
          <cell r="I93">
            <v>39.539611999999998</v>
          </cell>
          <cell r="J93">
            <v>70.157068062827221</v>
          </cell>
          <cell r="K93">
            <v>5.0508857896720691</v>
          </cell>
          <cell r="L93">
            <v>135.24238318072699</v>
          </cell>
          <cell r="M93">
            <v>6.830938313689189</v>
          </cell>
          <cell r="N93">
            <v>13.890052356020941</v>
          </cell>
          <cell r="Q93">
            <v>1165.57</v>
          </cell>
          <cell r="R93">
            <v>66.104052094683297</v>
          </cell>
          <cell r="S93">
            <v>1899.5250000000001</v>
          </cell>
          <cell r="T93">
            <v>1.6296962001424198</v>
          </cell>
          <cell r="U93" t="str">
            <v>A-</v>
          </cell>
          <cell r="V93" t="str">
            <v>A3</v>
          </cell>
          <cell r="W93">
            <v>46.555628716529107</v>
          </cell>
          <cell r="X93">
            <v>9.0307432757050776</v>
          </cell>
          <cell r="Y93">
            <v>8.283060411582003</v>
          </cell>
          <cell r="AA93">
            <v>11.108333333333334</v>
          </cell>
          <cell r="AB93" t="str">
            <v>-</v>
          </cell>
        </row>
        <row r="94">
          <cell r="B94">
            <v>24</v>
          </cell>
          <cell r="C94" t="str">
            <v>NSTAR (NYSE-NST)</v>
          </cell>
          <cell r="D94" t="str">
            <v>9/09</v>
          </cell>
          <cell r="E94">
            <v>2.3200000000000003</v>
          </cell>
          <cell r="F94">
            <v>1.5</v>
          </cell>
          <cell r="G94">
            <v>17.486927585272152</v>
          </cell>
          <cell r="H94">
            <v>35.520000000000003</v>
          </cell>
          <cell r="I94">
            <v>106.98099999999999</v>
          </cell>
          <cell r="J94">
            <v>64.655172413793096</v>
          </cell>
          <cell r="K94">
            <v>4.2229729729729728</v>
          </cell>
          <cell r="L94">
            <v>203.12316058262672</v>
          </cell>
          <cell r="M94">
            <v>8.5778361732528179</v>
          </cell>
          <cell r="N94">
            <v>15.310344827586206</v>
          </cell>
          <cell r="Q94">
            <v>3240.6719999999996</v>
          </cell>
          <cell r="R94">
            <v>79.26065951753219</v>
          </cell>
          <cell r="S94">
            <v>4512.116</v>
          </cell>
          <cell r="T94">
            <v>1.3923396135122594</v>
          </cell>
          <cell r="U94" t="str">
            <v>AA-</v>
          </cell>
          <cell r="V94" t="str">
            <v>A1</v>
          </cell>
          <cell r="W94">
            <v>44.0765655709857</v>
          </cell>
          <cell r="X94">
            <v>13.543489866437564</v>
          </cell>
          <cell r="Y94">
            <v>4.945609757935717</v>
          </cell>
          <cell r="AA94">
            <v>12.5</v>
          </cell>
          <cell r="AB94" t="str">
            <v>-</v>
          </cell>
        </row>
        <row r="95">
          <cell r="B95">
            <v>25</v>
          </cell>
          <cell r="C95" t="str">
            <v>NV Energy (NYSE-NVE)</v>
          </cell>
          <cell r="D95" t="str">
            <v>9/09</v>
          </cell>
          <cell r="E95">
            <v>0.77</v>
          </cell>
          <cell r="F95">
            <v>0.44</v>
          </cell>
          <cell r="G95">
            <v>13.781853669472817</v>
          </cell>
          <cell r="H95">
            <v>12.37</v>
          </cell>
          <cell r="I95">
            <v>235.36891900000001</v>
          </cell>
          <cell r="J95">
            <v>57.142857142857139</v>
          </cell>
          <cell r="K95">
            <v>3.5569927243330643</v>
          </cell>
          <cell r="L95">
            <v>89.755705557953263</v>
          </cell>
          <cell r="M95">
            <v>3.1926039163702056</v>
          </cell>
          <cell r="N95">
            <v>16.064935064935064</v>
          </cell>
          <cell r="Q95">
            <v>3579.0819999999999</v>
          </cell>
          <cell r="R95">
            <v>94.255258750707569</v>
          </cell>
          <cell r="S95">
            <v>8539.5010000000002</v>
          </cell>
          <cell r="T95">
            <v>2.3859472903945762</v>
          </cell>
          <cell r="U95" t="str">
            <v>BB</v>
          </cell>
          <cell r="V95" t="str">
            <v>Ba3</v>
          </cell>
          <cell r="W95">
            <v>36.852553657864362</v>
          </cell>
          <cell r="X95">
            <v>8.1054592138930737</v>
          </cell>
          <cell r="Y95">
            <v>7.4808445022404424</v>
          </cell>
          <cell r="AA95">
            <v>10.666666666666666</v>
          </cell>
          <cell r="AB95" t="str">
            <v>-</v>
          </cell>
        </row>
        <row r="96">
          <cell r="B96">
            <v>26</v>
          </cell>
          <cell r="C96" t="str">
            <v>Pepco Holdings, Inc. (NYSE-POM)</v>
          </cell>
          <cell r="D96" t="str">
            <v>9/09</v>
          </cell>
          <cell r="E96">
            <v>1.2000000000000002</v>
          </cell>
          <cell r="F96">
            <v>1.08</v>
          </cell>
          <cell r="G96">
            <v>19.212669683257918</v>
          </cell>
          <cell r="H96">
            <v>17.010000000000002</v>
          </cell>
          <cell r="I96">
            <v>221</v>
          </cell>
          <cell r="J96">
            <v>89.999999999999986</v>
          </cell>
          <cell r="K96">
            <v>6.3492063492063489</v>
          </cell>
          <cell r="L96">
            <v>88.535327366933586</v>
          </cell>
          <cell r="M96">
            <v>5.621290626471974</v>
          </cell>
          <cell r="N96">
            <v>14.174999999999999</v>
          </cell>
          <cell r="Q96">
            <v>9605</v>
          </cell>
          <cell r="R96">
            <v>50.39146277980219</v>
          </cell>
          <cell r="S96">
            <v>8674</v>
          </cell>
          <cell r="T96">
            <v>0.90307131702238419</v>
          </cell>
          <cell r="U96" t="str">
            <v>A-</v>
          </cell>
          <cell r="V96" t="str">
            <v>A3</v>
          </cell>
          <cell r="W96">
            <v>43.638232271325791</v>
          </cell>
          <cell r="X96">
            <v>6.2414902461653394</v>
          </cell>
          <cell r="Y96">
            <v>6.5874974349800315</v>
          </cell>
          <cell r="AA96">
            <v>10.154</v>
          </cell>
          <cell r="AB96" t="str">
            <v>-</v>
          </cell>
        </row>
        <row r="97">
          <cell r="B97">
            <v>27</v>
          </cell>
          <cell r="C97" t="str">
            <v>PG&amp;E Corporation (NYSE-PCG)</v>
          </cell>
          <cell r="D97" t="str">
            <v>9/09</v>
          </cell>
          <cell r="E97">
            <v>3.5430000000000001</v>
          </cell>
          <cell r="F97">
            <v>1.68</v>
          </cell>
          <cell r="G97">
            <v>26.190721649484537</v>
          </cell>
          <cell r="H97">
            <v>44.98</v>
          </cell>
          <cell r="I97">
            <v>388</v>
          </cell>
          <cell r="J97">
            <v>47.417442845046565</v>
          </cell>
          <cell r="K97">
            <v>3.7349933303690532</v>
          </cell>
          <cell r="L97">
            <v>171.7402086203503</v>
          </cell>
          <cell r="M97">
            <v>6.4144853375319819</v>
          </cell>
          <cell r="N97">
            <v>12.695455828394016</v>
          </cell>
          <cell r="Q97">
            <v>13503</v>
          </cell>
          <cell r="R97">
            <v>76.34599718581056</v>
          </cell>
          <cell r="S97">
            <v>28184</v>
          </cell>
          <cell r="T97">
            <v>2.0872398726208989</v>
          </cell>
          <cell r="U97" t="str">
            <v>BBB+</v>
          </cell>
          <cell r="V97" t="str">
            <v>A3</v>
          </cell>
          <cell r="W97">
            <v>49.342073318766687</v>
          </cell>
          <cell r="X97">
            <v>13.57442619553391</v>
          </cell>
          <cell r="Y97">
            <v>10.171880111734655</v>
          </cell>
          <cell r="AA97">
            <v>11.35</v>
          </cell>
          <cell r="AB97" t="str">
            <v>03/07</v>
          </cell>
        </row>
        <row r="98">
          <cell r="B98">
            <v>28</v>
          </cell>
          <cell r="C98" t="str">
            <v>Public Service Enterprise Group (NYSE-PEG)</v>
          </cell>
          <cell r="D98" t="str">
            <v>9/09</v>
          </cell>
          <cell r="E98">
            <v>2.88</v>
          </cell>
          <cell r="F98">
            <v>1.33</v>
          </cell>
          <cell r="G98">
            <v>17.122004881299262</v>
          </cell>
          <cell r="H98">
            <v>33.4</v>
          </cell>
          <cell r="I98">
            <v>507.24200000000002</v>
          </cell>
          <cell r="J98">
            <v>46.180555555555557</v>
          </cell>
          <cell r="K98">
            <v>3.9820359281437132</v>
          </cell>
          <cell r="L98">
            <v>195.07061370178468</v>
          </cell>
          <cell r="M98">
            <v>7.767781922855499</v>
          </cell>
          <cell r="N98">
            <v>11.597222222222221</v>
          </cell>
          <cell r="Q98">
            <v>12785</v>
          </cell>
          <cell r="R98">
            <v>67.336722721939765</v>
          </cell>
          <cell r="S98">
            <v>15143</v>
          </cell>
          <cell r="T98">
            <v>1.1844348846304262</v>
          </cell>
          <cell r="U98" t="str">
            <v>A-</v>
          </cell>
          <cell r="V98" t="str">
            <v>A2</v>
          </cell>
          <cell r="W98">
            <v>50.40041782729805</v>
          </cell>
          <cell r="X98">
            <v>18.088486922512832</v>
          </cell>
          <cell r="Y98">
            <v>12.500768615876529</v>
          </cell>
          <cell r="AA98">
            <v>9.875</v>
          </cell>
          <cell r="AB98" t="str">
            <v>-</v>
          </cell>
        </row>
        <row r="99">
          <cell r="B99">
            <v>29</v>
          </cell>
          <cell r="C99" t="str">
            <v>SCANA Corporation (NYSE-SCG)</v>
          </cell>
          <cell r="D99" t="str">
            <v>9/09</v>
          </cell>
          <cell r="E99">
            <v>2.9699999999999998</v>
          </cell>
          <cell r="F99">
            <v>1.88</v>
          </cell>
          <cell r="G99">
            <v>27.306122448979593</v>
          </cell>
          <cell r="H99">
            <v>37.24</v>
          </cell>
          <cell r="I99">
            <v>122.5</v>
          </cell>
          <cell r="J99">
            <v>63.299663299663301</v>
          </cell>
          <cell r="K99">
            <v>5.0483351235230929</v>
          </cell>
          <cell r="L99">
            <v>136.3796711509716</v>
          </cell>
          <cell r="M99">
            <v>6.8849028400597891</v>
          </cell>
          <cell r="N99">
            <v>12.53872053872054</v>
          </cell>
          <cell r="Q99">
            <v>4443</v>
          </cell>
          <cell r="R99">
            <v>48.030609948233177</v>
          </cell>
          <cell r="S99">
            <v>8822</v>
          </cell>
          <cell r="T99">
            <v>1.9855953184785056</v>
          </cell>
          <cell r="U99" t="str">
            <v>A-</v>
          </cell>
          <cell r="V99" t="str">
            <v>A3</v>
          </cell>
          <cell r="W99">
            <v>43.702639142931801</v>
          </cell>
          <cell r="X99">
            <v>11.178766588602654</v>
          </cell>
          <cell r="Y99">
            <v>7.9263410728582864</v>
          </cell>
          <cell r="AA99">
            <v>10.666666666666666</v>
          </cell>
          <cell r="AB99" t="str">
            <v>-</v>
          </cell>
        </row>
        <row r="100">
          <cell r="B100">
            <v>30</v>
          </cell>
          <cell r="C100" t="str">
            <v>SEMPRA Energy (NYSE-SRE)</v>
          </cell>
          <cell r="D100" t="str">
            <v>9/09</v>
          </cell>
          <cell r="E100">
            <v>4.66</v>
          </cell>
          <cell r="F100">
            <v>1.56</v>
          </cell>
          <cell r="G100">
            <v>35.196670704859109</v>
          </cell>
          <cell r="H100">
            <v>55.34</v>
          </cell>
          <cell r="I100">
            <v>248.46100000000001</v>
          </cell>
          <cell r="J100">
            <v>33.476394849785407</v>
          </cell>
          <cell r="K100">
            <v>2.8189374774123599</v>
          </cell>
          <cell r="L100">
            <v>157.23078033161809</v>
          </cell>
          <cell r="M100">
            <v>4.4322373927958836</v>
          </cell>
          <cell r="N100">
            <v>11.875536480686696</v>
          </cell>
          <cell r="Q100">
            <v>7943</v>
          </cell>
          <cell r="R100">
            <v>47</v>
          </cell>
          <cell r="S100">
            <v>17772</v>
          </cell>
          <cell r="T100">
            <v>2.2374417726299889</v>
          </cell>
          <cell r="U100" t="str">
            <v>A+</v>
          </cell>
          <cell r="V100" t="str">
            <v>Aa3</v>
          </cell>
          <cell r="W100">
            <v>50.316455696202532</v>
          </cell>
          <cell r="X100">
            <v>11.548398726191191</v>
          </cell>
          <cell r="Y100">
            <v>8.0154662902384395</v>
          </cell>
          <cell r="AA100">
            <v>11.455000000000002</v>
          </cell>
          <cell r="AB100" t="str">
            <v>-</v>
          </cell>
        </row>
        <row r="101">
          <cell r="B101">
            <v>31</v>
          </cell>
          <cell r="C101" t="str">
            <v>TECO Energy, Inc. (NYSE-TE)</v>
          </cell>
          <cell r="D101" t="str">
            <v>9/09</v>
          </cell>
          <cell r="E101">
            <v>0.86</v>
          </cell>
          <cell r="F101">
            <v>0.8</v>
          </cell>
          <cell r="G101">
            <v>9.6894934333958744</v>
          </cell>
          <cell r="H101">
            <v>16.190000000000001</v>
          </cell>
          <cell r="I101">
            <v>213.2</v>
          </cell>
          <cell r="J101">
            <v>93.023255813953497</v>
          </cell>
          <cell r="K101">
            <v>4.9413218035824578</v>
          </cell>
          <cell r="L101">
            <v>167.08819827669666</v>
          </cell>
          <cell r="M101">
            <v>8.2563655726595009</v>
          </cell>
          <cell r="N101">
            <v>18.825581395348838</v>
          </cell>
          <cell r="Q101">
            <v>3315.8</v>
          </cell>
          <cell r="R101">
            <v>65.540744315097399</v>
          </cell>
          <cell r="S101">
            <v>5477.7</v>
          </cell>
          <cell r="T101">
            <v>1.6519995174618491</v>
          </cell>
          <cell r="U101" t="str">
            <v>BBB</v>
          </cell>
          <cell r="V101" t="str">
            <v>Baa1</v>
          </cell>
          <cell r="W101">
            <v>31.806494326317576</v>
          </cell>
          <cell r="X101">
            <v>10.488131466828971</v>
          </cell>
          <cell r="Y101">
            <v>7.6697469204546422</v>
          </cell>
          <cell r="AA101">
            <v>11</v>
          </cell>
          <cell r="AB101" t="str">
            <v>-</v>
          </cell>
        </row>
        <row r="102">
          <cell r="B102">
            <v>32</v>
          </cell>
          <cell r="C102" t="str">
            <v>UniSource Energy Corporation (NYSE-UNS)</v>
          </cell>
          <cell r="D102" t="str">
            <v>9/09</v>
          </cell>
          <cell r="E102">
            <v>2.8600000000000003</v>
          </cell>
          <cell r="F102">
            <v>1.1599999999999999</v>
          </cell>
          <cell r="G102">
            <v>20.77015141393899</v>
          </cell>
          <cell r="H102">
            <v>31.95</v>
          </cell>
          <cell r="I102">
            <v>35.927999999999997</v>
          </cell>
          <cell r="J102">
            <v>40.559440559440553</v>
          </cell>
          <cell r="K102">
            <v>3.6306729264475743</v>
          </cell>
          <cell r="L102">
            <v>153.82651461345696</v>
          </cell>
          <cell r="M102">
            <v>5.5849376197687031</v>
          </cell>
          <cell r="N102">
            <v>11.17132867132867</v>
          </cell>
          <cell r="Q102">
            <v>1383.0829999999999</v>
          </cell>
          <cell r="R102">
            <v>84.901123070705083</v>
          </cell>
          <cell r="S102">
            <v>2767.364</v>
          </cell>
          <cell r="T102">
            <v>2.0008661808438108</v>
          </cell>
          <cell r="U102" t="str">
            <v>BBB+</v>
          </cell>
          <cell r="V102" t="str">
            <v>NR</v>
          </cell>
          <cell r="W102">
            <v>28.662481544131989</v>
          </cell>
          <cell r="X102">
            <v>16.687484279605787</v>
          </cell>
          <cell r="Y102">
            <v>10.001160186844704</v>
          </cell>
          <cell r="AA102">
            <v>10.125</v>
          </cell>
          <cell r="AB102" t="str">
            <v>-</v>
          </cell>
        </row>
        <row r="103">
          <cell r="B103">
            <v>33</v>
          </cell>
          <cell r="C103" t="str">
            <v>Unitil Corporation (ASE-UTL)</v>
          </cell>
          <cell r="D103" t="str">
            <v>9/09</v>
          </cell>
          <cell r="E103">
            <v>1.6399999999999997</v>
          </cell>
          <cell r="F103">
            <v>1.3799991607666016</v>
          </cell>
          <cell r="G103">
            <v>17.795114702331198</v>
          </cell>
          <cell r="H103">
            <v>22.86</v>
          </cell>
          <cell r="I103">
            <v>10.766999999999999</v>
          </cell>
          <cell r="J103">
            <v>84.146290290646448</v>
          </cell>
          <cell r="K103">
            <v>6.0367417356369275</v>
          </cell>
          <cell r="L103">
            <v>128.46222338204592</v>
          </cell>
          <cell r="M103">
            <v>7.7549326534311058</v>
          </cell>
          <cell r="N103">
            <v>13.939024390243905</v>
          </cell>
          <cell r="Q103">
            <v>365.29999999999995</v>
          </cell>
          <cell r="R103">
            <v>59.84122638926911</v>
          </cell>
          <cell r="S103">
            <v>437.9</v>
          </cell>
          <cell r="T103">
            <v>1.1987407610183411</v>
          </cell>
          <cell r="U103" t="str">
            <v>NR</v>
          </cell>
          <cell r="V103" t="str">
            <v>NR</v>
          </cell>
          <cell r="W103">
            <v>43.25056433408578</v>
          </cell>
          <cell r="X103">
            <v>8.1646655231560885</v>
          </cell>
          <cell r="Y103">
            <v>7.6224545954870662</v>
          </cell>
          <cell r="AA103">
            <v>9.9316666666666666</v>
          </cell>
          <cell r="AB103" t="str">
            <v>-</v>
          </cell>
        </row>
        <row r="104">
          <cell r="B104">
            <v>34</v>
          </cell>
          <cell r="C104" t="str">
            <v>Vectren Corporation (NYSE-VVC)</v>
          </cell>
          <cell r="D104" t="str">
            <v>9/09</v>
          </cell>
          <cell r="E104">
            <v>1.41</v>
          </cell>
          <cell r="F104">
            <v>1.36</v>
          </cell>
          <cell r="G104">
            <v>16.817509247842171</v>
          </cell>
          <cell r="H104">
            <v>24.63</v>
          </cell>
          <cell r="I104">
            <v>81.099999999999994</v>
          </cell>
          <cell r="J104">
            <v>96.45390070921988</v>
          </cell>
          <cell r="K104">
            <v>5.5217214778725143</v>
          </cell>
          <cell r="L104">
            <v>146.45450546227727</v>
          </cell>
          <cell r="M104">
            <v>8.0868098834225375</v>
          </cell>
          <cell r="N104">
            <v>17.468085106382979</v>
          </cell>
          <cell r="Q104">
            <v>2227.6</v>
          </cell>
          <cell r="R104">
            <v>23.460226252469027</v>
          </cell>
          <cell r="S104">
            <v>2841.5</v>
          </cell>
          <cell r="T104">
            <v>1.2755880768540133</v>
          </cell>
          <cell r="U104" t="str">
            <v>A</v>
          </cell>
          <cell r="V104" t="str">
            <v>A3</v>
          </cell>
          <cell r="W104">
            <v>43.229793977812996</v>
          </cell>
          <cell r="X104">
            <v>8.4884532070345493</v>
          </cell>
          <cell r="Y104">
            <v>7.0279811715481175</v>
          </cell>
          <cell r="AA104">
            <v>10.425000000000001</v>
          </cell>
          <cell r="AB104" t="str">
            <v>-</v>
          </cell>
        </row>
        <row r="105">
          <cell r="B105">
            <v>35</v>
          </cell>
          <cell r="C105" t="str">
            <v>Wisconsin Energy Corporation (NYSE-WEC)</v>
          </cell>
          <cell r="D105" t="str">
            <v>9/09</v>
          </cell>
          <cell r="E105">
            <v>3.08</v>
          </cell>
          <cell r="F105">
            <v>1.35</v>
          </cell>
          <cell r="G105">
            <v>29.55</v>
          </cell>
          <cell r="H105">
            <v>47.97</v>
          </cell>
          <cell r="I105">
            <v>118</v>
          </cell>
          <cell r="J105">
            <v>43.831168831168831</v>
          </cell>
          <cell r="K105">
            <v>2.8142589118198877</v>
          </cell>
          <cell r="L105">
            <v>162.33502538071065</v>
          </cell>
          <cell r="M105">
            <v>4.5685279187817267</v>
          </cell>
          <cell r="N105">
            <v>15.574675324675324</v>
          </cell>
          <cell r="Q105">
            <v>4261.2000000000007</v>
          </cell>
          <cell r="R105">
            <v>63.317844738571296</v>
          </cell>
          <cell r="S105">
            <v>8903.7000000000007</v>
          </cell>
          <cell r="T105">
            <v>2.089481836102506</v>
          </cell>
          <cell r="U105" t="str">
            <v>A-</v>
          </cell>
          <cell r="V105" t="str">
            <v>A1</v>
          </cell>
          <cell r="W105">
            <v>46.926223992678921</v>
          </cell>
          <cell r="X105">
            <v>10.772785166316163</v>
          </cell>
          <cell r="Y105">
            <v>6.8533988533988541</v>
          </cell>
          <cell r="AA105">
            <v>10.75</v>
          </cell>
          <cell r="AB105" t="str">
            <v>-</v>
          </cell>
        </row>
        <row r="106">
          <cell r="B106">
            <v>36</v>
          </cell>
          <cell r="C106" t="str">
            <v>Xcel Energy Inc. (NYSE-XEL)</v>
          </cell>
          <cell r="D106" t="str">
            <v>9/09</v>
          </cell>
          <cell r="E106">
            <v>1.4699999999999998</v>
          </cell>
          <cell r="F106">
            <v>0.98</v>
          </cell>
          <cell r="G106">
            <v>15.720041184558852</v>
          </cell>
          <cell r="H106">
            <v>21.3</v>
          </cell>
          <cell r="I106">
            <v>457.45299999999997</v>
          </cell>
          <cell r="J106">
            <v>66.666666666666671</v>
          </cell>
          <cell r="K106">
            <v>4.60093896713615</v>
          </cell>
          <cell r="L106">
            <v>135.49582822290637</v>
          </cell>
          <cell r="M106">
            <v>6.2340803595515606</v>
          </cell>
          <cell r="N106">
            <v>14.489795918367349</v>
          </cell>
          <cell r="Q106">
            <v>9733.76</v>
          </cell>
          <cell r="R106">
            <v>79.394149845486211</v>
          </cell>
          <cell r="S106">
            <v>18514.792000000001</v>
          </cell>
          <cell r="T106">
            <v>1.9021212768755342</v>
          </cell>
          <cell r="U106" t="str">
            <v>A</v>
          </cell>
          <cell r="V106" t="str">
            <v>A2</v>
          </cell>
          <cell r="W106">
            <v>46.616985479279464</v>
          </cell>
          <cell r="X106">
            <v>9.5764100197157731</v>
          </cell>
          <cell r="Y106">
            <v>8.1652383340232113</v>
          </cell>
          <cell r="AA106">
            <v>10.721428571428572</v>
          </cell>
          <cell r="AB106" t="str">
            <v>-</v>
          </cell>
        </row>
        <row r="107">
          <cell r="B107">
            <v>37</v>
          </cell>
          <cell r="C107" t="str">
            <v>AVERAGE</v>
          </cell>
          <cell r="J107">
            <v>68.757699518411385</v>
          </cell>
          <cell r="K107">
            <v>4.4922500107471688</v>
          </cell>
          <cell r="L107">
            <v>145.75648500779195</v>
          </cell>
          <cell r="M107">
            <v>6.4569061583007112</v>
          </cell>
          <cell r="N107">
            <v>15.015451700867017</v>
          </cell>
          <cell r="W107">
            <v>44.634332922984356</v>
          </cell>
          <cell r="X107">
            <v>10.599331008895025</v>
          </cell>
          <cell r="Y107">
            <v>7.4216751521785325</v>
          </cell>
          <cell r="AA107">
            <v>10.677785204081635</v>
          </cell>
        </row>
        <row r="130">
          <cell r="C130" t="str">
            <v>NATURAL GAS DISTRIBUTION, TRANSMISSION AND INTEGRATED NATURAL GAS COMPANIES</v>
          </cell>
        </row>
        <row r="132">
          <cell r="E132" t="str">
            <v>PER SHARE DATA ($)</v>
          </cell>
          <cell r="T132" t="str">
            <v>NET</v>
          </cell>
        </row>
        <row r="133">
          <cell r="D133" t="str">
            <v>LATEST</v>
          </cell>
          <cell r="J133" t="str">
            <v>PERCENT (2)</v>
          </cell>
          <cell r="Q133" t="str">
            <v>TOTAL</v>
          </cell>
          <cell r="T133" t="str">
            <v>PLANT</v>
          </cell>
          <cell r="W133" t="str">
            <v>COMMON</v>
          </cell>
          <cell r="X133" t="str">
            <v>% RETURN ON</v>
          </cell>
        </row>
        <row r="134">
          <cell r="D134" t="str">
            <v>12 MONTHS</v>
          </cell>
          <cell r="F134" t="str">
            <v>CURRENT</v>
          </cell>
          <cell r="G134" t="str">
            <v>BOOK</v>
          </cell>
          <cell r="H134" t="str">
            <v xml:space="preserve">STOCK </v>
          </cell>
          <cell r="I134" t="str">
            <v>COMMON</v>
          </cell>
          <cell r="M134" t="str">
            <v>DIV/</v>
          </cell>
          <cell r="N134" t="str">
            <v>PRICE</v>
          </cell>
          <cell r="Q134" t="str">
            <v>REV</v>
          </cell>
          <cell r="R134" t="str">
            <v>%</v>
          </cell>
          <cell r="S134" t="str">
            <v>NET</v>
          </cell>
          <cell r="T134" t="str">
            <v>PER $</v>
          </cell>
          <cell r="U134" t="str">
            <v>S&amp;P</v>
          </cell>
          <cell r="V134" t="str">
            <v>MOODY'S</v>
          </cell>
          <cell r="W134" t="str">
            <v>EQUITY</v>
          </cell>
          <cell r="X134" t="str">
            <v>BOOK VALUE</v>
          </cell>
          <cell r="AA134" t="str">
            <v>REGULATION</v>
          </cell>
        </row>
        <row r="135">
          <cell r="D135" t="str">
            <v>EARNINGS</v>
          </cell>
          <cell r="F135" t="str">
            <v>ANNUAL</v>
          </cell>
          <cell r="G135" t="str">
            <v>VALUE</v>
          </cell>
          <cell r="H135" t="str">
            <v>PRICE</v>
          </cell>
          <cell r="I135" t="str">
            <v>SHARES</v>
          </cell>
          <cell r="J135" t="str">
            <v>DIV</v>
          </cell>
          <cell r="K135" t="str">
            <v>DIV</v>
          </cell>
          <cell r="L135" t="str">
            <v>MKT/</v>
          </cell>
          <cell r="M135" t="str">
            <v>BOOK</v>
          </cell>
          <cell r="N135" t="str">
            <v>EARN</v>
          </cell>
          <cell r="Q135" t="str">
            <v>$ MILL</v>
          </cell>
          <cell r="R135" t="str">
            <v>GAS</v>
          </cell>
          <cell r="S135" t="str">
            <v>PLANT</v>
          </cell>
          <cell r="T135" t="str">
            <v>REV</v>
          </cell>
          <cell r="U135" t="str">
            <v xml:space="preserve">BOND </v>
          </cell>
          <cell r="V135" t="str">
            <v xml:space="preserve">BOND </v>
          </cell>
          <cell r="W135" t="str">
            <v xml:space="preserve">RATIO </v>
          </cell>
          <cell r="X135" t="str">
            <v>COMMON</v>
          </cell>
          <cell r="Y135" t="str">
            <v>TOTAL</v>
          </cell>
          <cell r="AA135" t="str">
            <v>ALLOWED</v>
          </cell>
          <cell r="AB135" t="str">
            <v>ORDER</v>
          </cell>
        </row>
        <row r="136">
          <cell r="C136" t="str">
            <v>COMPANY</v>
          </cell>
          <cell r="D136" t="str">
            <v>AVAILABLE</v>
          </cell>
          <cell r="E136" t="str">
            <v>EARNINGS</v>
          </cell>
          <cell r="F136" t="str">
            <v>DIVIDEND</v>
          </cell>
          <cell r="G136" t="str">
            <v>(1)</v>
          </cell>
          <cell r="H136" t="str">
            <v>12/18/09</v>
          </cell>
          <cell r="I136" t="str">
            <v>O/S MILL</v>
          </cell>
          <cell r="J136" t="str">
            <v>PAYOUT</v>
          </cell>
          <cell r="K136" t="str">
            <v>YIELD</v>
          </cell>
          <cell r="L136" t="str">
            <v>BOOK</v>
          </cell>
          <cell r="M136" t="str">
            <v>(2)</v>
          </cell>
          <cell r="N136" t="str">
            <v>MULT</v>
          </cell>
          <cell r="Q136" t="str">
            <v>(1)</v>
          </cell>
          <cell r="R136" t="str">
            <v>REV</v>
          </cell>
          <cell r="S136" t="str">
            <v>$ MILL</v>
          </cell>
          <cell r="T136" t="str">
            <v>(1)</v>
          </cell>
          <cell r="U136" t="str">
            <v>RATING</v>
          </cell>
          <cell r="V136" t="str">
            <v>RATING</v>
          </cell>
          <cell r="W136" t="str">
            <v>(3)</v>
          </cell>
          <cell r="X136" t="str">
            <v>EQUITY (4)</v>
          </cell>
          <cell r="Y136" t="str">
            <v>CAPITAL</v>
          </cell>
          <cell r="AA136" t="str">
            <v>ROE</v>
          </cell>
          <cell r="AB136" t="str">
            <v>DATE</v>
          </cell>
        </row>
        <row r="137">
          <cell r="B137">
            <v>1</v>
          </cell>
          <cell r="C137" t="str">
            <v>AGL Resources Inc. (NYSE-AGL)</v>
          </cell>
          <cell r="D137" t="str">
            <v>9/09</v>
          </cell>
          <cell r="E137">
            <v>1.54</v>
          </cell>
          <cell r="F137">
            <v>1.72</v>
          </cell>
          <cell r="G137">
            <v>22.266839378238341</v>
          </cell>
          <cell r="H137">
            <v>36.68</v>
          </cell>
          <cell r="I137">
            <v>77.2</v>
          </cell>
          <cell r="J137">
            <v>60.841881853555002</v>
          </cell>
          <cell r="K137">
            <v>4.6892039258451472</v>
          </cell>
          <cell r="L137">
            <v>164.72926119837115</v>
          </cell>
          <cell r="M137">
            <v>7.7244909831297264</v>
          </cell>
          <cell r="N137">
            <v>23.818181818181817</v>
          </cell>
          <cell r="Q137">
            <v>2484</v>
          </cell>
          <cell r="R137">
            <v>57.608695652173914</v>
          </cell>
          <cell r="S137">
            <v>4030</v>
          </cell>
          <cell r="T137">
            <v>1.6223832528180355</v>
          </cell>
          <cell r="U137" t="str">
            <v>A-</v>
          </cell>
          <cell r="V137" t="str">
            <v>A3</v>
          </cell>
          <cell r="W137">
            <v>42.633928571428569</v>
          </cell>
          <cell r="X137">
            <v>12.605286087714202</v>
          </cell>
          <cell r="Y137">
            <v>7.8259812856969262</v>
          </cell>
          <cell r="AA137">
            <v>10.459999999999999</v>
          </cell>
          <cell r="AB137" t="str">
            <v>-</v>
          </cell>
        </row>
        <row r="138">
          <cell r="B138">
            <v>2</v>
          </cell>
          <cell r="C138" t="str">
            <v>Atmos Energy Corporation (NYSE-ATO)</v>
          </cell>
          <cell r="D138" t="str">
            <v>9/09</v>
          </cell>
          <cell r="E138">
            <v>2.08</v>
          </cell>
          <cell r="F138">
            <v>1.34</v>
          </cell>
          <cell r="G138">
            <v>23.654274971746499</v>
          </cell>
          <cell r="H138">
            <v>29.29</v>
          </cell>
          <cell r="I138">
            <v>92.024000000000001</v>
          </cell>
          <cell r="J138">
            <v>64.423076923076934</v>
          </cell>
          <cell r="K138">
            <v>4.5749402526459546</v>
          </cell>
          <cell r="L138">
            <v>123.82539745980381</v>
          </cell>
          <cell r="M138">
            <v>5.6649379513874063</v>
          </cell>
          <cell r="N138">
            <v>14.081730769230768</v>
          </cell>
          <cell r="Q138">
            <v>4969.08</v>
          </cell>
          <cell r="R138">
            <v>60.066752799310933</v>
          </cell>
          <cell r="S138">
            <v>4439.1030000000001</v>
          </cell>
          <cell r="T138">
            <v>0.89334504576299845</v>
          </cell>
          <cell r="U138" t="str">
            <v>BBB+</v>
          </cell>
          <cell r="V138" t="str">
            <v>Baa2</v>
          </cell>
          <cell r="W138">
            <v>50.083174347236671</v>
          </cell>
          <cell r="X138">
            <v>9.031287558346591</v>
          </cell>
          <cell r="Y138">
            <v>7.7522381022656042</v>
          </cell>
          <cell r="AA138">
            <v>11.666666666666666</v>
          </cell>
          <cell r="AB138" t="str">
            <v>-</v>
          </cell>
        </row>
        <row r="139">
          <cell r="B139">
            <v>3</v>
          </cell>
          <cell r="C139" t="str">
            <v>Chesapeake Utilities Corporation (NYSE-CPK)</v>
          </cell>
          <cell r="D139" t="str">
            <v>9/09</v>
          </cell>
          <cell r="E139">
            <v>2.0489999999999999</v>
          </cell>
          <cell r="F139">
            <v>1.26</v>
          </cell>
          <cell r="G139">
            <v>18.729173998232294</v>
          </cell>
          <cell r="H139">
            <v>31.86</v>
          </cell>
          <cell r="I139">
            <v>6.8880239999999997</v>
          </cell>
          <cell r="J139">
            <v>61.493411420204978</v>
          </cell>
          <cell r="K139">
            <v>3.9548022598870061</v>
          </cell>
          <cell r="L139">
            <v>170.10894342167481</v>
          </cell>
          <cell r="M139">
            <v>6.7274723387103021</v>
          </cell>
          <cell r="N139">
            <v>15.549048316251831</v>
          </cell>
          <cell r="Q139">
            <v>249.48547699999997</v>
          </cell>
          <cell r="R139">
            <v>71.441445868209797</v>
          </cell>
          <cell r="S139">
            <v>291.52699999999999</v>
          </cell>
          <cell r="T139">
            <v>1.1685129070659293</v>
          </cell>
          <cell r="U139" t="str">
            <v>NR</v>
          </cell>
          <cell r="V139" t="str">
            <v>NR</v>
          </cell>
          <cell r="W139">
            <v>58.125661763049408</v>
          </cell>
          <cell r="X139">
            <v>11.190352173792437</v>
          </cell>
          <cell r="Y139">
            <v>8.5966853415837452</v>
          </cell>
          <cell r="AA139">
            <v>10.5</v>
          </cell>
          <cell r="AB139" t="str">
            <v>-</v>
          </cell>
        </row>
        <row r="140">
          <cell r="B140">
            <v>4</v>
          </cell>
          <cell r="C140" t="str">
            <v>Delta Natural Gas Company (NDQ-DGAS)</v>
          </cell>
          <cell r="D140" t="str">
            <v>9/09</v>
          </cell>
          <cell r="E140">
            <v>1.3270000000000002</v>
          </cell>
          <cell r="F140">
            <v>1.3</v>
          </cell>
          <cell r="G140">
            <v>17.31563135729273</v>
          </cell>
          <cell r="H140">
            <v>27.98</v>
          </cell>
          <cell r="I140">
            <v>3.3200059999999998</v>
          </cell>
          <cell r="J140">
            <v>97.965335342878674</v>
          </cell>
          <cell r="K140">
            <v>4.6461758398856325</v>
          </cell>
          <cell r="L140">
            <v>161.58810165599775</v>
          </cell>
          <cell r="M140">
            <v>7.5076673392708031</v>
          </cell>
          <cell r="N140">
            <v>21.085154483798039</v>
          </cell>
          <cell r="Q140">
            <v>95.659823999999986</v>
          </cell>
          <cell r="R140">
            <v>65.95767937018158</v>
          </cell>
          <cell r="S140">
            <v>129.011</v>
          </cell>
          <cell r="T140">
            <v>1.3486435015811864</v>
          </cell>
          <cell r="U140" t="str">
            <v>NR</v>
          </cell>
          <cell r="V140" t="str">
            <v>NR</v>
          </cell>
          <cell r="W140">
            <v>45.743385717127502</v>
          </cell>
          <cell r="X140">
            <v>7.6515387104390955</v>
          </cell>
          <cell r="Y140">
            <v>6.6015584454544083</v>
          </cell>
          <cell r="AA140" t="str">
            <v>-</v>
          </cell>
          <cell r="AB140" t="str">
            <v>12/99</v>
          </cell>
        </row>
        <row r="141">
          <cell r="B141">
            <v>5</v>
          </cell>
          <cell r="C141" t="str">
            <v>El Paso Corporation (NYSE-EP)</v>
          </cell>
          <cell r="D141" t="str">
            <v>9/09</v>
          </cell>
          <cell r="E141">
            <v>-3.58</v>
          </cell>
          <cell r="F141">
            <v>0.04</v>
          </cell>
          <cell r="G141">
            <v>3.0675628410886997</v>
          </cell>
          <cell r="H141">
            <v>9.77</v>
          </cell>
          <cell r="I141">
            <v>715.87775499999998</v>
          </cell>
          <cell r="J141" t="str">
            <v>NM</v>
          </cell>
          <cell r="K141">
            <v>0.40941658137154557</v>
          </cell>
          <cell r="L141">
            <v>318.49388280282329</v>
          </cell>
          <cell r="M141">
            <v>1.303966766848816</v>
          </cell>
          <cell r="N141" t="str">
            <v>NM</v>
          </cell>
          <cell r="Q141">
            <v>4781</v>
          </cell>
          <cell r="R141">
            <v>56.850031374189506</v>
          </cell>
          <cell r="S141">
            <v>17200</v>
          </cell>
          <cell r="T141">
            <v>3.5975737293453252</v>
          </cell>
          <cell r="U141" t="str">
            <v>BB</v>
          </cell>
          <cell r="V141" t="str">
            <v>Baa3</v>
          </cell>
          <cell r="W141">
            <v>12.409584086799276</v>
          </cell>
          <cell r="X141" t="str">
            <v>NM</v>
          </cell>
          <cell r="Y141" t="str">
            <v>NM</v>
          </cell>
          <cell r="AA141" t="str">
            <v>-</v>
          </cell>
          <cell r="AB141" t="str">
            <v>11/02</v>
          </cell>
        </row>
        <row r="142">
          <cell r="B142">
            <v>6</v>
          </cell>
          <cell r="C142" t="str">
            <v>Energen Corporation (NYSE-EGN)</v>
          </cell>
          <cell r="D142" t="str">
            <v>9/09</v>
          </cell>
          <cell r="E142">
            <v>3.6500000000000004</v>
          </cell>
          <cell r="F142">
            <v>0.5</v>
          </cell>
          <cell r="G142">
            <v>27.626007000388913</v>
          </cell>
          <cell r="H142">
            <v>46.2</v>
          </cell>
          <cell r="I142">
            <v>71.995999999999995</v>
          </cell>
          <cell r="J142">
            <v>13.698630136986301</v>
          </cell>
          <cell r="K142">
            <v>1.0822510822510822</v>
          </cell>
          <cell r="L142">
            <v>167.23372291677771</v>
          </cell>
          <cell r="M142">
            <v>1.8098887761556028</v>
          </cell>
          <cell r="N142">
            <v>12.657534246575342</v>
          </cell>
          <cell r="Q142">
            <v>1453.4079999999999</v>
          </cell>
          <cell r="R142">
            <v>42.379497016667045</v>
          </cell>
          <cell r="S142">
            <v>711.18</v>
          </cell>
          <cell r="T142">
            <v>0.48931889737774942</v>
          </cell>
          <cell r="U142" t="str">
            <v>BBB</v>
          </cell>
          <cell r="V142" t="str">
            <v>A1</v>
          </cell>
          <cell r="W142">
            <v>77.99979450641932</v>
          </cell>
          <cell r="X142">
            <v>14.504644300084413</v>
          </cell>
          <cell r="Y142">
            <v>12.692847933054058</v>
          </cell>
          <cell r="AA142">
            <v>13.4</v>
          </cell>
          <cell r="AB142" t="str">
            <v>06/02</v>
          </cell>
        </row>
        <row r="143">
          <cell r="B143">
            <v>7</v>
          </cell>
          <cell r="C143" t="str">
            <v>Energy, Incorporated (NDQ-EGAS)</v>
          </cell>
          <cell r="D143" t="str">
            <v>9/09</v>
          </cell>
          <cell r="E143">
            <v>0.76</v>
          </cell>
          <cell r="F143">
            <v>0.54</v>
          </cell>
          <cell r="G143">
            <v>7.2575100213036237</v>
          </cell>
          <cell r="H143">
            <v>8.65</v>
          </cell>
          <cell r="I143">
            <v>4.3020849999999999</v>
          </cell>
          <cell r="J143">
            <v>71.05263157894737</v>
          </cell>
          <cell r="K143">
            <v>6.2427745664739884</v>
          </cell>
          <cell r="L143">
            <v>119.18688330582907</v>
          </cell>
          <cell r="M143">
            <v>7.4405684375893291</v>
          </cell>
          <cell r="N143">
            <v>11.381578947368421</v>
          </cell>
          <cell r="Q143">
            <v>76.669376</v>
          </cell>
          <cell r="R143">
            <v>80.602141590405012</v>
          </cell>
          <cell r="S143">
            <v>39.771222999999999</v>
          </cell>
          <cell r="T143">
            <v>0.5187367509029942</v>
          </cell>
          <cell r="U143" t="str">
            <v>NR</v>
          </cell>
          <cell r="V143" t="str">
            <v>NR</v>
          </cell>
          <cell r="W143">
            <v>65.089249150215565</v>
          </cell>
          <cell r="X143">
            <v>10.484685118680899</v>
          </cell>
          <cell r="Y143">
            <v>8.8201704630342874</v>
          </cell>
          <cell r="AA143">
            <v>12.63</v>
          </cell>
          <cell r="AB143" t="str">
            <v>-</v>
          </cell>
        </row>
        <row r="144">
          <cell r="B144">
            <v>8</v>
          </cell>
          <cell r="C144" t="str">
            <v>EQT Corporation (NYSE-EQT)</v>
          </cell>
          <cell r="D144" t="str">
            <v>9/09</v>
          </cell>
          <cell r="E144">
            <v>1.54</v>
          </cell>
          <cell r="F144">
            <v>0.87999999523162842</v>
          </cell>
          <cell r="G144">
            <v>16.060469183681231</v>
          </cell>
          <cell r="H144">
            <v>43.19</v>
          </cell>
          <cell r="I144">
            <v>131.505</v>
          </cell>
          <cell r="J144">
            <v>57.142856833222623</v>
          </cell>
          <cell r="K144">
            <v>2.037508671524956</v>
          </cell>
          <cell r="L144">
            <v>268.92115981197253</v>
          </cell>
          <cell r="M144">
            <v>5.4792919507344244</v>
          </cell>
          <cell r="N144">
            <v>28.045454545454543</v>
          </cell>
          <cell r="Q144">
            <v>1334.6779999999999</v>
          </cell>
          <cell r="R144">
            <v>65.034337870257843</v>
          </cell>
          <cell r="S144">
            <v>4633.848</v>
          </cell>
          <cell r="T144">
            <v>3.4718846043764864</v>
          </cell>
          <cell r="U144" t="str">
            <v>BBB</v>
          </cell>
          <cell r="V144" t="str">
            <v>Baa1</v>
          </cell>
          <cell r="W144">
            <v>51.975276680483873</v>
          </cell>
          <cell r="X144">
            <v>6.9706266447126435</v>
          </cell>
          <cell r="Y144">
            <v>6.4378249649124779</v>
          </cell>
          <cell r="AA144">
            <v>11</v>
          </cell>
          <cell r="AB144" t="str">
            <v>-</v>
          </cell>
        </row>
        <row r="145">
          <cell r="B145">
            <v>9</v>
          </cell>
          <cell r="C145" t="str">
            <v>Laclede Group, Inc. (NYSE-LG)</v>
          </cell>
          <cell r="D145" t="str">
            <v>9/09</v>
          </cell>
          <cell r="E145">
            <v>2.92</v>
          </cell>
          <cell r="F145">
            <v>1.58</v>
          </cell>
          <cell r="G145">
            <v>23.475753723211039</v>
          </cell>
          <cell r="H145">
            <v>33.78</v>
          </cell>
          <cell r="I145">
            <v>22.024000000000001</v>
          </cell>
          <cell r="J145">
            <v>54.109589041095894</v>
          </cell>
          <cell r="K145">
            <v>4.6773238602723506</v>
          </cell>
          <cell r="L145">
            <v>143.89314353132318</v>
          </cell>
          <cell r="M145">
            <v>6.7303483356865188</v>
          </cell>
          <cell r="N145">
            <v>11.568493150684931</v>
          </cell>
          <cell r="Q145">
            <v>1895.1979999999999</v>
          </cell>
          <cell r="R145">
            <v>55.613872534690309</v>
          </cell>
          <cell r="S145">
            <v>855.92899999999997</v>
          </cell>
          <cell r="T145">
            <v>0.45163038373826908</v>
          </cell>
          <cell r="U145" t="str">
            <v>A</v>
          </cell>
          <cell r="V145" t="str">
            <v>A2</v>
          </cell>
          <cell r="W145">
            <v>49.902998832125242</v>
          </cell>
          <cell r="X145">
            <v>12.804469117865411</v>
          </cell>
          <cell r="Y145">
            <v>8.8362103403061383</v>
          </cell>
          <cell r="AA145" t="str">
            <v>-</v>
          </cell>
          <cell r="AB145" t="str">
            <v>10/05</v>
          </cell>
        </row>
        <row r="146">
          <cell r="B146">
            <v>10</v>
          </cell>
          <cell r="C146" t="str">
            <v>National Fuel Gas Company (NYSE-NFG)</v>
          </cell>
          <cell r="D146" t="str">
            <v>9/09</v>
          </cell>
          <cell r="E146">
            <v>1.2499999999999998</v>
          </cell>
          <cell r="F146">
            <v>1.34</v>
          </cell>
          <cell r="G146">
            <v>19.710553384319738</v>
          </cell>
          <cell r="H146">
            <v>49.26</v>
          </cell>
          <cell r="I146">
            <v>80.628685000000004</v>
          </cell>
          <cell r="J146">
            <v>107.20000000000003</v>
          </cell>
          <cell r="K146">
            <v>2.7202598457166061</v>
          </cell>
          <cell r="L146">
            <v>249.91687975228345</v>
          </cell>
          <cell r="M146">
            <v>6.7983885275692231</v>
          </cell>
          <cell r="N146">
            <v>39.408000000000008</v>
          </cell>
          <cell r="Q146">
            <v>2057.8519999999999</v>
          </cell>
          <cell r="R146">
            <v>47.905340131360283</v>
          </cell>
          <cell r="S146">
            <v>3132.0450000000001</v>
          </cell>
          <cell r="T146">
            <v>1.5219972087399873</v>
          </cell>
          <cell r="U146" t="str">
            <v>BBB</v>
          </cell>
          <cell r="V146" t="str">
            <v>Baa1</v>
          </cell>
          <cell r="W146">
            <v>55.993793327968497</v>
          </cell>
          <cell r="X146">
            <v>6.3083748455526196</v>
          </cell>
          <cell r="Y146">
            <v>6.7724088517344407</v>
          </cell>
          <cell r="AA146">
            <v>9.5</v>
          </cell>
          <cell r="AB146" t="str">
            <v>-</v>
          </cell>
        </row>
        <row r="147">
          <cell r="B147">
            <v>11</v>
          </cell>
          <cell r="C147" t="str">
            <v>New Jersey Resources Corp. (NYSE-NJR)</v>
          </cell>
          <cell r="D147" t="str">
            <v>9/09</v>
          </cell>
          <cell r="E147">
            <v>0.6399999999999999</v>
          </cell>
          <cell r="F147">
            <v>1.36</v>
          </cell>
          <cell r="G147">
            <v>16.242223007182385</v>
          </cell>
          <cell r="H147">
            <v>37</v>
          </cell>
          <cell r="I147">
            <v>42.465000000000003</v>
          </cell>
          <cell r="J147">
            <v>212.50000000000006</v>
          </cell>
          <cell r="K147">
            <v>3.6756756756756754</v>
          </cell>
          <cell r="L147">
            <v>227.80132980342921</v>
          </cell>
          <cell r="M147">
            <v>8.3732380684503713</v>
          </cell>
          <cell r="N147">
            <v>57.812500000000007</v>
          </cell>
          <cell r="Q147">
            <v>2592.46</v>
          </cell>
          <cell r="R147">
            <v>41.736458807464736</v>
          </cell>
          <cell r="S147">
            <v>1064.4390000000001</v>
          </cell>
          <cell r="T147">
            <v>0.41059032733388368</v>
          </cell>
          <cell r="U147" t="str">
            <v>NR</v>
          </cell>
          <cell r="V147" t="str">
            <v>Aa3</v>
          </cell>
          <cell r="W147">
            <v>59.88618840559576</v>
          </cell>
          <cell r="X147">
            <v>3.8458823562629356</v>
          </cell>
          <cell r="Y147">
            <v>3.752232592388697</v>
          </cell>
          <cell r="AA147">
            <v>10.3</v>
          </cell>
          <cell r="AB147" t="str">
            <v>10/08</v>
          </cell>
        </row>
        <row r="148">
          <cell r="B148">
            <v>12</v>
          </cell>
          <cell r="C148" t="str">
            <v>NICOR Inc. (NYSE-GAS)</v>
          </cell>
          <cell r="D148" t="str">
            <v>9/09</v>
          </cell>
          <cell r="E148">
            <v>3.1850000000000001</v>
          </cell>
          <cell r="F148">
            <v>1.8599996566772461</v>
          </cell>
          <cell r="G148">
            <v>21.995604395604396</v>
          </cell>
          <cell r="H148">
            <v>42.62</v>
          </cell>
          <cell r="I148">
            <v>45.5</v>
          </cell>
          <cell r="J148">
            <v>58.398733333665497</v>
          </cell>
          <cell r="K148">
            <v>4.3641474816453449</v>
          </cell>
          <cell r="L148">
            <v>193.7659872102318</v>
          </cell>
          <cell r="M148">
            <v>8.456233451120573</v>
          </cell>
          <cell r="N148">
            <v>13.381475667189951</v>
          </cell>
          <cell r="Q148">
            <v>2924.8</v>
          </cell>
          <cell r="R148">
            <v>82.118435448577685</v>
          </cell>
          <cell r="S148">
            <v>2920.7</v>
          </cell>
          <cell r="T148">
            <v>0.99859819474835876</v>
          </cell>
          <cell r="U148" t="str">
            <v>A-</v>
          </cell>
          <cell r="V148" t="str">
            <v>Aa3</v>
          </cell>
          <cell r="W148">
            <v>66.764509673115398</v>
          </cell>
          <cell r="X148">
            <v>14.799284070570184</v>
          </cell>
          <cell r="Y148">
            <v>10.770637331524464</v>
          </cell>
          <cell r="AA148">
            <v>10.17</v>
          </cell>
          <cell r="AB148" t="str">
            <v>03/09</v>
          </cell>
        </row>
        <row r="149">
          <cell r="B149">
            <v>13</v>
          </cell>
          <cell r="C149" t="str">
            <v>Northwest Natural Gas Co. (NYSE-NWN)</v>
          </cell>
          <cell r="D149" t="str">
            <v>9/09</v>
          </cell>
          <cell r="E149">
            <v>2.891</v>
          </cell>
          <cell r="F149">
            <v>1.66</v>
          </cell>
          <cell r="G149">
            <v>24.170243258532906</v>
          </cell>
          <cell r="H149">
            <v>44.72</v>
          </cell>
          <cell r="I149">
            <v>26.515000000000001</v>
          </cell>
          <cell r="J149">
            <v>57.419578000691793</v>
          </cell>
          <cell r="K149">
            <v>3.7119856887298748</v>
          </cell>
          <cell r="L149">
            <v>185.02089334252909</v>
          </cell>
          <cell r="M149">
            <v>6.867949082034845</v>
          </cell>
          <cell r="N149">
            <v>15.468695952957454</v>
          </cell>
          <cell r="Q149">
            <v>1052.4739999999999</v>
          </cell>
          <cell r="R149">
            <v>98.15605896202662</v>
          </cell>
          <cell r="S149">
            <v>1614.7380000000001</v>
          </cell>
          <cell r="T149">
            <v>1.5342307743469199</v>
          </cell>
          <cell r="U149" t="str">
            <v>AA-</v>
          </cell>
          <cell r="V149" t="str">
            <v>A1</v>
          </cell>
          <cell r="W149">
            <v>47.480448433948453</v>
          </cell>
          <cell r="X149">
            <v>12.345601710813721</v>
          </cell>
          <cell r="Y149">
            <v>8.8491206417772297</v>
          </cell>
          <cell r="AA149">
            <v>10.199999999999999</v>
          </cell>
          <cell r="AB149" t="str">
            <v>-</v>
          </cell>
        </row>
        <row r="150">
          <cell r="B150">
            <v>14</v>
          </cell>
          <cell r="C150" t="str">
            <v>ONEOK, Inc. (NYSE-OKE)</v>
          </cell>
          <cell r="D150" t="str">
            <v>9/09</v>
          </cell>
          <cell r="E150">
            <v>2.7690000000000001</v>
          </cell>
          <cell r="F150">
            <v>1.68</v>
          </cell>
          <cell r="G150">
            <v>20.092545638945232</v>
          </cell>
          <cell r="H150">
            <v>42.98</v>
          </cell>
          <cell r="I150">
            <v>106.488</v>
          </cell>
          <cell r="J150">
            <v>60.671722643553629</v>
          </cell>
          <cell r="K150">
            <v>3.908794788273616</v>
          </cell>
          <cell r="L150">
            <v>213.91017729825225</v>
          </cell>
          <cell r="M150">
            <v>8.3613098618209349</v>
          </cell>
          <cell r="N150">
            <v>15.521849042975802</v>
          </cell>
          <cell r="Q150">
            <v>10225.434999999999</v>
          </cell>
          <cell r="R150">
            <v>9.2978147139950522</v>
          </cell>
          <cell r="S150">
            <v>7698.5959999999995</v>
          </cell>
          <cell r="T150">
            <v>0.7528868942983844</v>
          </cell>
          <cell r="U150" t="str">
            <v>BBB</v>
          </cell>
          <cell r="V150" t="str">
            <v>Baa2</v>
          </cell>
          <cell r="W150">
            <v>24.225175709415865</v>
          </cell>
          <cell r="X150">
            <v>13.962593177578778</v>
          </cell>
          <cell r="Y150">
            <v>6.8393324905339421</v>
          </cell>
          <cell r="AA150">
            <v>10.5</v>
          </cell>
          <cell r="AB150" t="str">
            <v>-</v>
          </cell>
        </row>
        <row r="151">
          <cell r="B151">
            <v>15</v>
          </cell>
          <cell r="C151" t="str">
            <v>Piedmont Natural Gas Co., Inc. (NYSE-PNY)</v>
          </cell>
          <cell r="D151" t="str">
            <v>7/09</v>
          </cell>
          <cell r="E151">
            <v>1.1700000000000002</v>
          </cell>
          <cell r="F151">
            <v>1.08</v>
          </cell>
          <cell r="G151">
            <v>12.988038310291437</v>
          </cell>
          <cell r="H151">
            <v>26</v>
          </cell>
          <cell r="I151">
            <v>72.983000000000004</v>
          </cell>
          <cell r="J151">
            <v>92.307692307692307</v>
          </cell>
          <cell r="K151">
            <v>4.1538461538461542</v>
          </cell>
          <cell r="L151">
            <v>200.18419547929861</v>
          </cell>
          <cell r="M151">
            <v>8.3153435045247104</v>
          </cell>
          <cell r="N151">
            <v>22.222222222222218</v>
          </cell>
          <cell r="Q151">
            <v>1727.0280000000002</v>
          </cell>
          <cell r="R151">
            <v>75</v>
          </cell>
          <cell r="S151">
            <v>2268.0500000000002</v>
          </cell>
          <cell r="T151">
            <v>1.3132676482373187</v>
          </cell>
          <cell r="U151" t="str">
            <v>A</v>
          </cell>
          <cell r="V151" t="str">
            <v>A3</v>
          </cell>
          <cell r="W151">
            <v>53.532205242949061</v>
          </cell>
          <cell r="X151">
            <v>9.2157444771585286</v>
          </cell>
          <cell r="Y151">
            <v>7.6941709979132451</v>
          </cell>
          <cell r="AA151">
            <v>10.6</v>
          </cell>
          <cell r="AB151" t="str">
            <v>-</v>
          </cell>
        </row>
        <row r="152">
          <cell r="B152">
            <v>16</v>
          </cell>
          <cell r="C152" t="str">
            <v>Questar Corporation (NYSE-STR)</v>
          </cell>
          <cell r="D152" t="str">
            <v>9/09</v>
          </cell>
          <cell r="E152">
            <v>2.1270000000000002</v>
          </cell>
          <cell r="F152">
            <v>0.52</v>
          </cell>
          <cell r="G152">
            <v>18.954622802041971</v>
          </cell>
          <cell r="H152">
            <v>41.26</v>
          </cell>
          <cell r="I152">
            <v>176.3</v>
          </cell>
          <cell r="J152">
            <v>24.447578749412315</v>
          </cell>
          <cell r="K152">
            <v>1.2603005332040718</v>
          </cell>
          <cell r="L152">
            <v>217.67776880031121</v>
          </cell>
          <cell r="M152">
            <v>2.7433940808570494</v>
          </cell>
          <cell r="N152">
            <v>19.39821344616831</v>
          </cell>
          <cell r="Q152">
            <v>2934.7999999999997</v>
          </cell>
          <cell r="R152">
            <v>32.567807005588122</v>
          </cell>
          <cell r="S152">
            <v>7470.4</v>
          </cell>
          <cell r="T152">
            <v>2.5454545454545454</v>
          </cell>
          <cell r="U152" t="str">
            <v>BBB+</v>
          </cell>
          <cell r="V152" t="str">
            <v>A3</v>
          </cell>
          <cell r="W152">
            <v>60.279235889387948</v>
          </cell>
          <cell r="X152">
            <v>11.419085620297889</v>
          </cell>
          <cell r="Y152">
            <v>9.1146621194202257</v>
          </cell>
          <cell r="AA152">
            <v>10</v>
          </cell>
          <cell r="AB152" t="str">
            <v>08/08</v>
          </cell>
        </row>
        <row r="153">
          <cell r="B153">
            <v>17</v>
          </cell>
          <cell r="C153" t="str">
            <v>RGC Resources, Inc. (NDQ-RGCO)</v>
          </cell>
          <cell r="D153" t="str">
            <v>9/09</v>
          </cell>
          <cell r="E153">
            <v>2.1800000000000002</v>
          </cell>
          <cell r="F153">
            <v>1.28</v>
          </cell>
          <cell r="G153">
            <v>20.080263464572575</v>
          </cell>
          <cell r="H153">
            <v>29</v>
          </cell>
          <cell r="I153">
            <v>2.2310400000000001</v>
          </cell>
          <cell r="J153">
            <v>58.715596330275218</v>
          </cell>
          <cell r="K153">
            <v>4.4137931034482758</v>
          </cell>
          <cell r="L153">
            <v>144.4204158534296</v>
          </cell>
          <cell r="M153">
            <v>6.374418354909996</v>
          </cell>
          <cell r="N153">
            <v>13.302752293577981</v>
          </cell>
          <cell r="Q153">
            <v>82.184472999999997</v>
          </cell>
          <cell r="R153">
            <v>98.298650646576519</v>
          </cell>
          <cell r="S153">
            <v>78.509169999999997</v>
          </cell>
          <cell r="T153">
            <v>0.95527983734835165</v>
          </cell>
          <cell r="U153" t="str">
            <v>NR</v>
          </cell>
          <cell r="V153" t="str">
            <v>NR</v>
          </cell>
          <cell r="W153">
            <v>61.538393385339937</v>
          </cell>
          <cell r="X153">
            <v>11.000562351478452</v>
          </cell>
          <cell r="Y153">
            <v>9.7290331397787693</v>
          </cell>
          <cell r="AA153">
            <v>9.85</v>
          </cell>
          <cell r="AB153" t="str">
            <v>-</v>
          </cell>
        </row>
        <row r="154">
          <cell r="B154">
            <v>18</v>
          </cell>
          <cell r="C154" t="str">
            <v>South Jersey Industries, Inc. (NYSE-SJI)</v>
          </cell>
          <cell r="D154" t="str">
            <v>9/09</v>
          </cell>
          <cell r="E154">
            <v>0.90500000000000003</v>
          </cell>
          <cell r="F154">
            <v>1.32</v>
          </cell>
          <cell r="G154">
            <v>17.703047388911266</v>
          </cell>
          <cell r="H154">
            <v>37.56</v>
          </cell>
          <cell r="I154">
            <v>29.795999999999999</v>
          </cell>
          <cell r="J154">
            <v>145.85635359116023</v>
          </cell>
          <cell r="K154">
            <v>3.5143769968051117</v>
          </cell>
          <cell r="L154">
            <v>212.16686130279817</v>
          </cell>
          <cell r="M154">
            <v>7.4563433684689455</v>
          </cell>
          <cell r="N154">
            <v>41.502762430939228</v>
          </cell>
          <cell r="Q154">
            <v>891.423</v>
          </cell>
          <cell r="R154">
            <v>59.169552502010838</v>
          </cell>
          <cell r="S154">
            <v>1023.693</v>
          </cell>
          <cell r="T154">
            <v>1.148380735071902</v>
          </cell>
          <cell r="U154" t="str">
            <v>A</v>
          </cell>
          <cell r="V154" t="str">
            <v>A2</v>
          </cell>
          <cell r="W154">
            <v>50.615857613873203</v>
          </cell>
          <cell r="X154">
            <v>10.875295941429496</v>
          </cell>
          <cell r="Y154">
            <v>7.6595945617774817</v>
          </cell>
          <cell r="AA154">
            <v>10</v>
          </cell>
          <cell r="AB154" t="str">
            <v>07/04</v>
          </cell>
        </row>
        <row r="155">
          <cell r="B155">
            <v>19</v>
          </cell>
          <cell r="C155" t="str">
            <v>Southern Union Company (NYSE-SUG)</v>
          </cell>
          <cell r="D155" t="str">
            <v>9/09</v>
          </cell>
          <cell r="E155">
            <v>1.7399999999999998</v>
          </cell>
          <cell r="F155">
            <v>0.6</v>
          </cell>
          <cell r="G155">
            <v>19.442746130627448</v>
          </cell>
          <cell r="H155">
            <v>22.07</v>
          </cell>
          <cell r="I155">
            <v>124.568</v>
          </cell>
          <cell r="J155">
            <v>34.482758620689658</v>
          </cell>
          <cell r="K155">
            <v>2.7186225645672857</v>
          </cell>
          <cell r="L155">
            <v>113.51277155871482</v>
          </cell>
          <cell r="M155">
            <v>3.0859838212609376</v>
          </cell>
          <cell r="N155">
            <v>12.683908045977013</v>
          </cell>
          <cell r="Q155">
            <v>2302.4569999999999</v>
          </cell>
          <cell r="R155">
            <v>32.928866858317008</v>
          </cell>
          <cell r="S155">
            <v>5581.8450000000003</v>
          </cell>
          <cell r="T155">
            <v>2.4242993463070106</v>
          </cell>
          <cell r="U155" t="str">
            <v>BBB-</v>
          </cell>
          <cell r="V155" t="str">
            <v>Baa3</v>
          </cell>
          <cell r="W155">
            <v>39.72149047925037</v>
          </cell>
          <cell r="X155">
            <v>9.3093920437501332</v>
          </cell>
          <cell r="Y155">
            <v>6.9126077544614626</v>
          </cell>
          <cell r="AA155">
            <v>10.275</v>
          </cell>
          <cell r="AB155" t="str">
            <v>-</v>
          </cell>
        </row>
        <row r="156">
          <cell r="B156">
            <v>20</v>
          </cell>
          <cell r="C156" t="str">
            <v>Southwest Gas Corporation (NYSE-SWX)</v>
          </cell>
          <cell r="D156" t="str">
            <v>9/09</v>
          </cell>
          <cell r="E156">
            <v>1.625</v>
          </cell>
          <cell r="F156">
            <v>0.95</v>
          </cell>
          <cell r="G156">
            <v>23.743016386133096</v>
          </cell>
          <cell r="H156">
            <v>28.84</v>
          </cell>
          <cell r="I156">
            <v>44.854999999999997</v>
          </cell>
          <cell r="J156">
            <v>58.461538461538453</v>
          </cell>
          <cell r="K156">
            <v>3.2940360610263522</v>
          </cell>
          <cell r="L156">
            <v>121.46729602917578</v>
          </cell>
          <cell r="M156">
            <v>4.0011765335546805</v>
          </cell>
          <cell r="N156">
            <v>17.747692307692308</v>
          </cell>
          <cell r="Q156">
            <v>1904.4290000000001</v>
          </cell>
          <cell r="R156">
            <v>84.829206024482914</v>
          </cell>
          <cell r="S156">
            <v>3039.5250000000001</v>
          </cell>
          <cell r="T156">
            <v>1.5960295710682835</v>
          </cell>
          <cell r="U156" t="str">
            <v>BBB</v>
          </cell>
          <cell r="V156" t="str">
            <v>Baa3</v>
          </cell>
          <cell r="W156">
            <v>48.566060536966312</v>
          </cell>
          <cell r="X156">
            <v>6.9676253309337826</v>
          </cell>
          <cell r="Y156">
            <v>7.183181583183389</v>
          </cell>
          <cell r="AA156">
            <v>10.199999999999999</v>
          </cell>
          <cell r="AB156" t="str">
            <v>-</v>
          </cell>
        </row>
        <row r="157">
          <cell r="B157">
            <v>21</v>
          </cell>
          <cell r="C157" t="str">
            <v>Southwestern Energy Company (NYSE-SWN)</v>
          </cell>
          <cell r="D157" t="str">
            <v>9/09</v>
          </cell>
          <cell r="E157">
            <v>-0.27599999999999997</v>
          </cell>
          <cell r="F157">
            <v>0</v>
          </cell>
          <cell r="G157">
            <v>6.3601016252593361</v>
          </cell>
          <cell r="H157">
            <v>45.4</v>
          </cell>
          <cell r="I157">
            <v>349.00024100000002</v>
          </cell>
          <cell r="J157">
            <v>0</v>
          </cell>
          <cell r="K157">
            <v>0</v>
          </cell>
          <cell r="L157" t="str">
            <v>NM</v>
          </cell>
          <cell r="M157" t="str">
            <v>NM</v>
          </cell>
          <cell r="N157" t="str">
            <v>NM</v>
          </cell>
          <cell r="Q157">
            <v>2021.3630000000001</v>
          </cell>
          <cell r="R157">
            <v>71.955062005191536</v>
          </cell>
          <cell r="S157">
            <v>3827.2420000000002</v>
          </cell>
          <cell r="T157">
            <v>1.8933966833270421</v>
          </cell>
          <cell r="U157" t="str">
            <v>BB+</v>
          </cell>
          <cell r="V157" t="str">
            <v>Ba2</v>
          </cell>
          <cell r="W157">
            <v>69.602751903771178</v>
          </cell>
          <cell r="X157" t="str">
            <v>NM</v>
          </cell>
          <cell r="Y157" t="str">
            <v>NM</v>
          </cell>
          <cell r="AA157">
            <v>10.54</v>
          </cell>
          <cell r="AB157" t="str">
            <v>07/07</v>
          </cell>
        </row>
        <row r="158">
          <cell r="B158">
            <v>22</v>
          </cell>
          <cell r="C158" t="str">
            <v>UGI Corporation (NYSE-UGI)</v>
          </cell>
          <cell r="D158" t="str">
            <v>9/09</v>
          </cell>
          <cell r="E158">
            <v>2.3600000000000003</v>
          </cell>
          <cell r="F158">
            <v>0.8</v>
          </cell>
          <cell r="G158">
            <v>14.554733443693468</v>
          </cell>
          <cell r="H158">
            <v>24.66</v>
          </cell>
          <cell r="I158">
            <v>109.339</v>
          </cell>
          <cell r="J158">
            <v>33.898305084745758</v>
          </cell>
          <cell r="K158">
            <v>3.244120032441201</v>
          </cell>
          <cell r="L158">
            <v>169.42941686565288</v>
          </cell>
          <cell r="M158">
            <v>5.4964936533869544</v>
          </cell>
          <cell r="N158">
            <v>10.449152542372881</v>
          </cell>
          <cell r="Q158">
            <v>5737.8</v>
          </cell>
          <cell r="R158">
            <v>34.084492314127367</v>
          </cell>
          <cell r="S158">
            <v>2903.6</v>
          </cell>
          <cell r="T158">
            <v>0.50604761406810972</v>
          </cell>
          <cell r="U158" t="str">
            <v>NR</v>
          </cell>
          <cell r="V158" t="str">
            <v>A3</v>
          </cell>
          <cell r="W158">
            <v>40.289627585508498</v>
          </cell>
          <cell r="X158">
            <v>17.1812169751753</v>
          </cell>
          <cell r="Y158">
            <v>10.443361340145566</v>
          </cell>
          <cell r="AA158" t="str">
            <v>-</v>
          </cell>
          <cell r="AB158" t="str">
            <v>-</v>
          </cell>
        </row>
        <row r="159">
          <cell r="B159">
            <v>23</v>
          </cell>
          <cell r="C159" t="str">
            <v>WGL Holdings, Inc. (NYSE-WGL)</v>
          </cell>
          <cell r="D159" t="str">
            <v>9/09</v>
          </cell>
          <cell r="E159">
            <v>2.39</v>
          </cell>
          <cell r="F159">
            <v>1.47</v>
          </cell>
          <cell r="G159">
            <v>21.787503473462749</v>
          </cell>
          <cell r="H159">
            <v>33.409999999999997</v>
          </cell>
          <cell r="I159">
            <v>50.381999999999998</v>
          </cell>
          <cell r="J159">
            <v>61.506276150627613</v>
          </cell>
          <cell r="K159">
            <v>4.399880275366657</v>
          </cell>
          <cell r="L159">
            <v>153.34478335571347</v>
          </cell>
          <cell r="M159">
            <v>6.7469868761717695</v>
          </cell>
          <cell r="N159">
            <v>13.979079497907948</v>
          </cell>
          <cell r="Q159">
            <v>2706.8560000000007</v>
          </cell>
          <cell r="R159">
            <v>54.716209506527115</v>
          </cell>
          <cell r="S159">
            <v>2269.1410000000001</v>
          </cell>
          <cell r="T159">
            <v>0.83829394692587988</v>
          </cell>
          <cell r="U159" t="str">
            <v>AA-</v>
          </cell>
          <cell r="V159" t="str">
            <v>A2</v>
          </cell>
          <cell r="W159">
            <v>62.006571793482777</v>
          </cell>
          <cell r="X159">
            <v>11.222219011011241</v>
          </cell>
          <cell r="Y159">
            <v>8.7062585913040138</v>
          </cell>
          <cell r="AA159">
            <v>10.200000000000001</v>
          </cell>
          <cell r="AB159" t="str">
            <v>-</v>
          </cell>
        </row>
        <row r="160">
          <cell r="B160">
            <v>24</v>
          </cell>
          <cell r="C160" t="str">
            <v>Williams Companies, Inc. (NYSE-WMB)</v>
          </cell>
          <cell r="D160" t="str">
            <v>9/09</v>
          </cell>
          <cell r="E160">
            <v>0.39999999999999997</v>
          </cell>
          <cell r="F160">
            <v>0.44</v>
          </cell>
          <cell r="G160">
            <v>14.07825319162999</v>
          </cell>
          <cell r="H160">
            <v>20.61</v>
          </cell>
          <cell r="I160">
            <v>590.05899999999997</v>
          </cell>
          <cell r="J160">
            <v>110.00000000000001</v>
          </cell>
          <cell r="K160">
            <v>2.1348859776807378</v>
          </cell>
          <cell r="L160">
            <v>146.39600325027084</v>
          </cell>
          <cell r="M160">
            <v>3.1253877452750691</v>
          </cell>
          <cell r="N160">
            <v>51.525000000000006</v>
          </cell>
          <cell r="Q160">
            <v>8267</v>
          </cell>
          <cell r="R160">
            <v>19.462924882061209</v>
          </cell>
          <cell r="S160">
            <v>18464</v>
          </cell>
          <cell r="T160">
            <v>2.2334583282932141</v>
          </cell>
          <cell r="U160" t="str">
            <v>BBB-</v>
          </cell>
          <cell r="V160" t="str">
            <v>Baa2</v>
          </cell>
          <cell r="W160">
            <v>48.488209199159463</v>
          </cell>
          <cell r="X160">
            <v>3.649072922220248</v>
          </cell>
          <cell r="Y160">
            <v>5.1961700140121438</v>
          </cell>
          <cell r="AA160" t="str">
            <v>-</v>
          </cell>
          <cell r="AB160" t="str">
            <v>-</v>
          </cell>
        </row>
        <row r="161">
          <cell r="B161">
            <v>25</v>
          </cell>
          <cell r="C161" t="str">
            <v>AVERAGE</v>
          </cell>
          <cell r="J161">
            <v>69.417110713218278</v>
          </cell>
          <cell r="K161">
            <v>3.3262134257743594</v>
          </cell>
          <cell r="L161">
            <v>182.04327286985497</v>
          </cell>
          <cell r="M161">
            <v>5.938751296039956</v>
          </cell>
          <cell r="N161">
            <v>21.93593089670577</v>
          </cell>
          <cell r="W161">
            <v>51.789732201442433</v>
          </cell>
          <cell r="X161">
            <v>10.333856388448591</v>
          </cell>
          <cell r="Y161">
            <v>8.0539222221028535</v>
          </cell>
          <cell r="AA161">
            <v>10.631140350877192</v>
          </cell>
        </row>
        <row r="191">
          <cell r="C191" t="str">
            <v>TELEPHONE COMPANIES</v>
          </cell>
        </row>
        <row r="192">
          <cell r="R192" t="str">
            <v>% REG</v>
          </cell>
        </row>
        <row r="193">
          <cell r="E193" t="str">
            <v>PER SHARE DATA ($)</v>
          </cell>
          <cell r="R193" t="str">
            <v>TEL REV</v>
          </cell>
          <cell r="T193" t="str">
            <v>NET</v>
          </cell>
        </row>
        <row r="194">
          <cell r="D194" t="str">
            <v>LATEST</v>
          </cell>
          <cell r="J194" t="str">
            <v>PERCENT (2)</v>
          </cell>
          <cell r="Q194" t="str">
            <v>TOTAL</v>
          </cell>
          <cell r="R194" t="str">
            <v>LOCAL</v>
          </cell>
          <cell r="T194" t="str">
            <v>PLANT</v>
          </cell>
          <cell r="W194" t="str">
            <v>COMMON</v>
          </cell>
          <cell r="X194" t="str">
            <v>% RETURN ON</v>
          </cell>
        </row>
        <row r="195">
          <cell r="D195" t="str">
            <v>12 MONTHS</v>
          </cell>
          <cell r="F195" t="str">
            <v>CURRENT</v>
          </cell>
          <cell r="G195" t="str">
            <v>BOOK</v>
          </cell>
          <cell r="H195" t="str">
            <v xml:space="preserve">STOCK </v>
          </cell>
          <cell r="I195" t="str">
            <v>COMMON</v>
          </cell>
          <cell r="M195" t="str">
            <v>DIV/</v>
          </cell>
          <cell r="N195" t="str">
            <v>PRICE</v>
          </cell>
          <cell r="Q195" t="str">
            <v>REV</v>
          </cell>
          <cell r="R195" t="str">
            <v>ILEC</v>
          </cell>
          <cell r="S195" t="str">
            <v>NET</v>
          </cell>
          <cell r="T195" t="str">
            <v>PER $</v>
          </cell>
          <cell r="U195" t="str">
            <v>S&amp;P</v>
          </cell>
          <cell r="V195" t="str">
            <v>MOODY'S</v>
          </cell>
          <cell r="W195" t="str">
            <v>EQUITY</v>
          </cell>
          <cell r="X195" t="str">
            <v>BOOK VALUE</v>
          </cell>
          <cell r="AA195" t="str">
            <v>REGULATION</v>
          </cell>
        </row>
        <row r="196">
          <cell r="D196" t="str">
            <v>EARNINGS</v>
          </cell>
          <cell r="F196" t="str">
            <v>ANNUAL</v>
          </cell>
          <cell r="G196" t="str">
            <v>VALUE</v>
          </cell>
          <cell r="H196" t="str">
            <v>PRICE</v>
          </cell>
          <cell r="I196" t="str">
            <v>SHARES</v>
          </cell>
          <cell r="J196" t="str">
            <v>DIV</v>
          </cell>
          <cell r="K196" t="str">
            <v>DIV</v>
          </cell>
          <cell r="L196" t="str">
            <v>MKT/</v>
          </cell>
          <cell r="M196" t="str">
            <v>BOOK</v>
          </cell>
          <cell r="N196" t="str">
            <v>EARN</v>
          </cell>
          <cell r="Q196" t="str">
            <v>$ MILL</v>
          </cell>
          <cell r="R196" t="str">
            <v>OR</v>
          </cell>
          <cell r="S196" t="str">
            <v>PLANT</v>
          </cell>
          <cell r="T196" t="str">
            <v>REV</v>
          </cell>
          <cell r="U196" t="str">
            <v xml:space="preserve">BOND </v>
          </cell>
          <cell r="V196" t="str">
            <v xml:space="preserve">BOND </v>
          </cell>
          <cell r="W196" t="str">
            <v xml:space="preserve">RATIO </v>
          </cell>
          <cell r="X196" t="str">
            <v>COMMON</v>
          </cell>
          <cell r="Y196" t="str">
            <v>TOTAL</v>
          </cell>
          <cell r="AA196" t="str">
            <v>ALLOWED</v>
          </cell>
          <cell r="AB196" t="str">
            <v>ORDER</v>
          </cell>
        </row>
        <row r="197">
          <cell r="C197" t="str">
            <v>COMPANY</v>
          </cell>
          <cell r="D197" t="str">
            <v>AVAILABLE</v>
          </cell>
          <cell r="E197" t="str">
            <v>EARNINGS</v>
          </cell>
          <cell r="F197" t="str">
            <v>DIVIDEND</v>
          </cell>
          <cell r="G197" t="str">
            <v>(1)</v>
          </cell>
          <cell r="H197" t="str">
            <v>12/18/09</v>
          </cell>
          <cell r="I197" t="str">
            <v>O/S MILL</v>
          </cell>
          <cell r="J197" t="str">
            <v>PAYOUT</v>
          </cell>
          <cell r="K197" t="str">
            <v>YIELD</v>
          </cell>
          <cell r="L197" t="str">
            <v>BOOK</v>
          </cell>
          <cell r="M197" t="str">
            <v>(2)</v>
          </cell>
          <cell r="N197" t="str">
            <v>MULT</v>
          </cell>
          <cell r="Q197" t="str">
            <v>(1)</v>
          </cell>
          <cell r="R197" t="str">
            <v>CLEC</v>
          </cell>
          <cell r="S197" t="str">
            <v>$ MILL</v>
          </cell>
          <cell r="T197" t="str">
            <v>(1)</v>
          </cell>
          <cell r="U197" t="str">
            <v>RATING</v>
          </cell>
          <cell r="V197" t="str">
            <v>RATING</v>
          </cell>
          <cell r="W197" t="str">
            <v>(3)</v>
          </cell>
          <cell r="X197" t="str">
            <v>EQUITY (4)</v>
          </cell>
          <cell r="Y197" t="str">
            <v>CAPITAL</v>
          </cell>
          <cell r="AA197" t="str">
            <v>ROE</v>
          </cell>
          <cell r="AB197" t="str">
            <v>DATE</v>
          </cell>
        </row>
        <row r="198">
          <cell r="B198">
            <v>1</v>
          </cell>
          <cell r="C198" t="str">
            <v>Alaska Comm. Systems Group (NDQ-ALSK)</v>
          </cell>
          <cell r="D198" t="str">
            <v>9/09</v>
          </cell>
          <cell r="E198">
            <v>0.47200000000000003</v>
          </cell>
          <cell r="F198">
            <v>0.86000001430511475</v>
          </cell>
          <cell r="G198">
            <v>1.037155611669748</v>
          </cell>
          <cell r="H198">
            <v>7.99</v>
          </cell>
          <cell r="I198">
            <v>44.353999999999999</v>
          </cell>
          <cell r="J198">
            <v>182.20339286125312</v>
          </cell>
          <cell r="K198">
            <v>10.763454496935102</v>
          </cell>
          <cell r="L198" t="str">
            <v>NM</v>
          </cell>
          <cell r="M198" t="str">
            <v>NM</v>
          </cell>
          <cell r="N198">
            <v>16.927966101694913</v>
          </cell>
          <cell r="Q198">
            <v>380.53499999999997</v>
          </cell>
          <cell r="R198">
            <v>66.421222752177854</v>
          </cell>
          <cell r="S198">
            <v>479.72899999999998</v>
          </cell>
          <cell r="T198">
            <v>1.2606698464004626</v>
          </cell>
          <cell r="U198" t="str">
            <v>NR</v>
          </cell>
          <cell r="V198" t="str">
            <v>NR</v>
          </cell>
          <cell r="W198">
            <v>7.8755309332269627</v>
          </cell>
          <cell r="X198" t="str">
            <v>NM</v>
          </cell>
          <cell r="Y198">
            <v>9.9256164036335388</v>
          </cell>
          <cell r="AA198" t="str">
            <v>-</v>
          </cell>
          <cell r="AB198" t="str">
            <v>-</v>
          </cell>
        </row>
        <row r="199">
          <cell r="B199">
            <v>2</v>
          </cell>
          <cell r="C199" t="str">
            <v xml:space="preserve">AT&amp;T Inc. (NYSE-T)  </v>
          </cell>
          <cell r="D199" t="str">
            <v>9/09</v>
          </cell>
          <cell r="E199">
            <v>2.0200000000000005</v>
          </cell>
          <cell r="F199">
            <v>1.64</v>
          </cell>
          <cell r="G199">
            <v>16.946449754278937</v>
          </cell>
          <cell r="H199">
            <v>27.22</v>
          </cell>
          <cell r="I199">
            <v>5901</v>
          </cell>
          <cell r="J199">
            <v>81.188118811881154</v>
          </cell>
          <cell r="K199">
            <v>6.0249816311535636</v>
          </cell>
          <cell r="L199">
            <v>160.62361376386235</v>
          </cell>
          <cell r="M199">
            <v>9.6775432245677528</v>
          </cell>
          <cell r="N199">
            <v>13.475247524752472</v>
          </cell>
          <cell r="Q199">
            <v>123236</v>
          </cell>
          <cell r="R199">
            <v>29.729949040864685</v>
          </cell>
          <cell r="S199">
            <v>98321</v>
          </cell>
          <cell r="T199">
            <v>0.79782693368820801</v>
          </cell>
          <cell r="U199" t="str">
            <v>A</v>
          </cell>
          <cell r="V199" t="str">
            <v>A2</v>
          </cell>
          <cell r="W199">
            <v>57.77298908679149</v>
          </cell>
          <cell r="X199">
            <v>11.742950042113881</v>
          </cell>
          <cell r="Y199">
            <v>8.7597444706596566</v>
          </cell>
          <cell r="AA199">
            <v>13.015000000000001</v>
          </cell>
          <cell r="AB199" t="str">
            <v>-</v>
          </cell>
        </row>
        <row r="200">
          <cell r="B200">
            <v>3</v>
          </cell>
          <cell r="C200" t="str">
            <v>BCE, Inc. (NYSE-BCE)</v>
          </cell>
          <cell r="D200" t="str">
            <v>9/09</v>
          </cell>
          <cell r="E200">
            <v>1.5101420000000001</v>
          </cell>
          <cell r="F200">
            <v>1.62</v>
          </cell>
          <cell r="G200">
            <v>17.047313477580815</v>
          </cell>
          <cell r="H200">
            <v>25.57</v>
          </cell>
          <cell r="I200">
            <v>767.2</v>
          </cell>
          <cell r="J200">
            <v>107.2746801294183</v>
          </cell>
          <cell r="K200">
            <v>6.3355494720375436</v>
          </cell>
          <cell r="L200">
            <v>149.99430868463529</v>
          </cell>
          <cell r="M200">
            <v>9.5029636319557742</v>
          </cell>
          <cell r="N200">
            <v>16.932182536476702</v>
          </cell>
          <cell r="Q200">
            <v>14765.174800000001</v>
          </cell>
          <cell r="R200">
            <v>47.925113626152253</v>
          </cell>
          <cell r="S200">
            <v>17861.9712</v>
          </cell>
          <cell r="T200">
            <v>1.2097365213718974</v>
          </cell>
          <cell r="U200" t="str">
            <v>NR</v>
          </cell>
          <cell r="V200" t="str">
            <v>Baa1</v>
          </cell>
          <cell r="W200">
            <v>48.402479699949389</v>
          </cell>
          <cell r="X200">
            <v>7.8143678349387278</v>
          </cell>
          <cell r="Y200">
            <v>6.3923512187047731</v>
          </cell>
          <cell r="AA200" t="str">
            <v>-</v>
          </cell>
          <cell r="AB200" t="str">
            <v>-</v>
          </cell>
        </row>
        <row r="201">
          <cell r="B201">
            <v>4</v>
          </cell>
          <cell r="C201" t="str">
            <v>CenturyTel, Inc. (NYSE-CTL)</v>
          </cell>
          <cell r="D201" t="str">
            <v>9/09</v>
          </cell>
          <cell r="E201">
            <v>2.839</v>
          </cell>
          <cell r="F201">
            <v>2.8</v>
          </cell>
          <cell r="G201">
            <v>31.379687871770724</v>
          </cell>
          <cell r="H201">
            <v>35.15</v>
          </cell>
          <cell r="I201">
            <v>298.40300000000002</v>
          </cell>
          <cell r="J201">
            <v>98.626276858048598</v>
          </cell>
          <cell r="K201">
            <v>7.9658605974395442</v>
          </cell>
          <cell r="L201">
            <v>112.01513585360121</v>
          </cell>
          <cell r="M201">
            <v>8.9229695701303946</v>
          </cell>
          <cell r="N201">
            <v>12.381120112715745</v>
          </cell>
          <cell r="Q201">
            <v>3788.1329999999998</v>
          </cell>
          <cell r="R201">
            <v>63.288300595570426</v>
          </cell>
          <cell r="S201">
            <v>9363.1869999999999</v>
          </cell>
          <cell r="T201">
            <v>2.4717154862302881</v>
          </cell>
          <cell r="U201" t="str">
            <v>BBB-</v>
          </cell>
          <cell r="V201" t="str">
            <v>Baa3</v>
          </cell>
          <cell r="W201">
            <v>53.219229253263258</v>
          </cell>
          <cell r="X201">
            <v>6.1130128138217517</v>
          </cell>
          <cell r="Y201">
            <v>5.5911392034792726</v>
          </cell>
          <cell r="AA201">
            <v>10</v>
          </cell>
          <cell r="AB201" t="str">
            <v>-</v>
          </cell>
        </row>
        <row r="202">
          <cell r="B202">
            <v>5</v>
          </cell>
          <cell r="C202" t="str">
            <v>Cincinnati Bell Inc. (NYSE- CBB)</v>
          </cell>
          <cell r="D202" t="str">
            <v>9/09</v>
          </cell>
          <cell r="E202">
            <v>0.49399999999999999</v>
          </cell>
          <cell r="F202">
            <v>0</v>
          </cell>
          <cell r="G202" t="str">
            <v>NM</v>
          </cell>
          <cell r="H202">
            <v>3.16</v>
          </cell>
          <cell r="I202">
            <v>213.2</v>
          </cell>
          <cell r="J202">
            <v>0</v>
          </cell>
          <cell r="K202">
            <v>0</v>
          </cell>
          <cell r="L202" t="str">
            <v>NM</v>
          </cell>
          <cell r="M202" t="str">
            <v>NM</v>
          </cell>
          <cell r="N202">
            <v>6.3967611336032393</v>
          </cell>
          <cell r="Q202">
            <v>1347.6</v>
          </cell>
          <cell r="R202">
            <v>60.930543187889583</v>
          </cell>
          <cell r="S202">
            <v>1086.7</v>
          </cell>
          <cell r="T202">
            <v>0.8063965568417929</v>
          </cell>
          <cell r="U202" t="str">
            <v>B-</v>
          </cell>
          <cell r="V202" t="str">
            <v>Ba1</v>
          </cell>
          <cell r="W202" t="str">
            <v>NM</v>
          </cell>
          <cell r="X202" t="str">
            <v>NM</v>
          </cell>
          <cell r="Y202">
            <v>17.063819113484072</v>
          </cell>
          <cell r="AA202" t="str">
            <v>-</v>
          </cell>
          <cell r="AB202" t="str">
            <v>-</v>
          </cell>
        </row>
        <row r="203">
          <cell r="B203">
            <v>6</v>
          </cell>
          <cell r="C203" t="str">
            <v>Frontier Communications Corp (NYSE FTR)</v>
          </cell>
          <cell r="D203" t="str">
            <v>9/09</v>
          </cell>
          <cell r="E203">
            <v>0.48999999999999994</v>
          </cell>
          <cell r="F203">
            <v>1</v>
          </cell>
          <cell r="G203" t="str">
            <v>NM</v>
          </cell>
          <cell r="H203">
            <v>7.47</v>
          </cell>
          <cell r="I203">
            <v>311.31400000000002</v>
          </cell>
          <cell r="J203">
            <v>204.08163265306126</v>
          </cell>
          <cell r="K203">
            <v>13.386880856760374</v>
          </cell>
          <cell r="L203" t="str">
            <v>NM</v>
          </cell>
          <cell r="M203" t="str">
            <v>NM</v>
          </cell>
          <cell r="N203">
            <v>15.244897959183675</v>
          </cell>
          <cell r="Q203">
            <v>2144.3060000000005</v>
          </cell>
          <cell r="R203">
            <v>74.526723331464808</v>
          </cell>
          <cell r="S203">
            <v>3130.92</v>
          </cell>
          <cell r="T203">
            <v>1.4601087717891006</v>
          </cell>
          <cell r="U203" t="str">
            <v>NR</v>
          </cell>
          <cell r="V203" t="str">
            <v>Ba2</v>
          </cell>
          <cell r="W203">
            <v>7.8542204206837756</v>
          </cell>
          <cell r="X203" t="str">
            <v>NM</v>
          </cell>
          <cell r="Y203">
            <v>9.7373963177902176</v>
          </cell>
          <cell r="AA203" t="str">
            <v>-</v>
          </cell>
          <cell r="AB203" t="str">
            <v>-</v>
          </cell>
        </row>
        <row r="204">
          <cell r="B204">
            <v>7</v>
          </cell>
          <cell r="C204" t="str">
            <v>General Communication, Inc. (NDQ-GNCMA)</v>
          </cell>
          <cell r="D204" t="str">
            <v>9/09</v>
          </cell>
          <cell r="E204">
            <v>0.09</v>
          </cell>
          <cell r="F204">
            <v>0</v>
          </cell>
          <cell r="G204">
            <v>5.4210473252273506</v>
          </cell>
          <cell r="H204">
            <v>6.19</v>
          </cell>
          <cell r="I204">
            <v>49.593000000000004</v>
          </cell>
          <cell r="J204">
            <v>0</v>
          </cell>
          <cell r="K204">
            <v>0</v>
          </cell>
          <cell r="L204">
            <v>114.18457778802735</v>
          </cell>
          <cell r="M204" t="str">
            <v>NM</v>
          </cell>
          <cell r="N204">
            <v>68.777777777777786</v>
          </cell>
          <cell r="Q204">
            <v>594.94799999999987</v>
          </cell>
          <cell r="R204">
            <v>8.5535206438209741</v>
          </cell>
          <cell r="S204">
            <v>845.476</v>
          </cell>
          <cell r="T204">
            <v>1.4210922635255521</v>
          </cell>
          <cell r="U204" t="str">
            <v>NR</v>
          </cell>
          <cell r="V204" t="str">
            <v>Baa2</v>
          </cell>
          <cell r="W204">
            <v>24.291045113257496</v>
          </cell>
          <cell r="X204">
            <v>0.50910655385056658</v>
          </cell>
          <cell r="Y204">
            <v>5.4649903551658614</v>
          </cell>
          <cell r="AA204" t="str">
            <v>-</v>
          </cell>
          <cell r="AB204" t="str">
            <v>-</v>
          </cell>
        </row>
        <row r="205">
          <cell r="B205">
            <v>8</v>
          </cell>
          <cell r="C205" t="str">
            <v>Qwest Communications International (NYSE-Q)</v>
          </cell>
          <cell r="D205" t="str">
            <v>9/09</v>
          </cell>
          <cell r="E205">
            <v>0.42899999999999999</v>
          </cell>
          <cell r="F205">
            <v>0.32</v>
          </cell>
          <cell r="G205" t="str">
            <v>NM</v>
          </cell>
          <cell r="H205">
            <v>4.25</v>
          </cell>
          <cell r="I205">
            <v>1719.502</v>
          </cell>
          <cell r="J205">
            <v>74.592074592074596</v>
          </cell>
          <cell r="K205">
            <v>7.5294117647058831</v>
          </cell>
          <cell r="L205" t="str">
            <v>NM</v>
          </cell>
          <cell r="M205" t="str">
            <v>NM</v>
          </cell>
          <cell r="N205">
            <v>9.9067599067599073</v>
          </cell>
          <cell r="Q205">
            <v>12632</v>
          </cell>
          <cell r="R205">
            <v>58.003483217226091</v>
          </cell>
          <cell r="S205">
            <v>13287</v>
          </cell>
          <cell r="T205">
            <v>1.0518524382520582</v>
          </cell>
          <cell r="U205" t="str">
            <v>NR</v>
          </cell>
          <cell r="V205" t="str">
            <v>Ba1</v>
          </cell>
          <cell r="W205" t="str">
            <v>NM</v>
          </cell>
          <cell r="X205" t="str">
            <v>NM</v>
          </cell>
          <cell r="Y205">
            <v>11.8669332848573</v>
          </cell>
          <cell r="AA205">
            <v>11.11</v>
          </cell>
          <cell r="AB205" t="str">
            <v>-</v>
          </cell>
        </row>
        <row r="206">
          <cell r="B206">
            <v>9</v>
          </cell>
          <cell r="C206" t="str">
            <v>Telephone &amp; Data Systems, Inc.  (ASE-TDS)</v>
          </cell>
          <cell r="D206" t="str">
            <v>9/09</v>
          </cell>
          <cell r="E206">
            <v>0.15999999999999992</v>
          </cell>
          <cell r="F206">
            <v>0.43</v>
          </cell>
          <cell r="G206">
            <v>34.736811588867617</v>
          </cell>
          <cell r="H206">
            <v>32.64</v>
          </cell>
          <cell r="I206">
            <v>108.65600000000001</v>
          </cell>
          <cell r="J206" t="str">
            <v>NM</v>
          </cell>
          <cell r="K206">
            <v>1.3174019607843137</v>
          </cell>
          <cell r="L206">
            <v>93.963718910979154</v>
          </cell>
          <cell r="M206">
            <v>1.2378798753591003</v>
          </cell>
          <cell r="N206" t="str">
            <v>NM</v>
          </cell>
          <cell r="Q206">
            <v>5021.8339999999998</v>
          </cell>
          <cell r="R206">
            <v>16.026316282059501</v>
          </cell>
          <cell r="S206">
            <v>3472.8690000000001</v>
          </cell>
          <cell r="T206">
            <v>0.69155392233196089</v>
          </cell>
          <cell r="U206" t="str">
            <v>NR</v>
          </cell>
          <cell r="V206" t="str">
            <v>Baa2</v>
          </cell>
          <cell r="W206">
            <v>61.968924932705164</v>
          </cell>
          <cell r="X206">
            <v>0.41971742491723119</v>
          </cell>
          <cell r="Y206">
            <v>2.7951298732825554</v>
          </cell>
          <cell r="AA206" t="str">
            <v>-</v>
          </cell>
          <cell r="AB206" t="str">
            <v>-</v>
          </cell>
        </row>
        <row r="207">
          <cell r="B207">
            <v>10</v>
          </cell>
          <cell r="C207" t="str">
            <v>PAETEC Holdings Corp. (NDQ-PAET)</v>
          </cell>
          <cell r="D207" t="str">
            <v>9/09</v>
          </cell>
          <cell r="E207">
            <v>-1</v>
          </cell>
          <cell r="F207">
            <v>0</v>
          </cell>
          <cell r="G207">
            <v>1.3162516541933105</v>
          </cell>
          <cell r="H207">
            <v>3.88</v>
          </cell>
          <cell r="I207">
            <v>145.15005500000001</v>
          </cell>
          <cell r="J207">
            <v>0</v>
          </cell>
          <cell r="K207">
            <v>0</v>
          </cell>
          <cell r="L207">
            <v>294.77645765071657</v>
          </cell>
          <cell r="M207" t="str">
            <v>NM</v>
          </cell>
          <cell r="N207" t="str">
            <v>NM</v>
          </cell>
          <cell r="Q207">
            <v>1590.3020000000001</v>
          </cell>
          <cell r="R207">
            <v>79.336880667948591</v>
          </cell>
          <cell r="S207">
            <v>608.83100000000002</v>
          </cell>
          <cell r="T207">
            <v>0.38283986312033813</v>
          </cell>
          <cell r="U207" t="str">
            <v>NR</v>
          </cell>
          <cell r="V207" t="str">
            <v>B1</v>
          </cell>
          <cell r="W207">
            <v>17.067033042620682</v>
          </cell>
          <cell r="X207" t="str">
            <v>NM</v>
          </cell>
          <cell r="Y207" t="str">
            <v>NM</v>
          </cell>
          <cell r="AA207" t="str">
            <v>-</v>
          </cell>
          <cell r="AB207" t="str">
            <v>-</v>
          </cell>
        </row>
        <row r="208">
          <cell r="B208">
            <v>11</v>
          </cell>
          <cell r="C208" t="str">
            <v>Verizon Communications (NYSE-VZ)</v>
          </cell>
          <cell r="D208" t="str">
            <v>9/09</v>
          </cell>
          <cell r="E208">
            <v>2.0519999999999996</v>
          </cell>
          <cell r="F208">
            <v>1.9</v>
          </cell>
          <cell r="G208">
            <v>15.200985568461808</v>
          </cell>
          <cell r="H208">
            <v>32.81</v>
          </cell>
          <cell r="I208">
            <v>2841</v>
          </cell>
          <cell r="J208">
            <v>92.592592592592609</v>
          </cell>
          <cell r="K208">
            <v>5.7909174032307211</v>
          </cell>
          <cell r="L208">
            <v>215.84126800351967</v>
          </cell>
          <cell r="M208">
            <v>12.499189552169684</v>
          </cell>
          <cell r="N208">
            <v>15.989278752436652</v>
          </cell>
          <cell r="Q208">
            <v>105362</v>
          </cell>
          <cell r="R208">
            <v>43.731136462861372</v>
          </cell>
          <cell r="S208">
            <v>90834</v>
          </cell>
          <cell r="T208">
            <v>0.8621134754465557</v>
          </cell>
          <cell r="U208" t="str">
            <v>A+</v>
          </cell>
          <cell r="V208" t="str">
            <v>Baa1</v>
          </cell>
          <cell r="W208">
            <v>29.298706232742422</v>
          </cell>
          <cell r="X208">
            <v>12.392181856809009</v>
          </cell>
          <cell r="Y208">
            <v>6.2834205433302275</v>
          </cell>
          <cell r="AA208">
            <v>12.526666666666667</v>
          </cell>
          <cell r="AB208" t="str">
            <v>-</v>
          </cell>
        </row>
        <row r="209">
          <cell r="B209">
            <v>12</v>
          </cell>
          <cell r="C209" t="str">
            <v>Windstream Corporation (NYSE-WIN)</v>
          </cell>
          <cell r="D209" t="str">
            <v>9/09</v>
          </cell>
          <cell r="E209">
            <v>0.79</v>
          </cell>
          <cell r="F209">
            <v>1</v>
          </cell>
          <cell r="G209">
            <v>0.4361213235294118</v>
          </cell>
          <cell r="H209">
            <v>10.77</v>
          </cell>
          <cell r="I209">
            <v>435.2</v>
          </cell>
          <cell r="J209">
            <v>126.58227848101265</v>
          </cell>
          <cell r="K209">
            <v>9.2850510677808735</v>
          </cell>
          <cell r="L209" t="str">
            <v>NM</v>
          </cell>
          <cell r="M209" t="str">
            <v>NM</v>
          </cell>
          <cell r="N209">
            <v>13.632911392405061</v>
          </cell>
          <cell r="Q209">
            <v>3008</v>
          </cell>
          <cell r="R209">
            <v>96.090425531914875</v>
          </cell>
          <cell r="S209">
            <v>3751.8</v>
          </cell>
          <cell r="T209">
            <v>1.2472739361702128</v>
          </cell>
          <cell r="U209" t="str">
            <v>BB-</v>
          </cell>
          <cell r="V209" t="str">
            <v>Ba3</v>
          </cell>
          <cell r="W209">
            <v>3.5064383232647933</v>
          </cell>
          <cell r="X209" t="str">
            <v>NM</v>
          </cell>
          <cell r="Y209">
            <v>13.17273464208931</v>
          </cell>
          <cell r="AA209" t="str">
            <v>-</v>
          </cell>
          <cell r="AB209" t="str">
            <v>-</v>
          </cell>
        </row>
        <row r="210">
          <cell r="B210">
            <v>13</v>
          </cell>
          <cell r="C210" t="str">
            <v>AVERAGE</v>
          </cell>
          <cell r="J210">
            <v>87.921913361758385</v>
          </cell>
          <cell r="K210">
            <v>5.6999591042356608</v>
          </cell>
          <cell r="L210">
            <v>163.05701152219169</v>
          </cell>
          <cell r="M210">
            <v>8.3681091708365418</v>
          </cell>
          <cell r="N210">
            <v>18.966490319780615</v>
          </cell>
          <cell r="W210">
            <v>31.125659703850538</v>
          </cell>
          <cell r="X210">
            <v>6.4985560877418607</v>
          </cell>
          <cell r="Y210">
            <v>8.8230250387706164</v>
          </cell>
          <cell r="AA210">
            <v>11.662916666666668</v>
          </cell>
        </row>
        <row r="228">
          <cell r="C228" t="str">
            <v>SMALL TELEPHONE COMPANIES</v>
          </cell>
        </row>
        <row r="229">
          <cell r="R229" t="str">
            <v>% REG</v>
          </cell>
        </row>
        <row r="230">
          <cell r="E230" t="str">
            <v>PER SHARE DATA ($)</v>
          </cell>
          <cell r="R230" t="str">
            <v xml:space="preserve">TEL </v>
          </cell>
          <cell r="T230" t="str">
            <v>NET</v>
          </cell>
        </row>
        <row r="231">
          <cell r="D231" t="str">
            <v>LATEST</v>
          </cell>
          <cell r="J231" t="str">
            <v>PERCENT (2)</v>
          </cell>
          <cell r="Q231" t="str">
            <v>TOTAL</v>
          </cell>
          <cell r="R231" t="str">
            <v>REV</v>
          </cell>
          <cell r="T231" t="str">
            <v>PLANT</v>
          </cell>
          <cell r="W231" t="str">
            <v>COMMON</v>
          </cell>
          <cell r="X231" t="str">
            <v>% RETURN ON</v>
          </cell>
        </row>
        <row r="232">
          <cell r="D232" t="str">
            <v>12 MONTHS</v>
          </cell>
          <cell r="F232" t="str">
            <v>CURRENT</v>
          </cell>
          <cell r="G232" t="str">
            <v>BOOK</v>
          </cell>
          <cell r="H232" t="str">
            <v xml:space="preserve">STOCK </v>
          </cell>
          <cell r="I232" t="str">
            <v>COMMON</v>
          </cell>
          <cell r="M232" t="str">
            <v>DIV/</v>
          </cell>
          <cell r="N232" t="str">
            <v>PRICE</v>
          </cell>
          <cell r="Q232" t="str">
            <v>REV</v>
          </cell>
          <cell r="R232" t="str">
            <v>LOCAL</v>
          </cell>
          <cell r="S232" t="str">
            <v>NET</v>
          </cell>
          <cell r="T232" t="str">
            <v>PER $</v>
          </cell>
          <cell r="U232" t="str">
            <v>S&amp;P</v>
          </cell>
          <cell r="V232" t="str">
            <v>MOODY'S</v>
          </cell>
          <cell r="W232" t="str">
            <v>EQUITY</v>
          </cell>
          <cell r="X232" t="str">
            <v>BOOK VALUE</v>
          </cell>
          <cell r="AA232" t="str">
            <v>REGULATION</v>
          </cell>
        </row>
        <row r="233">
          <cell r="D233" t="str">
            <v>EARNINGS</v>
          </cell>
          <cell r="F233" t="str">
            <v>ANNUAL</v>
          </cell>
          <cell r="G233" t="str">
            <v>VALUE</v>
          </cell>
          <cell r="H233" t="str">
            <v>PRICE</v>
          </cell>
          <cell r="I233" t="str">
            <v>SHARES</v>
          </cell>
          <cell r="J233" t="str">
            <v>DIV</v>
          </cell>
          <cell r="K233" t="str">
            <v>DIV</v>
          </cell>
          <cell r="L233" t="str">
            <v>MKT/</v>
          </cell>
          <cell r="M233" t="str">
            <v>BOOK</v>
          </cell>
          <cell r="N233" t="str">
            <v>EARN</v>
          </cell>
          <cell r="Q233" t="str">
            <v>$ MILL</v>
          </cell>
          <cell r="R233" t="str">
            <v>OR</v>
          </cell>
          <cell r="S233" t="str">
            <v>PLANT</v>
          </cell>
          <cell r="T233" t="str">
            <v>REV</v>
          </cell>
          <cell r="U233" t="str">
            <v xml:space="preserve">BOND </v>
          </cell>
          <cell r="V233" t="str">
            <v xml:space="preserve">BOND </v>
          </cell>
          <cell r="W233" t="str">
            <v xml:space="preserve">RATIO </v>
          </cell>
          <cell r="X233" t="str">
            <v>COMMON</v>
          </cell>
          <cell r="Y233" t="str">
            <v>TOTAL</v>
          </cell>
          <cell r="AA233" t="str">
            <v>ALLOWED</v>
          </cell>
          <cell r="AB233" t="str">
            <v>ORDER</v>
          </cell>
        </row>
        <row r="234">
          <cell r="C234" t="str">
            <v>COMPANY</v>
          </cell>
          <cell r="D234" t="str">
            <v>AVAILABLE</v>
          </cell>
          <cell r="E234" t="str">
            <v>EARNINGS</v>
          </cell>
          <cell r="F234" t="str">
            <v>DIVIDEND</v>
          </cell>
          <cell r="G234" t="str">
            <v>(1)</v>
          </cell>
          <cell r="H234" t="str">
            <v>12/18/09</v>
          </cell>
          <cell r="I234" t="str">
            <v>O/S MILL</v>
          </cell>
          <cell r="J234" t="str">
            <v>PAYOUT</v>
          </cell>
          <cell r="K234" t="str">
            <v>YIELD</v>
          </cell>
          <cell r="L234" t="str">
            <v>BOOK</v>
          </cell>
          <cell r="M234" t="str">
            <v>(2)</v>
          </cell>
          <cell r="N234" t="str">
            <v>MULT</v>
          </cell>
          <cell r="Q234" t="str">
            <v>(1)</v>
          </cell>
          <cell r="R234" t="str">
            <v>CLEC</v>
          </cell>
          <cell r="S234" t="str">
            <v>$ MILL</v>
          </cell>
          <cell r="T234" t="str">
            <v>(1)</v>
          </cell>
          <cell r="U234" t="str">
            <v>RATING</v>
          </cell>
          <cell r="V234" t="str">
            <v>RATING</v>
          </cell>
          <cell r="W234" t="str">
            <v>(3)</v>
          </cell>
          <cell r="X234" t="str">
            <v>EQUITY (4)</v>
          </cell>
          <cell r="Y234" t="str">
            <v>CAPITAL</v>
          </cell>
          <cell r="AA234" t="str">
            <v>ROE</v>
          </cell>
          <cell r="AB234" t="str">
            <v>DATE</v>
          </cell>
        </row>
        <row r="235">
          <cell r="B235">
            <v>1</v>
          </cell>
          <cell r="C235" t="str">
            <v>Atlantic Tele-Network, Inc. (NDQ-ATNI)</v>
          </cell>
          <cell r="D235" t="str">
            <v>9/09</v>
          </cell>
          <cell r="E235">
            <v>2.415</v>
          </cell>
          <cell r="F235">
            <v>0.8</v>
          </cell>
          <cell r="G235">
            <v>16.559609589938425</v>
          </cell>
          <cell r="H235">
            <v>51.55</v>
          </cell>
          <cell r="I235">
            <v>15.266</v>
          </cell>
          <cell r="J235">
            <v>33.126293995859214</v>
          </cell>
          <cell r="K235">
            <v>1.5518913676042678</v>
          </cell>
          <cell r="L235">
            <v>311.29960957124035</v>
          </cell>
          <cell r="M235">
            <v>4.8310317683218686</v>
          </cell>
          <cell r="N235">
            <v>21.345755693581779</v>
          </cell>
          <cell r="Q235">
            <v>237.59200000000001</v>
          </cell>
          <cell r="R235">
            <v>23.023923364423045</v>
          </cell>
          <cell r="S235">
            <v>207.64699999999999</v>
          </cell>
          <cell r="T235">
            <v>0.87396461160308414</v>
          </cell>
          <cell r="U235" t="str">
            <v>NR</v>
          </cell>
          <cell r="V235" t="str">
            <v>NR</v>
          </cell>
          <cell r="W235">
            <v>71.139045303481836</v>
          </cell>
          <cell r="X235">
            <v>15.345206958110186</v>
          </cell>
          <cell r="Y235">
            <v>12.018345446253845</v>
          </cell>
          <cell r="AA235" t="str">
            <v>-</v>
          </cell>
          <cell r="AB235" t="str">
            <v>-</v>
          </cell>
        </row>
        <row r="236">
          <cell r="B236">
            <v>2</v>
          </cell>
          <cell r="C236" t="str">
            <v>Hickory Tech Corportion (NDQ-HTCO)</v>
          </cell>
          <cell r="D236" t="str">
            <v>9/09</v>
          </cell>
          <cell r="E236">
            <v>0.88</v>
          </cell>
          <cell r="F236">
            <v>0.52</v>
          </cell>
          <cell r="G236">
            <v>2.7677760654798753</v>
          </cell>
          <cell r="H236">
            <v>8.32</v>
          </cell>
          <cell r="I236">
            <v>13.080538000000001</v>
          </cell>
          <cell r="J236">
            <v>59.090909090909093</v>
          </cell>
          <cell r="K236">
            <v>6.25</v>
          </cell>
          <cell r="L236">
            <v>300.60235377306378</v>
          </cell>
          <cell r="M236" t="str">
            <v>NM</v>
          </cell>
          <cell r="N236">
            <v>9.454545454545455</v>
          </cell>
          <cell r="Q236">
            <v>138.44200000000001</v>
          </cell>
          <cell r="R236">
            <v>60.217275104375837</v>
          </cell>
          <cell r="S236">
            <v>152.23099999999999</v>
          </cell>
          <cell r="T236">
            <v>1.0996012770690975</v>
          </cell>
          <cell r="U236" t="str">
            <v>NR</v>
          </cell>
          <cell r="V236" t="str">
            <v>NR</v>
          </cell>
          <cell r="W236">
            <v>22.468674556727137</v>
          </cell>
          <cell r="X236">
            <v>24.021499842753805</v>
          </cell>
          <cell r="Y236">
            <v>9.2233228073016473</v>
          </cell>
          <cell r="AA236" t="str">
            <v>-</v>
          </cell>
          <cell r="AB236" t="str">
            <v>-</v>
          </cell>
        </row>
        <row r="237">
          <cell r="B237">
            <v>3</v>
          </cell>
          <cell r="C237" t="str">
            <v>Consolidated Comm. Holdings, Inc. (NDQ-CNSL)</v>
          </cell>
          <cell r="D237" t="str">
            <v>9/09</v>
          </cell>
          <cell r="E237">
            <v>0.71</v>
          </cell>
          <cell r="F237">
            <v>1.55</v>
          </cell>
          <cell r="G237">
            <v>2.1004831350733824</v>
          </cell>
          <cell r="H237">
            <v>15.84</v>
          </cell>
          <cell r="I237">
            <v>29.642227999999999</v>
          </cell>
          <cell r="J237">
            <v>218.3098591549296</v>
          </cell>
          <cell r="K237">
            <v>9.7853535353535364</v>
          </cell>
          <cell r="L237" t="str">
            <v>NM</v>
          </cell>
          <cell r="M237" t="str">
            <v>NM</v>
          </cell>
          <cell r="N237">
            <v>22.30985915492958</v>
          </cell>
          <cell r="Q237">
            <v>408.08399999999995</v>
          </cell>
          <cell r="R237">
            <v>45.456327618823586</v>
          </cell>
          <cell r="S237">
            <v>382.642</v>
          </cell>
          <cell r="T237">
            <v>0.93765499259956298</v>
          </cell>
          <cell r="U237" t="str">
            <v>NR</v>
          </cell>
          <cell r="V237" t="str">
            <v>NR</v>
          </cell>
          <cell r="W237">
            <v>6.5418940529000018</v>
          </cell>
          <cell r="X237">
            <v>22.490656770248023</v>
          </cell>
          <cell r="Y237">
            <v>8.5054515703528093</v>
          </cell>
          <cell r="AA237" t="str">
            <v>-</v>
          </cell>
          <cell r="AB237" t="str">
            <v>-</v>
          </cell>
        </row>
        <row r="238">
          <cell r="B238">
            <v>4</v>
          </cell>
          <cell r="C238" t="str">
            <v>SureWest Communications (NDQ-SURW)</v>
          </cell>
          <cell r="D238" t="str">
            <v>9/09</v>
          </cell>
          <cell r="E238">
            <v>0.10999999999999997</v>
          </cell>
          <cell r="F238">
            <v>0</v>
          </cell>
          <cell r="G238">
            <v>19.013777267508612</v>
          </cell>
          <cell r="H238">
            <v>8.2899999999999991</v>
          </cell>
          <cell r="I238">
            <v>13.936</v>
          </cell>
          <cell r="J238">
            <v>0</v>
          </cell>
          <cell r="K238">
            <v>0</v>
          </cell>
          <cell r="L238">
            <v>43.599963770303717</v>
          </cell>
          <cell r="M238" t="str">
            <v>NM</v>
          </cell>
          <cell r="N238" t="str">
            <v>NM</v>
          </cell>
          <cell r="Q238">
            <v>239.143</v>
          </cell>
          <cell r="R238">
            <v>32.350100149283065</v>
          </cell>
          <cell r="S238">
            <v>523.87300000000005</v>
          </cell>
          <cell r="T238">
            <v>2.1906265288969364</v>
          </cell>
          <cell r="U238" t="str">
            <v>NR</v>
          </cell>
          <cell r="V238" t="str">
            <v>NR</v>
          </cell>
          <cell r="W238">
            <v>55.66477109203165</v>
          </cell>
          <cell r="X238" t="str">
            <v>NM</v>
          </cell>
          <cell r="Y238">
            <v>2.2278383141305484</v>
          </cell>
          <cell r="AA238" t="str">
            <v>-</v>
          </cell>
          <cell r="AB238" t="str">
            <v>-</v>
          </cell>
        </row>
        <row r="239">
          <cell r="B239">
            <v>5</v>
          </cell>
          <cell r="C239" t="str">
            <v>Warwick Valley Telephone Co. (NDQ-WWVY)</v>
          </cell>
          <cell r="D239" t="str">
            <v>9/09</v>
          </cell>
          <cell r="E239">
            <v>1.1700000000000002</v>
          </cell>
          <cell r="F239">
            <v>0.88</v>
          </cell>
          <cell r="G239">
            <v>6.5819318348739584</v>
          </cell>
          <cell r="H239">
            <v>13.18</v>
          </cell>
          <cell r="I239">
            <v>5.3985669999999999</v>
          </cell>
          <cell r="J239">
            <v>75.213675213675202</v>
          </cell>
          <cell r="K239">
            <v>6.6767830045523517</v>
          </cell>
          <cell r="L239">
            <v>200.24516100526267</v>
          </cell>
          <cell r="M239">
            <v>13.369934877437876</v>
          </cell>
          <cell r="N239">
            <v>11.264957264957264</v>
          </cell>
          <cell r="Q239">
            <v>23.553999999999998</v>
          </cell>
          <cell r="R239">
            <v>94.998726330984113</v>
          </cell>
          <cell r="S239">
            <v>33.453000000000003</v>
          </cell>
          <cell r="T239">
            <v>1.420268319606012</v>
          </cell>
          <cell r="U239" t="str">
            <v>NR</v>
          </cell>
          <cell r="V239" t="str">
            <v>NR</v>
          </cell>
          <cell r="W239">
            <v>87.543423094927206</v>
          </cell>
          <cell r="X239">
            <v>17.8772031764478</v>
          </cell>
          <cell r="Y239">
            <v>17.184464862417027</v>
          </cell>
          <cell r="AA239" t="str">
            <v>-</v>
          </cell>
          <cell r="AB239" t="str">
            <v>-</v>
          </cell>
        </row>
        <row r="240">
          <cell r="B240">
            <v>6</v>
          </cell>
          <cell r="C240" t="str">
            <v>AVERAGE</v>
          </cell>
          <cell r="J240">
            <v>77.14814749107461</v>
          </cell>
          <cell r="K240">
            <v>4.8528055815020315</v>
          </cell>
          <cell r="L240">
            <v>213.93677202996764</v>
          </cell>
          <cell r="M240">
            <v>9.1004833228798727</v>
          </cell>
          <cell r="N240">
            <v>16.093779392003519</v>
          </cell>
          <cell r="W240">
            <v>48.671561620013563</v>
          </cell>
          <cell r="X240">
            <v>19.933641686889956</v>
          </cell>
          <cell r="Y240">
            <v>9.8318846000911755</v>
          </cell>
        </row>
        <row r="252">
          <cell r="C252" t="str">
            <v>WATER COMPANIES</v>
          </cell>
        </row>
        <row r="254">
          <cell r="E254" t="str">
            <v>PER SHARE DATA ($)</v>
          </cell>
          <cell r="T254" t="str">
            <v>NET</v>
          </cell>
        </row>
        <row r="255">
          <cell r="D255" t="str">
            <v>LATEST</v>
          </cell>
          <cell r="J255" t="str">
            <v>PERCENT (2)</v>
          </cell>
          <cell r="Q255" t="str">
            <v>TOTAL</v>
          </cell>
          <cell r="R255" t="str">
            <v>%</v>
          </cell>
          <cell r="T255" t="str">
            <v>PLANT</v>
          </cell>
          <cell r="W255" t="str">
            <v>COMMON</v>
          </cell>
          <cell r="X255" t="str">
            <v>% RETURN ON</v>
          </cell>
        </row>
        <row r="256">
          <cell r="D256" t="str">
            <v>12 MONTHS</v>
          </cell>
          <cell r="F256" t="str">
            <v>CURRENT</v>
          </cell>
          <cell r="G256" t="str">
            <v>BOOK</v>
          </cell>
          <cell r="H256" t="str">
            <v xml:space="preserve">STOCK </v>
          </cell>
          <cell r="I256" t="str">
            <v>COMMON</v>
          </cell>
          <cell r="M256" t="str">
            <v>DIV/</v>
          </cell>
          <cell r="N256" t="str">
            <v>PRICE</v>
          </cell>
          <cell r="Q256" t="str">
            <v>REV</v>
          </cell>
          <cell r="R256" t="str">
            <v>REG</v>
          </cell>
          <cell r="S256" t="str">
            <v>NET</v>
          </cell>
          <cell r="T256" t="str">
            <v>PER $</v>
          </cell>
          <cell r="U256" t="str">
            <v>S&amp;P</v>
          </cell>
          <cell r="V256" t="str">
            <v>MOODY'S</v>
          </cell>
          <cell r="W256" t="str">
            <v>EQUITY</v>
          </cell>
          <cell r="X256" t="str">
            <v>BOOK VALUE</v>
          </cell>
          <cell r="AA256" t="str">
            <v>REGULATION</v>
          </cell>
        </row>
        <row r="257">
          <cell r="D257" t="str">
            <v>EARNINGS</v>
          </cell>
          <cell r="F257" t="str">
            <v>ANNUAL</v>
          </cell>
          <cell r="G257" t="str">
            <v>VALUE</v>
          </cell>
          <cell r="H257" t="str">
            <v>PRICE</v>
          </cell>
          <cell r="I257" t="str">
            <v>SHARES</v>
          </cell>
          <cell r="J257" t="str">
            <v>DIV</v>
          </cell>
          <cell r="K257" t="str">
            <v>DIV</v>
          </cell>
          <cell r="L257" t="str">
            <v>MKT/</v>
          </cell>
          <cell r="M257" t="str">
            <v>BOOK</v>
          </cell>
          <cell r="N257" t="str">
            <v>EARN</v>
          </cell>
          <cell r="Q257" t="str">
            <v>$ MILL</v>
          </cell>
          <cell r="R257" t="str">
            <v>WATER</v>
          </cell>
          <cell r="S257" t="str">
            <v>PLANT</v>
          </cell>
          <cell r="T257" t="str">
            <v>REV</v>
          </cell>
          <cell r="U257" t="str">
            <v xml:space="preserve">BOND </v>
          </cell>
          <cell r="V257" t="str">
            <v xml:space="preserve">BOND </v>
          </cell>
          <cell r="W257" t="str">
            <v xml:space="preserve">RATIO </v>
          </cell>
          <cell r="X257" t="str">
            <v>COMMON</v>
          </cell>
          <cell r="Y257" t="str">
            <v>TOTAL</v>
          </cell>
          <cell r="AA257" t="str">
            <v>ALLOWED</v>
          </cell>
          <cell r="AB257" t="str">
            <v>ORDER</v>
          </cell>
        </row>
        <row r="258">
          <cell r="C258" t="str">
            <v>COMPANY</v>
          </cell>
          <cell r="D258" t="str">
            <v>AVAILABLE</v>
          </cell>
          <cell r="E258" t="str">
            <v>EARNINGS</v>
          </cell>
          <cell r="F258" t="str">
            <v>DIVIDEND</v>
          </cell>
          <cell r="G258" t="str">
            <v>(1)</v>
          </cell>
          <cell r="H258" t="str">
            <v>12/18/09</v>
          </cell>
          <cell r="I258" t="str">
            <v>O/S MILL</v>
          </cell>
          <cell r="J258" t="str">
            <v>PAYOUT</v>
          </cell>
          <cell r="K258" t="str">
            <v>YIELD</v>
          </cell>
          <cell r="L258" t="str">
            <v>BOOK</v>
          </cell>
          <cell r="M258" t="str">
            <v>(2)</v>
          </cell>
          <cell r="N258" t="str">
            <v>MULT</v>
          </cell>
          <cell r="Q258" t="str">
            <v>(1)</v>
          </cell>
          <cell r="R258" t="str">
            <v>REV</v>
          </cell>
          <cell r="S258" t="str">
            <v>$ MILL</v>
          </cell>
          <cell r="T258" t="str">
            <v>(1)</v>
          </cell>
          <cell r="U258" t="str">
            <v>RATING</v>
          </cell>
          <cell r="V258" t="str">
            <v>RATING</v>
          </cell>
          <cell r="W258" t="str">
            <v>(3)</v>
          </cell>
          <cell r="X258" t="str">
            <v>EQUITY (4)</v>
          </cell>
          <cell r="Y258" t="str">
            <v>CAPITAL</v>
          </cell>
          <cell r="AA258" t="str">
            <v>ROE</v>
          </cell>
          <cell r="AB258" t="str">
            <v>DATE</v>
          </cell>
        </row>
        <row r="259">
          <cell r="B259">
            <v>1</v>
          </cell>
          <cell r="C259" t="str">
            <v>American States Water Co. (NYSE-AWR)</v>
          </cell>
          <cell r="D259" t="str">
            <v>9/09</v>
          </cell>
          <cell r="E259">
            <v>1.595</v>
          </cell>
          <cell r="F259">
            <v>1.04</v>
          </cell>
          <cell r="G259">
            <v>19.443681764133608</v>
          </cell>
          <cell r="H259">
            <v>34.450000000000003</v>
          </cell>
          <cell r="I259">
            <v>18.501999999999999</v>
          </cell>
          <cell r="J259">
            <v>65.2037617554859</v>
          </cell>
          <cell r="K259">
            <v>3.0188679245283021</v>
          </cell>
          <cell r="L259">
            <v>177.17837813796919</v>
          </cell>
          <cell r="M259">
            <v>5.3487812268066168</v>
          </cell>
          <cell r="N259">
            <v>21.598746081504704</v>
          </cell>
          <cell r="Q259">
            <v>358.86500000000001</v>
          </cell>
          <cell r="R259">
            <v>75.337522466665746</v>
          </cell>
          <cell r="S259">
            <v>959.80600000000004</v>
          </cell>
          <cell r="T259">
            <v>2.6745600713360176</v>
          </cell>
          <cell r="U259" t="str">
            <v>A</v>
          </cell>
          <cell r="V259" t="str">
            <v>A2</v>
          </cell>
          <cell r="W259">
            <v>53.959918583215959</v>
          </cell>
          <cell r="X259">
            <v>8.6455718093829592</v>
          </cell>
          <cell r="Y259">
            <v>7.7877135121155172</v>
          </cell>
          <cell r="AA259">
            <v>10.5</v>
          </cell>
          <cell r="AB259" t="str">
            <v>10/09</v>
          </cell>
        </row>
        <row r="260">
          <cell r="B260">
            <v>2</v>
          </cell>
          <cell r="C260" t="str">
            <v>American Water Works Co., Inc. (NYSE-AWK)</v>
          </cell>
          <cell r="D260" t="str">
            <v>9/09</v>
          </cell>
          <cell r="E260">
            <v>5.5299999999999994</v>
          </cell>
          <cell r="F260">
            <v>0.84</v>
          </cell>
          <cell r="G260">
            <v>22.824598863135478</v>
          </cell>
          <cell r="H260">
            <v>22.54</v>
          </cell>
          <cell r="I260">
            <v>174.691</v>
          </cell>
          <cell r="J260">
            <v>15.18987341772152</v>
          </cell>
          <cell r="K260">
            <v>3.7267080745341614</v>
          </cell>
          <cell r="L260">
            <v>98.753104644502031</v>
          </cell>
          <cell r="M260">
            <v>3.6802399246398267</v>
          </cell>
          <cell r="N260">
            <v>4.075949367088608</v>
          </cell>
          <cell r="Q260">
            <v>2411.4169999999999</v>
          </cell>
          <cell r="R260">
            <v>90.273561146827774</v>
          </cell>
          <cell r="S260">
            <v>9570.4639999999999</v>
          </cell>
          <cell r="T260">
            <v>3.9688133574574618</v>
          </cell>
          <cell r="U260" t="str">
            <v>A+</v>
          </cell>
          <cell r="V260" t="str">
            <v>NR</v>
          </cell>
          <cell r="W260">
            <v>43.134133375682232</v>
          </cell>
          <cell r="X260" t="str">
            <v>NM</v>
          </cell>
          <cell r="Y260">
            <v>0.71850412761904203</v>
          </cell>
          <cell r="AA260">
            <v>9.5091666666666654</v>
          </cell>
          <cell r="AB260" t="str">
            <v>-</v>
          </cell>
        </row>
        <row r="261">
          <cell r="B261">
            <v>3</v>
          </cell>
          <cell r="C261" t="str">
            <v>Aqua America, Inc. (NYSE-WTR)</v>
          </cell>
          <cell r="D261" t="str">
            <v>9/09</v>
          </cell>
          <cell r="E261">
            <v>0.76700000000000013</v>
          </cell>
          <cell r="F261">
            <v>0.57999999999999996</v>
          </cell>
          <cell r="G261">
            <v>7.906619697636871</v>
          </cell>
          <cell r="H261">
            <v>17.28</v>
          </cell>
          <cell r="I261">
            <v>136.26</v>
          </cell>
          <cell r="J261">
            <v>75.619295958278983</v>
          </cell>
          <cell r="K261">
            <v>3.356481481481481</v>
          </cell>
          <cell r="L261">
            <v>218.55104533691741</v>
          </cell>
          <cell r="M261">
            <v>7.3356253643178286</v>
          </cell>
          <cell r="N261">
            <v>22.529335071707951</v>
          </cell>
          <cell r="Q261">
            <v>662.48599999999999</v>
          </cell>
          <cell r="R261">
            <v>92.856603762192719</v>
          </cell>
          <cell r="S261">
            <v>2695.5949999999998</v>
          </cell>
          <cell r="T261">
            <v>4.0689086259936058</v>
          </cell>
          <cell r="U261" t="str">
            <v>AA-</v>
          </cell>
          <cell r="V261" t="str">
            <v>NR</v>
          </cell>
          <cell r="W261">
            <v>43.534706749003718</v>
          </cell>
          <cell r="X261">
            <v>9.8220982010330697</v>
          </cell>
          <cell r="Y261">
            <v>7.1032405839080326</v>
          </cell>
          <cell r="AA261">
            <v>10.200333333333333</v>
          </cell>
          <cell r="AB261" t="str">
            <v>-</v>
          </cell>
        </row>
        <row r="262">
          <cell r="B262">
            <v>4</v>
          </cell>
          <cell r="C262" t="str">
            <v>Artesian Resources Corp. (NDQ-ARTNA)</v>
          </cell>
          <cell r="D262" t="str">
            <v>9/09</v>
          </cell>
          <cell r="E262">
            <v>0.94000000000000006</v>
          </cell>
          <cell r="F262">
            <v>0.75</v>
          </cell>
          <cell r="G262">
            <v>12.030777394534359</v>
          </cell>
          <cell r="H262">
            <v>17.05</v>
          </cell>
          <cell r="I262">
            <v>7.5380000000000003</v>
          </cell>
          <cell r="J262">
            <v>79.787234042553195</v>
          </cell>
          <cell r="K262">
            <v>4.3988269794721404</v>
          </cell>
          <cell r="L262">
            <v>141.71985268172196</v>
          </cell>
          <cell r="M262">
            <v>6.2340111150317572</v>
          </cell>
          <cell r="N262">
            <v>18.138297872340424</v>
          </cell>
          <cell r="Q262">
            <v>59.762999999999998</v>
          </cell>
          <cell r="R262">
            <v>88.544751769489494</v>
          </cell>
          <cell r="S262">
            <v>256.28800000000001</v>
          </cell>
          <cell r="T262">
            <v>4.2884058698525847</v>
          </cell>
          <cell r="U262" t="str">
            <v>NR</v>
          </cell>
          <cell r="V262" t="str">
            <v>NR</v>
          </cell>
          <cell r="W262">
            <v>45.700924218143705</v>
          </cell>
          <cell r="X262">
            <v>7.8658112564211864</v>
          </cell>
          <cell r="Y262">
            <v>7.0204574991585584</v>
          </cell>
          <cell r="AA262">
            <v>10.25</v>
          </cell>
          <cell r="AB262" t="str">
            <v>05/06</v>
          </cell>
        </row>
        <row r="263">
          <cell r="B263">
            <v>5</v>
          </cell>
          <cell r="C263" t="str">
            <v>California Water Service Group (NYSE-CWT)</v>
          </cell>
          <cell r="D263" t="str">
            <v>9/09</v>
          </cell>
          <cell r="E263">
            <v>1.99</v>
          </cell>
          <cell r="F263">
            <v>1.18</v>
          </cell>
          <cell r="G263">
            <v>20.19993258535176</v>
          </cell>
          <cell r="H263">
            <v>37.17</v>
          </cell>
          <cell r="I263">
            <v>20.766999999999999</v>
          </cell>
          <cell r="J263">
            <v>59.2964824120603</v>
          </cell>
          <cell r="K263">
            <v>3.1746031746031744</v>
          </cell>
          <cell r="L263">
            <v>184.01051509921524</v>
          </cell>
          <cell r="M263">
            <v>5.8416036539433405</v>
          </cell>
          <cell r="N263">
            <v>18.678391959798997</v>
          </cell>
          <cell r="Q263">
            <v>442.55500000000001</v>
          </cell>
          <cell r="R263">
            <v>98</v>
          </cell>
          <cell r="S263">
            <v>754.21783398437503</v>
          </cell>
          <cell r="T263">
            <v>1.7042352565994623</v>
          </cell>
          <cell r="U263" t="str">
            <v>AA-</v>
          </cell>
          <cell r="V263" t="str">
            <v>NR</v>
          </cell>
          <cell r="W263">
            <v>59.153462830552293</v>
          </cell>
          <cell r="X263">
            <v>12.337304777915845</v>
          </cell>
          <cell r="Y263">
            <v>9.62943913719241</v>
          </cell>
          <cell r="AA263">
            <v>10.199999999999999</v>
          </cell>
          <cell r="AB263" t="str">
            <v>05/09</v>
          </cell>
        </row>
        <row r="264">
          <cell r="B264">
            <v>6</v>
          </cell>
          <cell r="C264" t="str">
            <v>Connecticut Water Service, Inc. (NDQ-CTWS)</v>
          </cell>
          <cell r="D264" t="str">
            <v>9/09</v>
          </cell>
          <cell r="E264">
            <v>1.2900000000000003</v>
          </cell>
          <cell r="F264">
            <v>0.91</v>
          </cell>
          <cell r="G264">
            <v>12.722892978548821</v>
          </cell>
          <cell r="H264">
            <v>24.76</v>
          </cell>
          <cell r="I264">
            <v>8.5310000000000006</v>
          </cell>
          <cell r="J264">
            <v>70.542635658914719</v>
          </cell>
          <cell r="K264">
            <v>3.6752827140549273</v>
          </cell>
          <cell r="L264">
            <v>194.60982688250311</v>
          </cell>
          <cell r="M264">
            <v>7.1524613272648558</v>
          </cell>
          <cell r="N264">
            <v>19.193798449612402</v>
          </cell>
          <cell r="Q264">
            <v>68.116000000000014</v>
          </cell>
          <cell r="R264">
            <v>89.520817429091537</v>
          </cell>
          <cell r="S264">
            <v>368.447</v>
          </cell>
          <cell r="T264">
            <v>5.4091109284162302</v>
          </cell>
          <cell r="U264" t="str">
            <v>A</v>
          </cell>
          <cell r="V264" t="str">
            <v>NR</v>
          </cell>
          <cell r="W264">
            <v>53.910724130908797</v>
          </cell>
          <cell r="X264">
            <v>13.886559175249957</v>
          </cell>
          <cell r="Y264">
            <v>9.0640622845906567</v>
          </cell>
          <cell r="AA264">
            <v>10.125</v>
          </cell>
          <cell r="AB264" t="str">
            <v>01/07</v>
          </cell>
        </row>
        <row r="265">
          <cell r="B265">
            <v>7</v>
          </cell>
          <cell r="C265" t="str">
            <v>Middlesex Water Company (NDQ-MSEX)</v>
          </cell>
          <cell r="D265" t="str">
            <v>9/09</v>
          </cell>
          <cell r="E265">
            <v>0.73699999999999988</v>
          </cell>
          <cell r="F265">
            <v>0.72</v>
          </cell>
          <cell r="G265">
            <v>10.196793002915452</v>
          </cell>
          <cell r="H265">
            <v>16.75</v>
          </cell>
          <cell r="I265">
            <v>13.72</v>
          </cell>
          <cell r="J265">
            <v>97.693351424694725</v>
          </cell>
          <cell r="K265">
            <v>4.2985074626865671</v>
          </cell>
          <cell r="L265">
            <v>164.26733380986417</v>
          </cell>
          <cell r="M265">
            <v>7.0610436025732666</v>
          </cell>
          <cell r="N265">
            <v>22.72727272727273</v>
          </cell>
          <cell r="Q265">
            <v>90.658999999999992</v>
          </cell>
          <cell r="R265">
            <v>89</v>
          </cell>
          <cell r="S265">
            <v>328.61599999999999</v>
          </cell>
          <cell r="T265">
            <v>3.6247476808700738</v>
          </cell>
          <cell r="U265" t="str">
            <v>A</v>
          </cell>
          <cell r="V265" t="str">
            <v>NR</v>
          </cell>
          <cell r="W265">
            <v>44.077430087335699</v>
          </cell>
          <cell r="X265">
            <v>7.1700069108500335</v>
          </cell>
          <cell r="Y265">
            <v>5.5464687406326183</v>
          </cell>
          <cell r="AA265">
            <v>10</v>
          </cell>
          <cell r="AB265" t="str">
            <v>-</v>
          </cell>
        </row>
        <row r="266">
          <cell r="B266">
            <v>8</v>
          </cell>
          <cell r="C266" t="str">
            <v>Pennichuck Corporation (NDQ-PNNW)</v>
          </cell>
          <cell r="D266" t="str">
            <v>9/09</v>
          </cell>
          <cell r="E266">
            <v>0.6170000000000001</v>
          </cell>
          <cell r="F266">
            <v>0.7</v>
          </cell>
          <cell r="G266">
            <v>11.157169816333276</v>
          </cell>
          <cell r="H266">
            <v>20.86</v>
          </cell>
          <cell r="I266">
            <v>4.2911419999999998</v>
          </cell>
          <cell r="J266">
            <v>113.45218800648296</v>
          </cell>
          <cell r="K266">
            <v>3.3557046979865772</v>
          </cell>
          <cell r="L266">
            <v>186.96497717066646</v>
          </cell>
          <cell r="M266">
            <v>6.2739925225055861</v>
          </cell>
          <cell r="N266">
            <v>33.808752025931923</v>
          </cell>
          <cell r="Q266">
            <v>32.805</v>
          </cell>
          <cell r="R266">
            <v>91.391556165218731</v>
          </cell>
          <cell r="S266">
            <v>122.066</v>
          </cell>
          <cell r="T266">
            <v>3.7209571711629326</v>
          </cell>
          <cell r="U266" t="str">
            <v>NR</v>
          </cell>
          <cell r="V266" t="str">
            <v>NR</v>
          </cell>
          <cell r="W266">
            <v>42.573984491712316</v>
          </cell>
          <cell r="X266">
            <v>5.4155579902958193</v>
          </cell>
          <cell r="Y266">
            <v>5.4496315350389324</v>
          </cell>
          <cell r="AA266">
            <v>8.39</v>
          </cell>
          <cell r="AB266" t="str">
            <v>-</v>
          </cell>
        </row>
        <row r="267">
          <cell r="B267">
            <v>9</v>
          </cell>
          <cell r="C267" t="str">
            <v>SJW Corporation (NYSE-SJW)</v>
          </cell>
          <cell r="D267" t="str">
            <v>9/09</v>
          </cell>
          <cell r="E267">
            <v>0.8899999999999999</v>
          </cell>
          <cell r="F267">
            <v>0.66</v>
          </cell>
          <cell r="G267">
            <v>13.612099753613863</v>
          </cell>
          <cell r="H267">
            <v>22.01</v>
          </cell>
          <cell r="I267">
            <v>18.689768999999998</v>
          </cell>
          <cell r="J267">
            <v>74.157303370786536</v>
          </cell>
          <cell r="K267">
            <v>2.9986369831894595</v>
          </cell>
          <cell r="L267">
            <v>161.6943777844163</v>
          </cell>
          <cell r="M267">
            <v>4.848627411981588</v>
          </cell>
          <cell r="N267">
            <v>24.73033707865169</v>
          </cell>
          <cell r="Q267">
            <v>217.07</v>
          </cell>
          <cell r="R267">
            <v>94.761136960427521</v>
          </cell>
          <cell r="S267">
            <v>517.89600000000007</v>
          </cell>
          <cell r="T267">
            <v>2.3858478831713277</v>
          </cell>
          <cell r="U267" t="str">
            <v>NR</v>
          </cell>
          <cell r="V267" t="str">
            <v>NR</v>
          </cell>
          <cell r="W267">
            <v>50.759475739274265</v>
          </cell>
          <cell r="X267">
            <v>9.1105953602342797</v>
          </cell>
          <cell r="Y267">
            <v>7.8543708410518578</v>
          </cell>
          <cell r="AA267">
            <v>10.130000000000001</v>
          </cell>
          <cell r="AB267" t="str">
            <v>01/08</v>
          </cell>
        </row>
        <row r="268">
          <cell r="B268">
            <v>10</v>
          </cell>
          <cell r="C268" t="str">
            <v>Southwest Water Company (NDQ-SWWC)</v>
          </cell>
          <cell r="D268" t="str">
            <v>9/09</v>
          </cell>
          <cell r="E268">
            <v>-0.97</v>
          </cell>
          <cell r="F268">
            <v>0.2</v>
          </cell>
          <cell r="G268">
            <v>4.818351755526658</v>
          </cell>
          <cell r="H268">
            <v>5.97</v>
          </cell>
          <cell r="I268">
            <v>24.608000000000001</v>
          </cell>
          <cell r="J268" t="str">
            <v>NM</v>
          </cell>
          <cell r="K268">
            <v>3.3500837520938029</v>
          </cell>
          <cell r="L268">
            <v>123.90129037699249</v>
          </cell>
          <cell r="M268">
            <v>4.1507969975541874</v>
          </cell>
          <cell r="N268" t="str">
            <v>NM</v>
          </cell>
          <cell r="Q268">
            <v>216.45699999999999</v>
          </cell>
          <cell r="R268">
            <v>48.240066156326662</v>
          </cell>
          <cell r="S268">
            <v>270.69900000000001</v>
          </cell>
          <cell r="T268">
            <v>1.2505901865035551</v>
          </cell>
          <cell r="U268" t="str">
            <v>NR</v>
          </cell>
          <cell r="V268" t="str">
            <v>NR</v>
          </cell>
          <cell r="W268">
            <v>43.167222473022761</v>
          </cell>
          <cell r="X268" t="str">
            <v>NM</v>
          </cell>
          <cell r="Y268" t="str">
            <v>NM</v>
          </cell>
          <cell r="AA268">
            <v>10</v>
          </cell>
          <cell r="AB268" t="str">
            <v>06/07</v>
          </cell>
        </row>
        <row r="269">
          <cell r="B269">
            <v>11</v>
          </cell>
          <cell r="C269" t="str">
            <v>York Water Company (NDQ-YORW)</v>
          </cell>
          <cell r="D269" t="str">
            <v>9/09</v>
          </cell>
          <cell r="E269">
            <v>0.65999999999999992</v>
          </cell>
          <cell r="F269">
            <v>0.5</v>
          </cell>
          <cell r="G269">
            <v>6.8089410669298926</v>
          </cell>
          <cell r="H269">
            <v>14.56</v>
          </cell>
          <cell r="I269">
            <v>12.411180999999999</v>
          </cell>
          <cell r="J269">
            <v>75.757575757575765</v>
          </cell>
          <cell r="K269">
            <v>3.4340659340659339</v>
          </cell>
          <cell r="L269">
            <v>213.83648142757403</v>
          </cell>
          <cell r="M269">
            <v>7.343285763309547</v>
          </cell>
          <cell r="N269">
            <v>22.060606060606062</v>
          </cell>
          <cell r="Q269">
            <v>36.638000000000005</v>
          </cell>
          <cell r="R269">
            <v>90.509853157923459</v>
          </cell>
          <cell r="S269">
            <v>196.81</v>
          </cell>
          <cell r="T269">
            <v>5.3717451825973024</v>
          </cell>
          <cell r="U269" t="str">
            <v>A-</v>
          </cell>
          <cell r="V269" t="str">
            <v>NR</v>
          </cell>
          <cell r="W269">
            <v>51.890627302647744</v>
          </cell>
          <cell r="X269">
            <v>9.7575001143559152</v>
          </cell>
          <cell r="Y269">
            <v>7.7663882561376862</v>
          </cell>
          <cell r="AA269">
            <v>10</v>
          </cell>
          <cell r="AB269" t="str">
            <v>09/06</v>
          </cell>
        </row>
        <row r="270">
          <cell r="B270">
            <v>12</v>
          </cell>
          <cell r="C270" t="str">
            <v>AVERAGE</v>
          </cell>
          <cell r="J270">
            <v>72.669970180455465</v>
          </cell>
          <cell r="K270">
            <v>3.5261608344269573</v>
          </cell>
          <cell r="L270">
            <v>169.58974394112204</v>
          </cell>
          <cell r="M270">
            <v>5.9336789918116724</v>
          </cell>
          <cell r="N270">
            <v>20.754148669451553</v>
          </cell>
          <cell r="W270">
            <v>48.351146361954505</v>
          </cell>
          <cell r="X270">
            <v>9.3345561773043428</v>
          </cell>
          <cell r="Y270">
            <v>6.794027651744531</v>
          </cell>
          <cell r="AA270">
            <v>9.9367727272727269</v>
          </cell>
        </row>
      </sheetData>
      <sheetData sheetId="1">
        <row r="1">
          <cell r="B1" t="str">
            <v>LATEST ISSUE - AUS MONTHLY REPORT</v>
          </cell>
        </row>
        <row r="3">
          <cell r="B3" t="str">
            <v>January 2010</v>
          </cell>
        </row>
        <row r="6">
          <cell r="B6" t="str">
            <v>COMPOSITE INDEX</v>
          </cell>
        </row>
        <row r="8">
          <cell r="P8" t="str">
            <v>NATURAL GAS</v>
          </cell>
        </row>
        <row r="9">
          <cell r="E9" t="str">
            <v>ELECTRIC COMPANIES</v>
          </cell>
          <cell r="P9" t="str">
            <v xml:space="preserve">DISTRIBUTION </v>
          </cell>
          <cell r="AA9" t="str">
            <v>TELEPHONE COMPANIES</v>
          </cell>
          <cell r="AL9" t="str">
            <v>WATER COMPANIES</v>
          </cell>
        </row>
        <row r="10">
          <cell r="P10" t="str">
            <v>COMPANIES</v>
          </cell>
        </row>
        <row r="12">
          <cell r="J12" t="str">
            <v>PRICE</v>
          </cell>
          <cell r="U12" t="str">
            <v>PRICE</v>
          </cell>
          <cell r="AF12" t="str">
            <v>PRICE</v>
          </cell>
          <cell r="AQ12" t="str">
            <v>PRICE</v>
          </cell>
        </row>
        <row r="13">
          <cell r="H13" t="str">
            <v>DIVIDEND</v>
          </cell>
          <cell r="J13" t="str">
            <v>EARNINGS</v>
          </cell>
          <cell r="S13" t="str">
            <v>DIVIDEND</v>
          </cell>
          <cell r="U13" t="str">
            <v>EARNINGS</v>
          </cell>
          <cell r="AD13" t="str">
            <v>DIVIDEND</v>
          </cell>
          <cell r="AF13" t="str">
            <v>EARNINGS</v>
          </cell>
          <cell r="AO13" t="str">
            <v>DIVIDEND</v>
          </cell>
          <cell r="AQ13" t="str">
            <v>EARNINGS</v>
          </cell>
        </row>
        <row r="14">
          <cell r="H14" t="str">
            <v>YIELD</v>
          </cell>
          <cell r="J14" t="str">
            <v>MULTIPLE</v>
          </cell>
          <cell r="S14" t="str">
            <v>YIELD</v>
          </cell>
          <cell r="U14" t="str">
            <v>MULTIPLE</v>
          </cell>
          <cell r="AD14" t="str">
            <v>YIELD</v>
          </cell>
          <cell r="AF14" t="str">
            <v>MULTIPLE</v>
          </cell>
          <cell r="AO14" t="str">
            <v>YIELD</v>
          </cell>
          <cell r="AQ14" t="str">
            <v>MULTIPLE</v>
          </cell>
        </row>
        <row r="15">
          <cell r="D15" t="str">
            <v xml:space="preserve">YEAR </v>
          </cell>
          <cell r="F15">
            <v>2000</v>
          </cell>
          <cell r="H15">
            <v>5.3567228844482164</v>
          </cell>
          <cell r="J15">
            <v>13.648063375863531</v>
          </cell>
          <cell r="O15" t="str">
            <v>YEAR</v>
          </cell>
          <cell r="Q15">
            <v>2000</v>
          </cell>
          <cell r="S15">
            <v>4.2989063997393258</v>
          </cell>
          <cell r="U15">
            <v>18.969577616535204</v>
          </cell>
          <cell r="Z15" t="str">
            <v xml:space="preserve">YEAR </v>
          </cell>
          <cell r="AB15">
            <v>2000</v>
          </cell>
          <cell r="AD15">
            <v>0.91750706988092856</v>
          </cell>
          <cell r="AF15">
            <v>27.858171450862255</v>
          </cell>
          <cell r="AK15" t="str">
            <v xml:space="preserve">YEAR </v>
          </cell>
          <cell r="AM15">
            <v>2000</v>
          </cell>
          <cell r="AO15">
            <v>3.5113159090210266</v>
          </cell>
          <cell r="AQ15">
            <v>21.431944508192988</v>
          </cell>
        </row>
        <row r="16">
          <cell r="D16" t="str">
            <v xml:space="preserve">YEAR </v>
          </cell>
          <cell r="F16">
            <v>2001</v>
          </cell>
          <cell r="H16">
            <v>4.5</v>
          </cell>
          <cell r="J16">
            <v>14</v>
          </cell>
          <cell r="O16" t="str">
            <v>YEAR</v>
          </cell>
          <cell r="Q16">
            <v>2001</v>
          </cell>
          <cell r="S16">
            <v>4.0999999999999996</v>
          </cell>
          <cell r="U16">
            <v>16.600000000000001</v>
          </cell>
          <cell r="Z16" t="str">
            <v xml:space="preserve">YEAR </v>
          </cell>
          <cell r="AB16">
            <v>2001</v>
          </cell>
          <cell r="AD16">
            <v>0.91750706988092856</v>
          </cell>
          <cell r="AF16">
            <v>26.3</v>
          </cell>
          <cell r="AK16" t="str">
            <v xml:space="preserve">YEAR </v>
          </cell>
          <cell r="AM16">
            <v>2001</v>
          </cell>
          <cell r="AO16">
            <v>3.4</v>
          </cell>
          <cell r="AQ16">
            <v>21.431944508192988</v>
          </cell>
        </row>
        <row r="17">
          <cell r="D17" t="str">
            <v xml:space="preserve">YEAR </v>
          </cell>
          <cell r="F17">
            <v>2002</v>
          </cell>
          <cell r="H17">
            <v>5.0222014154903345</v>
          </cell>
          <cell r="J17">
            <v>14.75760983445857</v>
          </cell>
          <cell r="O17" t="str">
            <v xml:space="preserve">YEAR </v>
          </cell>
          <cell r="Q17">
            <v>2002</v>
          </cell>
          <cell r="S17">
            <v>4.2601216432042248</v>
          </cell>
          <cell r="U17">
            <v>17.328662207215199</v>
          </cell>
          <cell r="Z17" t="str">
            <v xml:space="preserve">YEAR </v>
          </cell>
          <cell r="AB17">
            <v>2002</v>
          </cell>
          <cell r="AD17">
            <v>1.3984795528728258</v>
          </cell>
          <cell r="AF17">
            <v>21.066638271406632</v>
          </cell>
          <cell r="AK17" t="str">
            <v xml:space="preserve">YEAR </v>
          </cell>
          <cell r="AM17">
            <v>2002</v>
          </cell>
          <cell r="AO17">
            <v>3.1399204454276997</v>
          </cell>
          <cell r="AQ17">
            <v>22.248344747267225</v>
          </cell>
        </row>
        <row r="18">
          <cell r="D18" t="str">
            <v xml:space="preserve">YEAR </v>
          </cell>
          <cell r="F18">
            <v>2003</v>
          </cell>
          <cell r="H18">
            <v>5</v>
          </cell>
          <cell r="J18">
            <v>15.4</v>
          </cell>
          <cell r="O18" t="str">
            <v xml:space="preserve">YEAR </v>
          </cell>
          <cell r="Q18">
            <v>2003</v>
          </cell>
          <cell r="S18">
            <v>4</v>
          </cell>
          <cell r="U18">
            <v>16.2</v>
          </cell>
          <cell r="Z18" t="str">
            <v xml:space="preserve">YEAR </v>
          </cell>
          <cell r="AB18">
            <v>2003</v>
          </cell>
          <cell r="AD18">
            <v>1.7</v>
          </cell>
          <cell r="AF18">
            <v>21.6</v>
          </cell>
          <cell r="AK18" t="str">
            <v xml:space="preserve">YEAR </v>
          </cell>
          <cell r="AM18">
            <v>2003</v>
          </cell>
          <cell r="AO18">
            <v>3.2</v>
          </cell>
          <cell r="AQ18">
            <v>23.2</v>
          </cell>
        </row>
        <row r="19">
          <cell r="D19" t="str">
            <v xml:space="preserve">YEAR </v>
          </cell>
          <cell r="F19">
            <v>2004</v>
          </cell>
          <cell r="H19">
            <v>4.4000000000000004</v>
          </cell>
          <cell r="J19">
            <v>18.399999999999999</v>
          </cell>
          <cell r="O19" t="str">
            <v xml:space="preserve">YEAR </v>
          </cell>
          <cell r="Q19">
            <v>2004</v>
          </cell>
          <cell r="S19">
            <v>3.3</v>
          </cell>
          <cell r="U19">
            <v>17</v>
          </cell>
          <cell r="Z19" t="str">
            <v xml:space="preserve">YEAR </v>
          </cell>
          <cell r="AB19">
            <v>2004</v>
          </cell>
          <cell r="AD19">
            <v>2.2999999999999998</v>
          </cell>
          <cell r="AF19">
            <v>21.5</v>
          </cell>
          <cell r="AK19" t="str">
            <v xml:space="preserve">YEAR </v>
          </cell>
          <cell r="AM19">
            <v>2004</v>
          </cell>
          <cell r="AO19">
            <v>3.1</v>
          </cell>
          <cell r="AQ19">
            <v>27.9</v>
          </cell>
        </row>
        <row r="20">
          <cell r="D20" t="str">
            <v xml:space="preserve">YEAR </v>
          </cell>
          <cell r="F20">
            <v>2005</v>
          </cell>
          <cell r="H20">
            <v>4.0726397230847509</v>
          </cell>
          <cell r="J20">
            <v>20.871240215237318</v>
          </cell>
          <cell r="O20" t="str">
            <v xml:space="preserve">YEAR </v>
          </cell>
          <cell r="Q20">
            <v>2005</v>
          </cell>
          <cell r="S20">
            <v>3.1371216068138721</v>
          </cell>
          <cell r="U20">
            <v>19.77075820467417</v>
          </cell>
          <cell r="Z20" t="str">
            <v xml:space="preserve">YEAR </v>
          </cell>
          <cell r="AB20">
            <v>2005</v>
          </cell>
          <cell r="AD20">
            <v>2.5923489396346664</v>
          </cell>
          <cell r="AF20">
            <v>22.54356411021547</v>
          </cell>
          <cell r="AK20" t="str">
            <v xml:space="preserve">YEAR </v>
          </cell>
          <cell r="AM20">
            <v>2005</v>
          </cell>
          <cell r="AO20">
            <v>2.8374589276444362</v>
          </cell>
          <cell r="AQ20">
            <v>28.655780507600781</v>
          </cell>
        </row>
        <row r="21">
          <cell r="D21" t="str">
            <v>YEAR</v>
          </cell>
          <cell r="F21">
            <v>2006</v>
          </cell>
          <cell r="H21">
            <v>3.7716944843490805</v>
          </cell>
          <cell r="J21">
            <v>20.782535419976622</v>
          </cell>
          <cell r="O21" t="str">
            <v>YEAR</v>
          </cell>
          <cell r="Q21">
            <v>2006</v>
          </cell>
          <cell r="S21">
            <v>3.1259515442891002</v>
          </cell>
          <cell r="U21">
            <v>17.186980429705741</v>
          </cell>
          <cell r="Z21" t="str">
            <v>YEAR</v>
          </cell>
          <cell r="AB21">
            <v>2006</v>
          </cell>
          <cell r="AD21">
            <v>2.5971919779820305</v>
          </cell>
          <cell r="AF21">
            <v>21.091106360112185</v>
          </cell>
          <cell r="AK21" t="str">
            <v>YEAR</v>
          </cell>
          <cell r="AM21">
            <v>2006</v>
          </cell>
          <cell r="AO21">
            <v>2.7849047604981698</v>
          </cell>
          <cell r="AQ21">
            <v>30.874601454840391</v>
          </cell>
        </row>
        <row r="22">
          <cell r="D22" t="str">
            <v>YEAR</v>
          </cell>
          <cell r="F22">
            <v>2007</v>
          </cell>
          <cell r="H22">
            <v>3.3711740373006127</v>
          </cell>
          <cell r="J22">
            <v>18.499125639005523</v>
          </cell>
          <cell r="O22" t="str">
            <v>YEAR</v>
          </cell>
          <cell r="Q22">
            <v>2007</v>
          </cell>
          <cell r="S22">
            <v>2.8574632957758088</v>
          </cell>
          <cell r="U22">
            <v>19.536188009981437</v>
          </cell>
          <cell r="Z22" t="str">
            <v>YEAR</v>
          </cell>
          <cell r="AB22">
            <v>2007</v>
          </cell>
          <cell r="AD22">
            <v>2.7436100241742509</v>
          </cell>
          <cell r="AF22">
            <v>20.143262476384727</v>
          </cell>
          <cell r="AK22" t="str">
            <v>YEAR</v>
          </cell>
          <cell r="AM22">
            <v>2007</v>
          </cell>
          <cell r="AO22">
            <v>2.8296059260553292</v>
          </cell>
          <cell r="AQ22">
            <v>28.068430009224272</v>
          </cell>
        </row>
        <row r="23">
          <cell r="D23" t="str">
            <v>YEAR</v>
          </cell>
          <cell r="F23">
            <v>2008</v>
          </cell>
          <cell r="H23">
            <v>3.9</v>
          </cell>
          <cell r="J23">
            <v>16.100000000000001</v>
          </cell>
          <cell r="O23" t="str">
            <v>YEAR</v>
          </cell>
          <cell r="Q23">
            <v>2008</v>
          </cell>
          <cell r="S23">
            <v>13.1</v>
          </cell>
          <cell r="U23">
            <v>17.399999999999999</v>
          </cell>
          <cell r="Z23" t="str">
            <v>YEAR</v>
          </cell>
          <cell r="AB23">
            <v>2008</v>
          </cell>
          <cell r="AD23">
            <v>4.4000000000000004</v>
          </cell>
          <cell r="AF23">
            <v>14.3</v>
          </cell>
          <cell r="AK23" t="str">
            <v>YEAR</v>
          </cell>
          <cell r="AM23">
            <v>2008</v>
          </cell>
          <cell r="AO23">
            <v>3.1</v>
          </cell>
          <cell r="AQ23">
            <v>23.1</v>
          </cell>
        </row>
        <row r="24">
          <cell r="D24" t="str">
            <v>YEAR</v>
          </cell>
          <cell r="F24">
            <v>2009</v>
          </cell>
          <cell r="H24">
            <v>4.8</v>
          </cell>
          <cell r="J24">
            <v>14.1</v>
          </cell>
          <cell r="O24" t="str">
            <v>YEAR</v>
          </cell>
          <cell r="Q24">
            <v>2009</v>
          </cell>
          <cell r="S24">
            <v>3.8</v>
          </cell>
          <cell r="U24">
            <v>14.4</v>
          </cell>
          <cell r="Z24" t="str">
            <v>YEAR</v>
          </cell>
          <cell r="AB24">
            <v>2009</v>
          </cell>
          <cell r="AD24">
            <v>6</v>
          </cell>
          <cell r="AF24">
            <v>14.6</v>
          </cell>
          <cell r="AK24" t="str">
            <v>YEAR</v>
          </cell>
          <cell r="AM24">
            <v>2009</v>
          </cell>
          <cell r="AO24">
            <v>3.5</v>
          </cell>
          <cell r="AQ24">
            <v>21.3</v>
          </cell>
        </row>
        <row r="25">
          <cell r="D25" t="str">
            <v>YEAR TO DATE</v>
          </cell>
          <cell r="F25">
            <v>2010</v>
          </cell>
          <cell r="H25">
            <v>4.2021774443691813</v>
          </cell>
          <cell r="J25">
            <v>18.363482865837341</v>
          </cell>
          <cell r="O25" t="str">
            <v>YEAR TO DATE</v>
          </cell>
          <cell r="Q25">
            <v>2010</v>
          </cell>
          <cell r="S25">
            <v>3.3262134257743594</v>
          </cell>
          <cell r="U25">
            <v>21.93593089670577</v>
          </cell>
          <cell r="Z25" t="str">
            <v>YEAR TO DATE</v>
          </cell>
          <cell r="AB25">
            <v>2010</v>
          </cell>
          <cell r="AD25">
            <v>5.6999591042356608</v>
          </cell>
          <cell r="AF25">
            <v>18.966490319780615</v>
          </cell>
          <cell r="AK25" t="str">
            <v>YEAR TO DATE</v>
          </cell>
          <cell r="AM25">
            <v>2010</v>
          </cell>
          <cell r="AO25">
            <v>3.5261608344269573</v>
          </cell>
          <cell r="AQ25">
            <v>20.754148669451553</v>
          </cell>
        </row>
        <row r="27">
          <cell r="D27" t="str">
            <v>FEBRUARY</v>
          </cell>
          <cell r="F27">
            <v>2009</v>
          </cell>
          <cell r="H27">
            <v>5.194227800046356</v>
          </cell>
          <cell r="J27">
            <v>12.155292310575089</v>
          </cell>
          <cell r="O27" t="str">
            <v>FEBRUARY</v>
          </cell>
          <cell r="Q27">
            <v>2009</v>
          </cell>
          <cell r="S27">
            <v>3.9443199958258766</v>
          </cell>
          <cell r="U27">
            <v>12.274275891095343</v>
          </cell>
          <cell r="Z27" t="str">
            <v>FEBRUARY</v>
          </cell>
          <cell r="AB27">
            <v>2009</v>
          </cell>
          <cell r="AD27">
            <v>6.2155697853739538</v>
          </cell>
          <cell r="AF27">
            <v>12.1456416014527</v>
          </cell>
          <cell r="AK27" t="str">
            <v>FEBRUARY</v>
          </cell>
          <cell r="AM27">
            <v>2009</v>
          </cell>
          <cell r="AO27">
            <v>3.4587524209712006</v>
          </cell>
          <cell r="AQ27">
            <v>20.062401351837533</v>
          </cell>
        </row>
        <row r="28">
          <cell r="D28" t="str">
            <v>MARCH</v>
          </cell>
          <cell r="F28">
            <v>2009</v>
          </cell>
          <cell r="H28">
            <v>5.194227800046356</v>
          </cell>
          <cell r="J28">
            <v>12.178074558137592</v>
          </cell>
          <cell r="O28" t="str">
            <v>MARCH</v>
          </cell>
          <cell r="Q28">
            <v>2009</v>
          </cell>
          <cell r="S28">
            <v>3.9443199958258766</v>
          </cell>
          <cell r="U28">
            <v>11.686283554849027</v>
          </cell>
          <cell r="Z28" t="str">
            <v>MARCH</v>
          </cell>
          <cell r="AB28">
            <v>2009</v>
          </cell>
          <cell r="AD28">
            <v>6.2155697853739538</v>
          </cell>
          <cell r="AF28">
            <v>12.1456416014527</v>
          </cell>
          <cell r="AK28" t="str">
            <v>MARCH</v>
          </cell>
          <cell r="AM28">
            <v>2009</v>
          </cell>
          <cell r="AO28">
            <v>3.4587524209712006</v>
          </cell>
          <cell r="AQ28">
            <v>20.062401351837533</v>
          </cell>
        </row>
        <row r="29">
          <cell r="D29" t="str">
            <v>APRIL</v>
          </cell>
          <cell r="F29">
            <v>2009</v>
          </cell>
          <cell r="H29">
            <v>5.1927294291681845</v>
          </cell>
          <cell r="J29">
            <v>11.4</v>
          </cell>
          <cell r="O29" t="str">
            <v>APRIL</v>
          </cell>
          <cell r="Q29">
            <v>2009</v>
          </cell>
          <cell r="S29">
            <v>4.1286449652193236</v>
          </cell>
          <cell r="U29">
            <v>12.5</v>
          </cell>
          <cell r="Z29" t="str">
            <v>APRIL</v>
          </cell>
          <cell r="AB29">
            <v>2009</v>
          </cell>
          <cell r="AD29">
            <v>6.4</v>
          </cell>
          <cell r="AF29">
            <v>14.9</v>
          </cell>
          <cell r="AK29" t="str">
            <v>APRIL</v>
          </cell>
          <cell r="AM29">
            <v>2009</v>
          </cell>
          <cell r="AO29">
            <v>3.5</v>
          </cell>
          <cell r="AQ29">
            <v>21</v>
          </cell>
        </row>
        <row r="30">
          <cell r="D30" t="str">
            <v>MAY</v>
          </cell>
          <cell r="F30">
            <v>2009</v>
          </cell>
          <cell r="H30">
            <v>5.2029253362397752</v>
          </cell>
          <cell r="J30">
            <v>11.3</v>
          </cell>
          <cell r="O30" t="str">
            <v>MAY</v>
          </cell>
          <cell r="Q30">
            <v>2009</v>
          </cell>
          <cell r="S30">
            <v>4.1399906817277046</v>
          </cell>
          <cell r="U30">
            <v>12.4</v>
          </cell>
          <cell r="Z30" t="str">
            <v>MAY</v>
          </cell>
          <cell r="AB30">
            <v>2009</v>
          </cell>
          <cell r="AD30">
            <v>7</v>
          </cell>
          <cell r="AF30">
            <v>11.4</v>
          </cell>
          <cell r="AK30" t="str">
            <v>MAY</v>
          </cell>
          <cell r="AM30">
            <v>2009</v>
          </cell>
          <cell r="AO30">
            <v>3.5927183301929388</v>
          </cell>
          <cell r="AQ30">
            <v>19.100000000000001</v>
          </cell>
        </row>
        <row r="31">
          <cell r="D31" t="str">
            <v>JUNE</v>
          </cell>
          <cell r="F31">
            <v>2009</v>
          </cell>
          <cell r="H31">
            <v>5.2400942828233656</v>
          </cell>
          <cell r="J31">
            <v>13.647206378225199</v>
          </cell>
          <cell r="O31" t="str">
            <v>JUNE</v>
          </cell>
          <cell r="Q31">
            <v>2009</v>
          </cell>
          <cell r="S31">
            <v>4.0844939691320521</v>
          </cell>
          <cell r="U31">
            <v>13.293808165825801</v>
          </cell>
          <cell r="Z31" t="str">
            <v>JUNE</v>
          </cell>
          <cell r="AB31">
            <v>2009</v>
          </cell>
          <cell r="AD31">
            <v>5.4196363500604967</v>
          </cell>
          <cell r="AF31">
            <v>13.796608024640168</v>
          </cell>
          <cell r="AK31" t="str">
            <v>JUNE</v>
          </cell>
          <cell r="AM31">
            <v>2009</v>
          </cell>
          <cell r="AO31">
            <v>3.7382363501074085</v>
          </cell>
          <cell r="AQ31">
            <v>20.364525853498112</v>
          </cell>
        </row>
        <row r="32">
          <cell r="D32" t="str">
            <v>JULY</v>
          </cell>
          <cell r="F32">
            <v>2009</v>
          </cell>
          <cell r="H32">
            <v>4.8</v>
          </cell>
          <cell r="J32">
            <v>14.9</v>
          </cell>
          <cell r="O32" t="str">
            <v>JULY</v>
          </cell>
          <cell r="Q32">
            <v>2009</v>
          </cell>
          <cell r="S32">
            <v>3.7946266406877265</v>
          </cell>
          <cell r="U32">
            <v>14.5</v>
          </cell>
          <cell r="Z32" t="str">
            <v>JULY</v>
          </cell>
          <cell r="AB32">
            <v>2009</v>
          </cell>
          <cell r="AD32">
            <v>6.3</v>
          </cell>
          <cell r="AF32">
            <v>13.5</v>
          </cell>
          <cell r="AK32" t="str">
            <v>JULY</v>
          </cell>
          <cell r="AM32">
            <v>2009</v>
          </cell>
          <cell r="AO32">
            <v>3.6</v>
          </cell>
          <cell r="AQ32">
            <v>21.2</v>
          </cell>
        </row>
        <row r="33">
          <cell r="D33" t="str">
            <v>AUGUST</v>
          </cell>
          <cell r="F33">
            <v>2009</v>
          </cell>
          <cell r="H33">
            <v>4.7108108146931302</v>
          </cell>
          <cell r="J33">
            <v>15.122489125867277</v>
          </cell>
          <cell r="O33" t="str">
            <v>AUGUST</v>
          </cell>
          <cell r="Q33">
            <v>2009</v>
          </cell>
          <cell r="S33">
            <v>3.7946266406877265</v>
          </cell>
          <cell r="U33">
            <v>14.372585995789422</v>
          </cell>
          <cell r="Z33" t="str">
            <v>AUGUST</v>
          </cell>
          <cell r="AB33">
            <v>2009</v>
          </cell>
          <cell r="AD33">
            <v>6.5661198284235072</v>
          </cell>
          <cell r="AF33">
            <v>13.481374137997058</v>
          </cell>
          <cell r="AK33" t="str">
            <v>AUGUST</v>
          </cell>
          <cell r="AM33">
            <v>2009</v>
          </cell>
          <cell r="AO33">
            <v>3.4022760028819898</v>
          </cell>
          <cell r="AQ33">
            <v>22.504216664759479</v>
          </cell>
        </row>
        <row r="34">
          <cell r="D34" t="str">
            <v>SEPTEMBER</v>
          </cell>
          <cell r="F34">
            <v>2009</v>
          </cell>
          <cell r="H34">
            <v>4.5152491274200752</v>
          </cell>
          <cell r="J34">
            <v>14.142915481239976</v>
          </cell>
          <cell r="O34" t="str">
            <v>SEPTEMBER</v>
          </cell>
          <cell r="Q34">
            <v>2009</v>
          </cell>
          <cell r="S34">
            <v>3.6144127210868944</v>
          </cell>
          <cell r="U34">
            <v>15.538063967409203</v>
          </cell>
          <cell r="Z34" t="str">
            <v>SEPTEMBER</v>
          </cell>
          <cell r="AB34">
            <v>2009</v>
          </cell>
          <cell r="AD34">
            <v>6.1817998342176992</v>
          </cell>
          <cell r="AF34">
            <v>14.788271554779442</v>
          </cell>
          <cell r="AK34" t="str">
            <v>SEPTEMBER</v>
          </cell>
          <cell r="AM34">
            <v>2009</v>
          </cell>
          <cell r="AO34">
            <v>3.5332990763231304</v>
          </cell>
          <cell r="AQ34">
            <v>21.712878508120202</v>
          </cell>
        </row>
        <row r="35">
          <cell r="D35" t="str">
            <v>OCTOBER</v>
          </cell>
          <cell r="F35">
            <v>2009</v>
          </cell>
          <cell r="H35">
            <v>4.3582877555031789</v>
          </cell>
          <cell r="J35">
            <v>14.775106470719333</v>
          </cell>
          <cell r="O35" t="str">
            <v>OCTOBER</v>
          </cell>
          <cell r="Q35">
            <v>2009</v>
          </cell>
          <cell r="S35">
            <v>3.5235304698002543</v>
          </cell>
          <cell r="U35">
            <v>16.130371655443472</v>
          </cell>
          <cell r="Z35" t="str">
            <v>OCTOBER</v>
          </cell>
          <cell r="AB35">
            <v>2009</v>
          </cell>
          <cell r="AD35">
            <v>5.9998778386089162</v>
          </cell>
          <cell r="AF35">
            <v>16.133965142236153</v>
          </cell>
          <cell r="AK35" t="str">
            <v>OCTOBER</v>
          </cell>
          <cell r="AM35">
            <v>2009</v>
          </cell>
          <cell r="AO35">
            <v>3.3260306909101627</v>
          </cell>
          <cell r="AQ35">
            <v>22.81790596094795</v>
          </cell>
        </row>
        <row r="36">
          <cell r="D36" t="str">
            <v>NOVEMBER</v>
          </cell>
          <cell r="F36">
            <v>2009</v>
          </cell>
          <cell r="H36">
            <v>4.394510825327365</v>
          </cell>
          <cell r="J36">
            <v>14.702406028884175</v>
          </cell>
          <cell r="O36" t="str">
            <v>NOVEMBER</v>
          </cell>
          <cell r="Q36">
            <v>2009</v>
          </cell>
          <cell r="S36">
            <v>3.4313973537223261</v>
          </cell>
          <cell r="U36">
            <v>16.6640917686777</v>
          </cell>
          <cell r="Z36" t="str">
            <v>NOVEMBER</v>
          </cell>
          <cell r="AB36">
            <v>2009</v>
          </cell>
          <cell r="AD36">
            <v>5.8654927678178295</v>
          </cell>
          <cell r="AF36">
            <v>16.543475946323994</v>
          </cell>
          <cell r="AK36" t="str">
            <v>NOVEMBER</v>
          </cell>
          <cell r="AM36">
            <v>2009</v>
          </cell>
          <cell r="AO36">
            <v>3.379381135827765</v>
          </cell>
          <cell r="AQ36">
            <v>22.613460074477061</v>
          </cell>
        </row>
        <row r="37">
          <cell r="D37" t="str">
            <v>DECEMBER</v>
          </cell>
          <cell r="F37">
            <v>2009</v>
          </cell>
          <cell r="H37">
            <v>4.4000000000000004</v>
          </cell>
          <cell r="J37">
            <v>17.600000000000001</v>
          </cell>
          <cell r="O37" t="str">
            <v>DECEMBER</v>
          </cell>
          <cell r="Q37">
            <v>2009</v>
          </cell>
          <cell r="S37">
            <v>3.4</v>
          </cell>
          <cell r="U37">
            <v>19.3</v>
          </cell>
          <cell r="Z37" t="str">
            <v>DECEMBER</v>
          </cell>
          <cell r="AB37">
            <v>2009</v>
          </cell>
          <cell r="AD37">
            <v>6.1</v>
          </cell>
          <cell r="AF37">
            <v>19</v>
          </cell>
          <cell r="AK37" t="str">
            <v>DECEMBER</v>
          </cell>
          <cell r="AM37">
            <v>2009</v>
          </cell>
          <cell r="AO37">
            <v>3.6</v>
          </cell>
          <cell r="AQ37">
            <v>20.8</v>
          </cell>
        </row>
        <row r="38">
          <cell r="D38" t="str">
            <v>JANUARY</v>
          </cell>
          <cell r="F38">
            <v>2010</v>
          </cell>
          <cell r="H38">
            <v>4.2021774443691813</v>
          </cell>
          <cell r="J38">
            <v>18.363482865837341</v>
          </cell>
          <cell r="O38" t="str">
            <v>JANUARY</v>
          </cell>
          <cell r="Q38">
            <v>2010</v>
          </cell>
          <cell r="S38">
            <v>3.3262134257743594</v>
          </cell>
          <cell r="U38">
            <v>21.93593089670577</v>
          </cell>
          <cell r="Z38" t="str">
            <v>JANUARY</v>
          </cell>
          <cell r="AB38">
            <v>2010</v>
          </cell>
          <cell r="AD38">
            <v>5.6999591042356608</v>
          </cell>
          <cell r="AF38">
            <v>18.966490319780615</v>
          </cell>
          <cell r="AK38" t="str">
            <v>JANUARY</v>
          </cell>
          <cell r="AM38">
            <v>2010</v>
          </cell>
          <cell r="AO38">
            <v>3.5261608344269573</v>
          </cell>
          <cell r="AQ38">
            <v>20.754148669451553</v>
          </cell>
        </row>
        <row r="40">
          <cell r="AA40" t="str">
            <v>SMALL</v>
          </cell>
        </row>
        <row r="41">
          <cell r="E41" t="str">
            <v xml:space="preserve">COMBINATION GAS &amp; </v>
          </cell>
          <cell r="AA41" t="str">
            <v xml:space="preserve">TELEPHONE </v>
          </cell>
        </row>
        <row r="42">
          <cell r="E42" t="str">
            <v>ELECTRIC COMPANIES</v>
          </cell>
          <cell r="AA42" t="str">
            <v>COMPANIES</v>
          </cell>
        </row>
        <row r="44">
          <cell r="J44" t="str">
            <v>PRICE</v>
          </cell>
          <cell r="AF44" t="str">
            <v>PRICE</v>
          </cell>
        </row>
        <row r="45">
          <cell r="H45" t="str">
            <v>DIVIDEND</v>
          </cell>
          <cell r="J45" t="str">
            <v>EARNINGS</v>
          </cell>
          <cell r="AD45" t="str">
            <v>DIVIDEND</v>
          </cell>
          <cell r="AF45" t="str">
            <v>EARNINGS</v>
          </cell>
        </row>
        <row r="46">
          <cell r="H46" t="str">
            <v>YIELD</v>
          </cell>
          <cell r="J46" t="str">
            <v>MULTIPLE</v>
          </cell>
          <cell r="AD46" t="str">
            <v>YIELD</v>
          </cell>
          <cell r="AF46" t="str">
            <v>MULTIPLE</v>
          </cell>
        </row>
        <row r="47">
          <cell r="D47" t="str">
            <v xml:space="preserve">YEAR </v>
          </cell>
          <cell r="F47">
            <v>2000</v>
          </cell>
          <cell r="H47">
            <v>5.0363605423070634</v>
          </cell>
          <cell r="J47">
            <v>16.136104634435679</v>
          </cell>
          <cell r="Z47" t="str">
            <v xml:space="preserve">YEAR </v>
          </cell>
          <cell r="AB47">
            <v>2000</v>
          </cell>
          <cell r="AD47">
            <v>2.3702113878958024</v>
          </cell>
          <cell r="AF47">
            <v>24.367748191273293</v>
          </cell>
        </row>
        <row r="48">
          <cell r="D48" t="str">
            <v xml:space="preserve">YEAR </v>
          </cell>
          <cell r="F48">
            <v>2001</v>
          </cell>
          <cell r="H48">
            <v>4.0999999999999996</v>
          </cell>
          <cell r="J48">
            <v>15.3</v>
          </cell>
          <cell r="Z48" t="str">
            <v xml:space="preserve">YEAR </v>
          </cell>
          <cell r="AB48">
            <v>2001</v>
          </cell>
          <cell r="AD48">
            <v>2.8</v>
          </cell>
          <cell r="AF48">
            <v>20</v>
          </cell>
        </row>
        <row r="49">
          <cell r="D49" t="str">
            <v xml:space="preserve">YEAR </v>
          </cell>
          <cell r="F49">
            <v>2002</v>
          </cell>
          <cell r="H49">
            <v>4.8601007849370275</v>
          </cell>
          <cell r="J49">
            <v>14.917976380650664</v>
          </cell>
          <cell r="Z49" t="str">
            <v xml:space="preserve">YEAR </v>
          </cell>
          <cell r="AB49">
            <v>2002</v>
          </cell>
          <cell r="AD49">
            <v>2.6410292931732529</v>
          </cell>
          <cell r="AF49">
            <v>20.110970501843802</v>
          </cell>
        </row>
        <row r="50">
          <cell r="D50" t="str">
            <v xml:space="preserve">YEAR </v>
          </cell>
          <cell r="F50">
            <v>2003</v>
          </cell>
          <cell r="H50">
            <v>3.8</v>
          </cell>
          <cell r="J50">
            <v>15.3</v>
          </cell>
          <cell r="Z50" t="str">
            <v xml:space="preserve">YEAR </v>
          </cell>
          <cell r="AB50">
            <v>2003</v>
          </cell>
          <cell r="AD50">
            <v>2.8</v>
          </cell>
          <cell r="AF50">
            <v>21.7</v>
          </cell>
        </row>
        <row r="51">
          <cell r="D51" t="str">
            <v xml:space="preserve">YEAR </v>
          </cell>
          <cell r="F51">
            <v>2004</v>
          </cell>
          <cell r="H51">
            <v>3.4</v>
          </cell>
          <cell r="J51">
            <v>17.100000000000001</v>
          </cell>
          <cell r="Z51" t="str">
            <v>YEAR</v>
          </cell>
          <cell r="AB51">
            <v>2004</v>
          </cell>
          <cell r="AD51">
            <v>2.6</v>
          </cell>
          <cell r="AF51">
            <v>19.3</v>
          </cell>
        </row>
        <row r="52">
          <cell r="D52" t="str">
            <v xml:space="preserve">YEAR </v>
          </cell>
          <cell r="F52">
            <v>2005</v>
          </cell>
          <cell r="H52">
            <v>3.3297978341354617</v>
          </cell>
          <cell r="J52">
            <v>18.853446263599476</v>
          </cell>
          <cell r="Z52" t="str">
            <v xml:space="preserve">YEAR </v>
          </cell>
          <cell r="AB52">
            <v>2005</v>
          </cell>
          <cell r="AD52">
            <v>3.4676814348855522</v>
          </cell>
          <cell r="AF52">
            <v>17.203191610879802</v>
          </cell>
        </row>
        <row r="53">
          <cell r="D53" t="str">
            <v>YEAR</v>
          </cell>
          <cell r="F53">
            <v>2006</v>
          </cell>
          <cell r="H53">
            <v>3.2199645009279774</v>
          </cell>
          <cell r="J53">
            <v>18.684048833772962</v>
          </cell>
          <cell r="Z53" t="str">
            <v>YEAR</v>
          </cell>
          <cell r="AB53">
            <v>2006</v>
          </cell>
          <cell r="AD53">
            <v>3.7604686503981517</v>
          </cell>
          <cell r="AF53">
            <v>21.622010297971041</v>
          </cell>
        </row>
        <row r="54">
          <cell r="D54" t="str">
            <v>YEAR</v>
          </cell>
          <cell r="F54">
            <v>2007</v>
          </cell>
          <cell r="H54">
            <v>3.317485621942073</v>
          </cell>
          <cell r="J54">
            <v>18.296718312710762</v>
          </cell>
          <cell r="Z54" t="str">
            <v>YEAR</v>
          </cell>
          <cell r="AB54">
            <v>2007</v>
          </cell>
          <cell r="AD54">
            <v>4.4538307265377393</v>
          </cell>
          <cell r="AF54">
            <v>20.38633337468293</v>
          </cell>
        </row>
        <row r="55">
          <cell r="D55" t="str">
            <v xml:space="preserve">YEAR </v>
          </cell>
          <cell r="F55">
            <v>2008</v>
          </cell>
          <cell r="H55">
            <v>4</v>
          </cell>
          <cell r="J55">
            <v>15.7</v>
          </cell>
          <cell r="Z55" t="str">
            <v xml:space="preserve">YEAR </v>
          </cell>
          <cell r="AB55">
            <v>2008</v>
          </cell>
          <cell r="AD55">
            <v>8.3000000000000007</v>
          </cell>
          <cell r="AF55">
            <v>16.100000000000001</v>
          </cell>
        </row>
        <row r="56">
          <cell r="D56" t="str">
            <v xml:space="preserve">YEAR </v>
          </cell>
          <cell r="F56">
            <v>2009</v>
          </cell>
          <cell r="H56">
            <v>5.2</v>
          </cell>
          <cell r="J56">
            <v>12.8</v>
          </cell>
          <cell r="Z56" t="str">
            <v xml:space="preserve">YEAR </v>
          </cell>
          <cell r="AB56">
            <v>2009</v>
          </cell>
          <cell r="AD56">
            <v>7.5</v>
          </cell>
          <cell r="AF56">
            <v>18.399999999999999</v>
          </cell>
        </row>
        <row r="57">
          <cell r="D57" t="str">
            <v>YEAR TO DATE</v>
          </cell>
          <cell r="F57">
            <v>2010</v>
          </cell>
          <cell r="H57">
            <v>4.4922500107471688</v>
          </cell>
          <cell r="J57">
            <v>15.015451700867017</v>
          </cell>
          <cell r="Z57" t="str">
            <v>YEAR TO DATE</v>
          </cell>
          <cell r="AB57">
            <v>2010</v>
          </cell>
          <cell r="AD57">
            <v>4.8528055815020315</v>
          </cell>
          <cell r="AF57">
            <v>16.093779392003519</v>
          </cell>
        </row>
        <row r="59">
          <cell r="D59" t="str">
            <v>FEBRUARY</v>
          </cell>
          <cell r="F59">
            <v>2009</v>
          </cell>
          <cell r="H59">
            <v>5.5624457367850928</v>
          </cell>
          <cell r="J59">
            <v>12.281781027576491</v>
          </cell>
          <cell r="Z59" t="str">
            <v>FEBRUARY</v>
          </cell>
          <cell r="AB59">
            <v>2009</v>
          </cell>
          <cell r="AD59">
            <v>8.9457924282308401</v>
          </cell>
          <cell r="AF59">
            <v>8.2864366343820706</v>
          </cell>
        </row>
        <row r="60">
          <cell r="D60" t="str">
            <v>MARCH</v>
          </cell>
          <cell r="F60">
            <v>2009</v>
          </cell>
          <cell r="H60">
            <v>5.5624457367850928</v>
          </cell>
          <cell r="J60">
            <v>11.118430155107648</v>
          </cell>
          <cell r="Z60" t="str">
            <v>MARCH</v>
          </cell>
          <cell r="AB60">
            <v>2009</v>
          </cell>
          <cell r="AD60">
            <v>8.9457924282308401</v>
          </cell>
          <cell r="AF60">
            <v>8.2864366343820706</v>
          </cell>
        </row>
        <row r="61">
          <cell r="D61" t="str">
            <v>APRIL</v>
          </cell>
          <cell r="F61">
            <v>2009</v>
          </cell>
          <cell r="H61">
            <v>5.7166678997694902</v>
          </cell>
          <cell r="J61">
            <v>11.444328574406534</v>
          </cell>
          <cell r="Z61" t="str">
            <v>APRIL</v>
          </cell>
          <cell r="AB61">
            <v>2009</v>
          </cell>
          <cell r="AD61">
            <v>9.6999999999999993</v>
          </cell>
          <cell r="AF61">
            <v>12.7</v>
          </cell>
        </row>
        <row r="62">
          <cell r="D62" t="str">
            <v>MAY</v>
          </cell>
          <cell r="F62">
            <v>2009</v>
          </cell>
          <cell r="H62">
            <v>5.7398008758268597</v>
          </cell>
          <cell r="J62">
            <v>11.4</v>
          </cell>
          <cell r="Z62" t="str">
            <v>MAY</v>
          </cell>
          <cell r="AB62">
            <v>2009</v>
          </cell>
          <cell r="AD62">
            <v>9.3771227068598098</v>
          </cell>
          <cell r="AF62">
            <v>13.844543320529237</v>
          </cell>
        </row>
        <row r="63">
          <cell r="D63" t="str">
            <v>JUNE</v>
          </cell>
          <cell r="F63">
            <v>2009</v>
          </cell>
          <cell r="H63">
            <v>5.6827550166582643</v>
          </cell>
          <cell r="J63">
            <v>11.553095379465363</v>
          </cell>
          <cell r="Z63" t="str">
            <v>JUNE</v>
          </cell>
          <cell r="AB63">
            <v>2009</v>
          </cell>
          <cell r="AD63">
            <v>8.0803726481154605</v>
          </cell>
          <cell r="AF63">
            <v>18.819281263337597</v>
          </cell>
        </row>
        <row r="64">
          <cell r="D64" t="str">
            <v>JULY</v>
          </cell>
          <cell r="F64">
            <v>2009</v>
          </cell>
          <cell r="H64">
            <v>5.2</v>
          </cell>
          <cell r="J64">
            <v>13</v>
          </cell>
          <cell r="Z64" t="str">
            <v>JULY</v>
          </cell>
          <cell r="AB64">
            <v>2009</v>
          </cell>
          <cell r="AD64">
            <v>5.8</v>
          </cell>
          <cell r="AF64">
            <v>20.9</v>
          </cell>
        </row>
        <row r="65">
          <cell r="D65" t="str">
            <v>AUGUST</v>
          </cell>
          <cell r="F65">
            <v>2009</v>
          </cell>
          <cell r="H65">
            <v>5.1021887548254519</v>
          </cell>
          <cell r="J65">
            <v>13.316064955852324</v>
          </cell>
          <cell r="Z65" t="str">
            <v>AUGUST</v>
          </cell>
          <cell r="AB65">
            <v>2009</v>
          </cell>
          <cell r="AD65">
            <v>5.6008436571136819</v>
          </cell>
          <cell r="AF65">
            <v>24.44108962868118</v>
          </cell>
        </row>
        <row r="66">
          <cell r="D66" t="str">
            <v>SEPTEMBER</v>
          </cell>
          <cell r="F66">
            <v>2009</v>
          </cell>
          <cell r="H66">
            <v>4.8966923897397567</v>
          </cell>
          <cell r="J66">
            <v>14.023036509888358</v>
          </cell>
          <cell r="Z66" t="str">
            <v>SEPTEMBER</v>
          </cell>
          <cell r="AB66">
            <v>2009</v>
          </cell>
          <cell r="AD66">
            <v>5.5737917009999691</v>
          </cell>
          <cell r="AF66">
            <v>25.040384777001044</v>
          </cell>
        </row>
        <row r="67">
          <cell r="D67" t="str">
            <v>OCTOBER</v>
          </cell>
          <cell r="F67">
            <v>2009</v>
          </cell>
          <cell r="H67">
            <v>4.7721297703737875</v>
          </cell>
          <cell r="J67">
            <v>14.356859451596733</v>
          </cell>
          <cell r="Z67" t="str">
            <v>OCTOBER</v>
          </cell>
          <cell r="AB67">
            <v>2009</v>
          </cell>
          <cell r="AD67">
            <v>5.2316265368892934</v>
          </cell>
          <cell r="AF67">
            <v>28.191934547420328</v>
          </cell>
        </row>
        <row r="68">
          <cell r="D68" t="str">
            <v>NOVEMBER</v>
          </cell>
          <cell r="F68">
            <v>2009</v>
          </cell>
          <cell r="H68">
            <v>4.8009544922941387</v>
          </cell>
          <cell r="J68">
            <v>14.012418326420905</v>
          </cell>
          <cell r="Z68" t="str">
            <v>NOVEMBER</v>
          </cell>
          <cell r="AB68">
            <v>2009</v>
          </cell>
          <cell r="AD68">
            <v>4.9793016025563954</v>
          </cell>
          <cell r="AF68">
            <v>28.412802115992054</v>
          </cell>
        </row>
        <row r="69">
          <cell r="D69" t="str">
            <v>DECEMBER</v>
          </cell>
          <cell r="F69">
            <v>2009</v>
          </cell>
          <cell r="H69">
            <v>4.8</v>
          </cell>
          <cell r="J69">
            <v>14.2</v>
          </cell>
          <cell r="Z69" t="str">
            <v>DECEMBER</v>
          </cell>
          <cell r="AB69">
            <v>2009</v>
          </cell>
          <cell r="AD69">
            <v>5.0999999999999996</v>
          </cell>
          <cell r="AF69">
            <v>15.6</v>
          </cell>
        </row>
        <row r="70">
          <cell r="D70" t="str">
            <v>JANUARY</v>
          </cell>
          <cell r="F70">
            <v>2010</v>
          </cell>
          <cell r="H70">
            <v>4.4922500107471688</v>
          </cell>
          <cell r="J70">
            <v>15.015451700867017</v>
          </cell>
          <cell r="Z70" t="str">
            <v>JANUARY</v>
          </cell>
          <cell r="AB70">
            <v>2010</v>
          </cell>
          <cell r="AD70">
            <v>4.8528055815020315</v>
          </cell>
          <cell r="AF70">
            <v>16.093779392003519</v>
          </cell>
        </row>
      </sheetData>
      <sheetData sheetId="2">
        <row r="1">
          <cell r="C1" t="str">
            <v>LATEST ISSUE - AUS MONTHLY REPORT</v>
          </cell>
        </row>
        <row r="3">
          <cell r="C3" t="str">
            <v>January 2010</v>
          </cell>
        </row>
        <row r="4">
          <cell r="C4" t="str">
            <v>AUS INDUSTRY RANKINGS</v>
          </cell>
        </row>
        <row r="7">
          <cell r="D7" t="str">
            <v>ELECTRIC</v>
          </cell>
          <cell r="F7" t="str">
            <v>COMPANIES</v>
          </cell>
        </row>
        <row r="9">
          <cell r="D9" t="str">
            <v xml:space="preserve">DIVIDEND </v>
          </cell>
          <cell r="F9" t="str">
            <v>YIELD</v>
          </cell>
        </row>
        <row r="10">
          <cell r="C10" t="str">
            <v>HIGH</v>
          </cell>
          <cell r="G10" t="str">
            <v>LOW</v>
          </cell>
        </row>
        <row r="11">
          <cell r="C11" t="str">
            <v>UIL Holdings Corporation (NYSE-UIL)</v>
          </cell>
          <cell r="D11">
            <v>6.3088707089989926</v>
          </cell>
          <cell r="G11" t="str">
            <v>El Paso Electric Company (ASE-EE)</v>
          </cell>
          <cell r="H11">
            <v>0</v>
          </cell>
        </row>
        <row r="12">
          <cell r="C12" t="str">
            <v>Hawaiian Electric Industries, Inc. (NYSE-HE)</v>
          </cell>
          <cell r="D12">
            <v>6.0546863824129105</v>
          </cell>
          <cell r="G12" t="str">
            <v>Maine &amp; Maritimes Corporation (ASE-MAM)</v>
          </cell>
          <cell r="H12">
            <v>0.55632823365785811</v>
          </cell>
        </row>
        <row r="13">
          <cell r="C13" t="str">
            <v>Progress Energy Inc.  (NYSE-PGN)</v>
          </cell>
          <cell r="D13">
            <v>6.0473055352353091</v>
          </cell>
          <cell r="G13" t="str">
            <v>Allegheny Energy, Inc. (NYSE-AYE)</v>
          </cell>
          <cell r="H13">
            <v>2.5402201524132093</v>
          </cell>
        </row>
        <row r="14">
          <cell r="C14" t="str">
            <v>Pinnacle West Capital Corp. (NYSE-PNW)</v>
          </cell>
          <cell r="D14">
            <v>5.6451597521381993</v>
          </cell>
          <cell r="G14" t="str">
            <v>Cleco Corporation (NYSE-CNL)</v>
          </cell>
          <cell r="H14">
            <v>3.3682633838253824</v>
          </cell>
        </row>
        <row r="15">
          <cell r="C15" t="str">
            <v>Westar Energy, Inc. (NYSE-WR)</v>
          </cell>
          <cell r="D15">
            <v>5.5147058823529402</v>
          </cell>
          <cell r="G15" t="str">
            <v>Edison International (NYSE-EIX)</v>
          </cell>
          <cell r="H15">
            <v>3.4832288978990045</v>
          </cell>
        </row>
        <row r="16">
          <cell r="C16" t="str">
            <v>Southern Company (NYSE-SO)</v>
          </cell>
          <cell r="D16">
            <v>5.2238805970149249</v>
          </cell>
          <cell r="G16" t="str">
            <v>FPL Group, Inc. (NYSE-FPL)</v>
          </cell>
          <cell r="H16">
            <v>3.4998588766581991</v>
          </cell>
        </row>
        <row r="17">
          <cell r="C17" t="str">
            <v>Otter Tail Corporation (NDQ-OTTR)</v>
          </cell>
          <cell r="D17">
            <v>5.0423728813559316</v>
          </cell>
          <cell r="G17" t="str">
            <v>IDACORP, Inc. (NYSE-IDA)</v>
          </cell>
          <cell r="H17">
            <v>3.8572800040666566</v>
          </cell>
        </row>
        <row r="18">
          <cell r="C18" t="str">
            <v>Portland General Electric (NYSE-POR)</v>
          </cell>
          <cell r="D18">
            <v>4.9490538573508003</v>
          </cell>
          <cell r="G18" t="str">
            <v>OGE Energy Corp. (NYSE-OGE)</v>
          </cell>
          <cell r="H18">
            <v>3.9324286901135417</v>
          </cell>
        </row>
        <row r="19">
          <cell r="C19" t="str">
            <v>American Electric Power Co. (NYSE-AEP)</v>
          </cell>
          <cell r="D19">
            <v>4.7099368179207346</v>
          </cell>
          <cell r="G19" t="str">
            <v>PNM Resources, Inc. (NYSE-PNM)</v>
          </cell>
          <cell r="H19">
            <v>4.0128410914927768</v>
          </cell>
        </row>
        <row r="20">
          <cell r="C20" t="str">
            <v>FirstEnergy Corporation (NYSE-FE)</v>
          </cell>
          <cell r="D20">
            <v>4.7038700021381228</v>
          </cell>
          <cell r="G20" t="str">
            <v>DPL Inc.(NYSE-DPL)</v>
          </cell>
          <cell r="H20">
            <v>4.0933572710951518</v>
          </cell>
        </row>
        <row r="22">
          <cell r="D22" t="str">
            <v xml:space="preserve">MARKET/BOOK </v>
          </cell>
          <cell r="F22" t="str">
            <v>RATIO</v>
          </cell>
        </row>
        <row r="23">
          <cell r="C23" t="str">
            <v>HIGH</v>
          </cell>
          <cell r="G23" t="str">
            <v>LOW</v>
          </cell>
        </row>
        <row r="24">
          <cell r="C24" t="str">
            <v>DPL Inc.(NYSE-DPL)</v>
          </cell>
          <cell r="D24">
            <v>301.67976517375257</v>
          </cell>
          <cell r="G24" t="str">
            <v>PNM Resources, Inc. (NYSE-PNM)</v>
          </cell>
          <cell r="H24">
            <v>63.778676578037583</v>
          </cell>
        </row>
        <row r="25">
          <cell r="C25" t="str">
            <v>PPL Corporation (NYSE-PPL)</v>
          </cell>
          <cell r="D25">
            <v>217.05761694553223</v>
          </cell>
          <cell r="G25" t="str">
            <v>Great Plains Energy Incorporated (NYSE-GXP)</v>
          </cell>
          <cell r="H25">
            <v>94.259801994352912</v>
          </cell>
        </row>
        <row r="26">
          <cell r="C26" t="str">
            <v>Southern Company (NYSE-SO)</v>
          </cell>
          <cell r="D26">
            <v>186.64441960892907</v>
          </cell>
          <cell r="G26" t="str">
            <v>Portland General Electric (NYSE-POR)</v>
          </cell>
          <cell r="H26">
            <v>99.764866795366785</v>
          </cell>
        </row>
        <row r="27">
          <cell r="C27" t="str">
            <v>FPL Group, Inc. (NYSE-FPL)</v>
          </cell>
          <cell r="D27">
            <v>173.8774740810556</v>
          </cell>
          <cell r="G27" t="str">
            <v>Central Vermont Public Serv. Corp. (NYSE-CV)</v>
          </cell>
          <cell r="H27">
            <v>102.55557594950552</v>
          </cell>
        </row>
        <row r="28">
          <cell r="C28" t="str">
            <v>OGE Energy Corp. (NYSE-OGE)</v>
          </cell>
          <cell r="D28">
            <v>171.91048630737745</v>
          </cell>
          <cell r="G28" t="str">
            <v>IDACORP, Inc. (NYSE-IDA)</v>
          </cell>
          <cell r="H28">
            <v>105.55485364313195</v>
          </cell>
        </row>
        <row r="29">
          <cell r="C29" t="str">
            <v>FirstEnergy Corporation (NYSE-FE)</v>
          </cell>
          <cell r="D29">
            <v>167.42910975035329</v>
          </cell>
          <cell r="G29" t="str">
            <v>Westar Energy, Inc. (NYSE-WR)</v>
          </cell>
          <cell r="H29">
            <v>106.23541338579825</v>
          </cell>
        </row>
        <row r="30">
          <cell r="C30" t="str">
            <v>Cleco Corporation (NYSE-CNL)</v>
          </cell>
          <cell r="D30">
            <v>144.98026023168859</v>
          </cell>
          <cell r="G30" t="str">
            <v>Pinnacle West Capital Corp. (NYSE-PNW)</v>
          </cell>
          <cell r="H30">
            <v>111.03612899958844</v>
          </cell>
        </row>
        <row r="31">
          <cell r="C31" t="str">
            <v>UIL Holdings Corporation (NYSE-UIL)</v>
          </cell>
          <cell r="D31">
            <v>142.37962325487496</v>
          </cell>
          <cell r="G31" t="str">
            <v>El Paso Electric Company (ASE-EE)</v>
          </cell>
          <cell r="H31">
            <v>117.07479889948749</v>
          </cell>
        </row>
        <row r="32">
          <cell r="C32" t="str">
            <v>Hawaiian Electric Industries, Inc. (NYSE-HE)</v>
          </cell>
          <cell r="D32">
            <v>132.45579003309155</v>
          </cell>
          <cell r="G32" t="str">
            <v>Edison International (NYSE-EIX)</v>
          </cell>
          <cell r="H32">
            <v>118.66507177033492</v>
          </cell>
        </row>
        <row r="33">
          <cell r="C33" t="str">
            <v>Maine &amp; Maritimes Corporation (ASE-MAM)</v>
          </cell>
          <cell r="D33">
            <v>131.82080415891889</v>
          </cell>
          <cell r="G33" t="str">
            <v>Progress Energy Inc.  (NYSE-PGN)</v>
          </cell>
          <cell r="H33">
            <v>122.40486088903101</v>
          </cell>
        </row>
        <row r="35">
          <cell r="D35" t="str">
            <v xml:space="preserve">PRICE/EARNINGS </v>
          </cell>
          <cell r="F35" t="str">
            <v>MULTIPLE</v>
          </cell>
        </row>
        <row r="36">
          <cell r="C36" t="str">
            <v>HIGH</v>
          </cell>
          <cell r="G36" t="str">
            <v>LOW</v>
          </cell>
        </row>
        <row r="37">
          <cell r="C37" t="str">
            <v>Pinnacle West Capital Corp. (NYSE-PNW)</v>
          </cell>
          <cell r="D37">
            <v>65.263157894736864</v>
          </cell>
          <cell r="G37" t="str">
            <v>Central Vermont Public Serv. Corp. (NYSE-CV)</v>
          </cell>
          <cell r="H37">
            <v>9.5741626794258394</v>
          </cell>
        </row>
        <row r="38">
          <cell r="C38" t="str">
            <v>Maine &amp; Maritimes Corporation (ASE-MAM)</v>
          </cell>
          <cell r="D38">
            <v>35.594059405940605</v>
          </cell>
          <cell r="G38" t="str">
            <v>Allegheny Energy, Inc. (NYSE-AYE)</v>
          </cell>
          <cell r="H38">
            <v>12.26056338028169</v>
          </cell>
        </row>
        <row r="39">
          <cell r="C39" t="str">
            <v>Otter Tail Corporation (NDQ-OTTR)</v>
          </cell>
          <cell r="D39">
            <v>26.818181818181817</v>
          </cell>
          <cell r="G39" t="str">
            <v>American Electric Power Co. (NYSE-AEP)</v>
          </cell>
          <cell r="H39">
            <v>12.302083333333334</v>
          </cell>
        </row>
        <row r="40">
          <cell r="C40" t="str">
            <v>Hawaiian Electric Industries, Inc. (NYSE-HE)</v>
          </cell>
          <cell r="D40">
            <v>22.068965517241377</v>
          </cell>
          <cell r="G40" t="str">
            <v>DPL Inc.(NYSE-DPL)</v>
          </cell>
          <cell r="H40">
            <v>12.659090909090912</v>
          </cell>
        </row>
        <row r="41">
          <cell r="C41" t="str">
            <v>PPL Corporation (NYSE-PPL)</v>
          </cell>
          <cell r="D41">
            <v>21.43708609271523</v>
          </cell>
          <cell r="G41" t="str">
            <v>El Paso Electric Company (ASE-EE)</v>
          </cell>
          <cell r="H41">
            <v>12.774193548387096</v>
          </cell>
        </row>
        <row r="42">
          <cell r="C42" t="str">
            <v>Great Plains Energy Incorporated (NYSE-GXP)</v>
          </cell>
          <cell r="D42">
            <v>17.149122807017545</v>
          </cell>
          <cell r="G42" t="str">
            <v>FirstEnergy Corporation (NYSE-FE)</v>
          </cell>
          <cell r="H42">
            <v>13.020601336302896</v>
          </cell>
        </row>
        <row r="43">
          <cell r="C43" t="str">
            <v>Southern Company (NYSE-SO)</v>
          </cell>
          <cell r="D43">
            <v>16.944865958523014</v>
          </cell>
          <cell r="G43" t="str">
            <v>FPL Group, Inc. (NYSE-FPL)</v>
          </cell>
          <cell r="H43">
            <v>13.138014527845034</v>
          </cell>
        </row>
        <row r="44">
          <cell r="C44" t="str">
            <v>Westar Energy, Inc. (NYSE-WR)</v>
          </cell>
          <cell r="D44">
            <v>15.654676258992808</v>
          </cell>
          <cell r="G44" t="str">
            <v>UIL Holdings Corporation (NYSE-UIL)</v>
          </cell>
          <cell r="H44">
            <v>13.296116504854371</v>
          </cell>
        </row>
        <row r="45">
          <cell r="C45" t="str">
            <v>Cleco Corporation (NYSE-CNL)</v>
          </cell>
          <cell r="D45">
            <v>15.011235955056179</v>
          </cell>
          <cell r="G45" t="str">
            <v>IDACORP, Inc. (NYSE-IDA)</v>
          </cell>
          <cell r="H45">
            <v>13.47058823529412</v>
          </cell>
        </row>
        <row r="46">
          <cell r="C46" t="str">
            <v>OGE Energy Corp. (NYSE-OGE)</v>
          </cell>
          <cell r="D46">
            <v>14.216535433070865</v>
          </cell>
          <cell r="G46" t="str">
            <v>Portland General Electric (NYSE-POR)</v>
          </cell>
          <cell r="H46">
            <v>13.526086956521739</v>
          </cell>
        </row>
        <row r="48">
          <cell r="D48" t="str">
            <v xml:space="preserve">RETURN   ON   BOOK   VALUE </v>
          </cell>
          <cell r="F48" t="str">
            <v>OF   COMMON    EQUITY</v>
          </cell>
        </row>
        <row r="49">
          <cell r="C49" t="str">
            <v>HIGH</v>
          </cell>
          <cell r="G49" t="str">
            <v>LOW</v>
          </cell>
        </row>
        <row r="50">
          <cell r="C50" t="str">
            <v>DPL Inc.(NYSE-DPL)</v>
          </cell>
          <cell r="D50">
            <v>24.783833193339593</v>
          </cell>
          <cell r="G50" t="str">
            <v>Pinnacle West Capital Corp. (NYSE-PNW)</v>
          </cell>
          <cell r="H50">
            <v>1.6779732274678014</v>
          </cell>
        </row>
        <row r="51">
          <cell r="C51" t="str">
            <v>FPL Group, Inc. (NYSE-FPL)</v>
          </cell>
          <cell r="D51">
            <v>14.266875463611639</v>
          </cell>
          <cell r="G51" t="str">
            <v>Maine &amp; Maritimes Corporation (ASE-MAM)</v>
          </cell>
          <cell r="H51">
            <v>3.7678725332036844</v>
          </cell>
        </row>
        <row r="52">
          <cell r="C52" t="str">
            <v>OGE Energy Corp. (NYSE-OGE)</v>
          </cell>
          <cell r="D52">
            <v>12.638774671052634</v>
          </cell>
          <cell r="G52" t="str">
            <v>Otter Tail Corporation (NDQ-OTTR)</v>
          </cell>
          <cell r="H52">
            <v>4.5618794551344166</v>
          </cell>
        </row>
        <row r="53">
          <cell r="C53" t="str">
            <v>FirstEnergy Corporation (NYSE-FE)</v>
          </cell>
          <cell r="D53">
            <v>12.353172595964706</v>
          </cell>
          <cell r="G53" t="str">
            <v>Great Plains Energy Incorporated (NYSE-GXP)</v>
          </cell>
          <cell r="H53">
            <v>5.2161063908385676</v>
          </cell>
        </row>
        <row r="54">
          <cell r="C54" t="str">
            <v>Hawaiian Electric Industries, Inc. (NYSE-HE)</v>
          </cell>
          <cell r="D54">
            <v>11.641533953592843</v>
          </cell>
          <cell r="G54" t="str">
            <v>Portland General Electric (NYSE-POR)</v>
          </cell>
          <cell r="H54">
            <v>7.3590096286107283</v>
          </cell>
        </row>
        <row r="55">
          <cell r="C55" t="str">
            <v>Central Vermont Public Serv. Corp. (NYSE-CV)</v>
          </cell>
          <cell r="D55">
            <v>11.294194846558419</v>
          </cell>
          <cell r="G55" t="str">
            <v>Westar Energy, Inc. (NYSE-WR)</v>
          </cell>
          <cell r="H55">
            <v>7.8638730056102206</v>
          </cell>
        </row>
        <row r="56">
          <cell r="C56" t="str">
            <v>Southern Company (NYSE-SO)</v>
          </cell>
          <cell r="D56">
            <v>11.266409954551635</v>
          </cell>
          <cell r="G56" t="str">
            <v>IDACORP, Inc. (NYSE-IDA)</v>
          </cell>
          <cell r="H56">
            <v>8.2045521583561491</v>
          </cell>
        </row>
        <row r="57">
          <cell r="C57" t="str">
            <v>American Electric Power Co. (NYSE-AEP)</v>
          </cell>
          <cell r="D57">
            <v>10.741837287852883</v>
          </cell>
          <cell r="G57" t="str">
            <v>Progress Energy Inc.  (NYSE-PGN)</v>
          </cell>
          <cell r="H57">
            <v>8.5347100175746924</v>
          </cell>
        </row>
        <row r="58">
          <cell r="C58" t="str">
            <v>Cleco Corporation (NYSE-CNL)</v>
          </cell>
          <cell r="D58">
            <v>10.729556749147649</v>
          </cell>
          <cell r="G58" t="str">
            <v>Edison International (NYSE-EIX)</v>
          </cell>
          <cell r="H58">
            <v>9.149916247906198</v>
          </cell>
        </row>
        <row r="59">
          <cell r="C59" t="str">
            <v>UIL Holdings Corporation (NYSE-UIL)</v>
          </cell>
          <cell r="D59">
            <v>10.672426184060575</v>
          </cell>
          <cell r="G59" t="str">
            <v>El Paso Electric Company (ASE-EE)</v>
          </cell>
          <cell r="H59">
            <v>9.5155646837404309</v>
          </cell>
        </row>
        <row r="64">
          <cell r="D64" t="str">
            <v>COMBINATION   ELECTRIC</v>
          </cell>
          <cell r="F64" t="str">
            <v>&amp;   GAS   COMPANIES</v>
          </cell>
        </row>
        <row r="66">
          <cell r="D66" t="str">
            <v xml:space="preserve">DIVIDEND </v>
          </cell>
          <cell r="F66" t="str">
            <v>YIELD</v>
          </cell>
        </row>
        <row r="67">
          <cell r="C67" t="str">
            <v>HIGH</v>
          </cell>
          <cell r="G67" t="str">
            <v>LOW</v>
          </cell>
        </row>
        <row r="68">
          <cell r="C68" t="str">
            <v>Empire District Electric Co. (NYSE-EDE)</v>
          </cell>
          <cell r="D68">
            <v>6.8559171557107197</v>
          </cell>
          <cell r="G68" t="str">
            <v>AES Corporation (NYSE-AES)</v>
          </cell>
          <cell r="H68">
            <v>0</v>
          </cell>
        </row>
        <row r="69">
          <cell r="C69" t="str">
            <v>Integrys Energy Group (NYSE-TEG)</v>
          </cell>
          <cell r="D69">
            <v>6.4654147848823396</v>
          </cell>
          <cell r="G69" t="str">
            <v>MDU Resources Group, Inc. (NYSE-MDU)</v>
          </cell>
          <cell r="H69">
            <v>2.6934587430525863</v>
          </cell>
        </row>
        <row r="70">
          <cell r="C70" t="str">
            <v>Pepco Holdings, Inc. (NYSE-POM)</v>
          </cell>
          <cell r="D70">
            <v>6.3492063492063489</v>
          </cell>
          <cell r="G70" t="str">
            <v>Constellation Energy Group, Inc. (NYSE-CEG)</v>
          </cell>
          <cell r="H70">
            <v>2.7562446167097332</v>
          </cell>
        </row>
        <row r="71">
          <cell r="C71" t="str">
            <v>NiSource Inc. (NYSE-NI)</v>
          </cell>
          <cell r="D71">
            <v>6.0367417356369275</v>
          </cell>
          <cell r="G71" t="str">
            <v>SEMPRA Energy (NYSE-SRE)</v>
          </cell>
          <cell r="H71">
            <v>2.8142589118198877</v>
          </cell>
        </row>
        <row r="72">
          <cell r="C72" t="str">
            <v>Unitil Corporation (ASE-UTL)</v>
          </cell>
          <cell r="D72">
            <v>5.962410996042129</v>
          </cell>
          <cell r="G72" t="str">
            <v>Wisconsin Energy Corporation (NYSE-WEC)</v>
          </cell>
          <cell r="H72">
            <v>2.8189374774123599</v>
          </cell>
        </row>
        <row r="73">
          <cell r="C73" t="str">
            <v>Ameren Corporation (NYSE-AEE)</v>
          </cell>
          <cell r="D73">
            <v>5.5475504322766565</v>
          </cell>
          <cell r="G73" t="str">
            <v>CMS Energy Corporation (NYSE-CMS)</v>
          </cell>
          <cell r="H73">
            <v>3.2530904359141188</v>
          </cell>
        </row>
        <row r="74">
          <cell r="C74" t="str">
            <v>Duke Energy Corporation (NYSE-DUK)</v>
          </cell>
          <cell r="D74">
            <v>5.5395268320830935</v>
          </cell>
          <cell r="G74" t="str">
            <v>Entergy Corporation (NYSE-ETR)</v>
          </cell>
          <cell r="H74">
            <v>3.5569927243330643</v>
          </cell>
        </row>
        <row r="75">
          <cell r="C75" t="str">
            <v>Vectren Corporation (NYSE-VVC)</v>
          </cell>
          <cell r="D75">
            <v>5.5217214778725143</v>
          </cell>
          <cell r="G75" t="str">
            <v>NV Energy (NYSE-NVE)</v>
          </cell>
          <cell r="H75">
            <v>3.6262540795358391</v>
          </cell>
        </row>
        <row r="76">
          <cell r="C76" t="str">
            <v>ALLETE, Inc. (NYSE-ALE)</v>
          </cell>
          <cell r="D76">
            <v>5.3349499848438917</v>
          </cell>
          <cell r="G76" t="str">
            <v>UniSource Energy Corporation (NYSE-UNS)</v>
          </cell>
          <cell r="H76">
            <v>3.6306729264475743</v>
          </cell>
        </row>
        <row r="77">
          <cell r="C77" t="str">
            <v>Black Hills Corporation (NYSE-BKH)</v>
          </cell>
          <cell r="D77">
            <v>5.334335086401202</v>
          </cell>
          <cell r="G77" t="str">
            <v>Northeast Utilities (NYSE-NU)</v>
          </cell>
          <cell r="H77">
            <v>3.679318357862122</v>
          </cell>
        </row>
        <row r="79">
          <cell r="D79" t="str">
            <v xml:space="preserve">MARKET/BOOK </v>
          </cell>
          <cell r="F79" t="str">
            <v>RATIO</v>
          </cell>
        </row>
        <row r="80">
          <cell r="C80" t="str">
            <v>HIGH</v>
          </cell>
          <cell r="G80" t="str">
            <v>LOW</v>
          </cell>
        </row>
        <row r="81">
          <cell r="C81" t="str">
            <v>Exelon Corporation (NYSE-EXC)</v>
          </cell>
          <cell r="D81">
            <v>262.62690152121695</v>
          </cell>
          <cell r="G81" t="str">
            <v>Pepco Holdings, Inc. (NYSE-POM)</v>
          </cell>
          <cell r="H81">
            <v>88.535327366933586</v>
          </cell>
        </row>
        <row r="82">
          <cell r="C82" t="str">
            <v>CenterPoint Energy (NYSE-CNP)</v>
          </cell>
          <cell r="D82">
            <v>218.09093856259659</v>
          </cell>
          <cell r="G82" t="str">
            <v>NiSource Inc. (NYSE-NI)</v>
          </cell>
          <cell r="H82">
            <v>89.654036035275738</v>
          </cell>
        </row>
        <row r="83">
          <cell r="C83" t="str">
            <v>Dominion Resources, Inc. (NYSE-D)</v>
          </cell>
          <cell r="D83">
            <v>205.34227950913748</v>
          </cell>
          <cell r="G83" t="str">
            <v>NV Energy (NYSE-NVE)</v>
          </cell>
          <cell r="H83">
            <v>89.755705557953263</v>
          </cell>
        </row>
        <row r="84">
          <cell r="C84" t="str">
            <v>AES Corporation (NYSE-AES)</v>
          </cell>
          <cell r="D84">
            <v>203.41550752825657</v>
          </cell>
          <cell r="G84" t="str">
            <v>Black Hills Corporation (NYSE-BKH)</v>
          </cell>
          <cell r="H84">
            <v>96.813893254778705</v>
          </cell>
        </row>
        <row r="85">
          <cell r="C85" t="str">
            <v>NSTAR (NYSE-NST)</v>
          </cell>
          <cell r="D85">
            <v>203.12316058262672</v>
          </cell>
          <cell r="G85" t="str">
            <v>Duke Energy Corporation (NYSE-DUK)</v>
          </cell>
          <cell r="H85">
            <v>104.26231025546093</v>
          </cell>
        </row>
        <row r="86">
          <cell r="C86" t="str">
            <v>Public Service Enterprise Group (NYSE-PEG)</v>
          </cell>
          <cell r="D86">
            <v>195.07061370178468</v>
          </cell>
          <cell r="G86" t="str">
            <v>DTE Energy Company (NYSE-DTE)</v>
          </cell>
          <cell r="H86">
            <v>112.39897370109043</v>
          </cell>
        </row>
        <row r="87">
          <cell r="C87" t="str">
            <v>Entergy Corporation (NYSE-ETR)</v>
          </cell>
          <cell r="D87">
            <v>191.0184587277875</v>
          </cell>
          <cell r="G87" t="str">
            <v>Integrys Energy Group (NYSE-TEG)</v>
          </cell>
          <cell r="H87">
            <v>112.79488878041978</v>
          </cell>
        </row>
        <row r="88">
          <cell r="C88" t="str">
            <v>Constellation Energy Group, Inc. (NYSE-CEG)</v>
          </cell>
          <cell r="D88">
            <v>173.41591867096454</v>
          </cell>
          <cell r="G88" t="str">
            <v>Avista Corporation (NYSE-AVA)</v>
          </cell>
          <cell r="H88">
            <v>114.82954209862935</v>
          </cell>
        </row>
        <row r="89">
          <cell r="C89" t="str">
            <v>MDU Resources Group, Inc. (NYSE-MDU)</v>
          </cell>
          <cell r="D89">
            <v>172.36141927140773</v>
          </cell>
          <cell r="G89" t="str">
            <v>Empire District Electric Co. (NYSE-EDE)</v>
          </cell>
          <cell r="H89">
            <v>115.39972644533071</v>
          </cell>
        </row>
        <row r="90">
          <cell r="C90" t="str">
            <v>PG&amp;E Corporation (NYSE-PCG)</v>
          </cell>
          <cell r="D90">
            <v>171.7402086203503</v>
          </cell>
          <cell r="G90" t="str">
            <v>Alliant  Energy Corporation (NYSE-LNT)</v>
          </cell>
          <cell r="H90">
            <v>120.29093017356959</v>
          </cell>
        </row>
        <row r="92">
          <cell r="D92" t="str">
            <v xml:space="preserve">PRICE/EARNINGS </v>
          </cell>
          <cell r="F92" t="str">
            <v>MULTIPLE</v>
          </cell>
        </row>
        <row r="93">
          <cell r="C93" t="str">
            <v>HIGH</v>
          </cell>
          <cell r="G93" t="str">
            <v>LOW</v>
          </cell>
        </row>
        <row r="94">
          <cell r="C94" t="str">
            <v>Alliant  Energy Corporation (NYSE-LNT)</v>
          </cell>
          <cell r="D94">
            <v>30.404040404040405</v>
          </cell>
          <cell r="G94" t="str">
            <v>Public Service Enterprise Group (NYSE-PEG)</v>
          </cell>
          <cell r="H94">
            <v>11.597222222222221</v>
          </cell>
        </row>
        <row r="95">
          <cell r="C95" t="str">
            <v>Duke Energy Corporation (NYSE-DUK)</v>
          </cell>
          <cell r="D95">
            <v>22.217948717948715</v>
          </cell>
          <cell r="G95" t="str">
            <v>Exelon Corporation (NYSE-EXC)</v>
          </cell>
          <cell r="H95">
            <v>11.658823529411764</v>
          </cell>
        </row>
        <row r="96">
          <cell r="C96" t="str">
            <v>TECO Energy, Inc. (NYSE-TE)</v>
          </cell>
          <cell r="D96">
            <v>18.825581395348838</v>
          </cell>
          <cell r="G96" t="str">
            <v>SEMPRA Energy (NYSE-SRE)</v>
          </cell>
          <cell r="H96">
            <v>11.875536480686696</v>
          </cell>
        </row>
        <row r="97">
          <cell r="C97" t="str">
            <v>Vectren Corporation (NYSE-VVC)</v>
          </cell>
          <cell r="D97">
            <v>17.468085106382979</v>
          </cell>
          <cell r="G97" t="str">
            <v>SCANA Corporation (NYSE-SCG)</v>
          </cell>
          <cell r="H97">
            <v>12.53872053872054</v>
          </cell>
        </row>
        <row r="98">
          <cell r="C98" t="str">
            <v>CH Energy Group, Inc. (NYSE-CHG)</v>
          </cell>
          <cell r="D98">
            <v>17.129324546952226</v>
          </cell>
          <cell r="G98" t="str">
            <v>DTE Energy Company (NYSE-DTE)</v>
          </cell>
          <cell r="H98">
            <v>12.642857142857141</v>
          </cell>
        </row>
        <row r="99">
          <cell r="C99" t="str">
            <v>MGE Energy, Inc. (NDQ-MGEE)</v>
          </cell>
          <cell r="D99">
            <v>16.872641509433965</v>
          </cell>
          <cell r="G99" t="str">
            <v>PG&amp;E Corporation (NYSE-PCG)</v>
          </cell>
          <cell r="H99">
            <v>12.695455828394016</v>
          </cell>
        </row>
        <row r="100">
          <cell r="C100" t="str">
            <v>NV Energy (NYSE-NVE)</v>
          </cell>
          <cell r="D100">
            <v>16.064935064935064</v>
          </cell>
          <cell r="G100" t="str">
            <v>CMS Energy Corporation (NYSE-CMS)</v>
          </cell>
          <cell r="H100">
            <v>12.915966386554622</v>
          </cell>
        </row>
        <row r="101">
          <cell r="C101" t="str">
            <v>ALLETE, Inc. (NYSE-ALE)</v>
          </cell>
          <cell r="D101">
            <v>16.014563106796121</v>
          </cell>
          <cell r="G101" t="str">
            <v>CenterPoint Energy (NYSE-CNP)</v>
          </cell>
          <cell r="H101">
            <v>13.568050446663163</v>
          </cell>
        </row>
        <row r="102">
          <cell r="C102" t="str">
            <v>NiSource Inc. (NYSE-NI)</v>
          </cell>
          <cell r="D102">
            <v>15.744897959183673</v>
          </cell>
          <cell r="G102" t="str">
            <v>Northeast Utilities (NYSE-NU)</v>
          </cell>
          <cell r="H102">
            <v>13.641509433962261</v>
          </cell>
        </row>
        <row r="103">
          <cell r="C103" t="str">
            <v>Empire District Electric Co. (NYSE-EDE)</v>
          </cell>
          <cell r="D103">
            <v>15.584307178631054</v>
          </cell>
          <cell r="G103" t="str">
            <v>Northwestern Corporation (NYSE-NWE)</v>
          </cell>
          <cell r="H103">
            <v>13.890052356020941</v>
          </cell>
        </row>
        <row r="105">
          <cell r="D105" t="str">
            <v xml:space="preserve">RETURN   ON   BOOK   VALUE </v>
          </cell>
          <cell r="F105" t="str">
            <v>OF   COMMON    EQUITY</v>
          </cell>
        </row>
        <row r="106">
          <cell r="C106" t="str">
            <v>HIGH</v>
          </cell>
          <cell r="G106" t="str">
            <v>LOW</v>
          </cell>
        </row>
        <row r="107">
          <cell r="C107" t="str">
            <v>Exelon Corporation (NYSE-EXC)</v>
          </cell>
          <cell r="D107">
            <v>23.117498027162853</v>
          </cell>
          <cell r="G107" t="str">
            <v>Pepco Holdings, Inc. (NYSE-POM)</v>
          </cell>
          <cell r="H107">
            <v>6.2414902461653394</v>
          </cell>
        </row>
        <row r="108">
          <cell r="C108" t="str">
            <v>Public Service Enterprise Group (NYSE-PEG)</v>
          </cell>
          <cell r="D108">
            <v>18.088486922512832</v>
          </cell>
          <cell r="G108" t="str">
            <v>CH Energy Group, Inc. (NYSE-CHG)</v>
          </cell>
          <cell r="H108">
            <v>7.3308457521237447</v>
          </cell>
        </row>
        <row r="109">
          <cell r="C109" t="str">
            <v>UniSource Energy Corporation (NYSE-UNS)</v>
          </cell>
          <cell r="D109">
            <v>16.687484279605787</v>
          </cell>
          <cell r="G109" t="str">
            <v>Empire District Electric Co. (NYSE-EDE)</v>
          </cell>
          <cell r="H109">
            <v>7.4450550445754198</v>
          </cell>
        </row>
        <row r="110">
          <cell r="C110" t="str">
            <v>Dominion Resources, Inc. (NYSE-D)</v>
          </cell>
          <cell r="D110">
            <v>15.088105726872246</v>
          </cell>
          <cell r="G110" t="str">
            <v>Ameren Corporation (NYSE-AEE)</v>
          </cell>
          <cell r="H110">
            <v>7.9285090371564877</v>
          </cell>
        </row>
        <row r="111">
          <cell r="C111" t="str">
            <v>AES Corporation (NYSE-AES)</v>
          </cell>
          <cell r="D111">
            <v>14.934366257800733</v>
          </cell>
          <cell r="G111" t="str">
            <v>NV Energy (NYSE-NVE)</v>
          </cell>
          <cell r="H111">
            <v>8.1054592138930737</v>
          </cell>
        </row>
        <row r="112">
          <cell r="C112" t="str">
            <v>CenterPoint Energy (NYSE-CNP)</v>
          </cell>
          <cell r="D112">
            <v>14.934180662732638</v>
          </cell>
          <cell r="G112" t="str">
            <v>Avista Corporation (NYSE-AVA)</v>
          </cell>
          <cell r="H112">
            <v>8.1646655231560885</v>
          </cell>
        </row>
        <row r="113">
          <cell r="C113" t="str">
            <v>PG&amp;E Corporation (NYSE-PCG)</v>
          </cell>
          <cell r="D113">
            <v>13.57442619553391</v>
          </cell>
          <cell r="G113" t="str">
            <v>Unitil Corporation (ASE-UTL)</v>
          </cell>
          <cell r="H113">
            <v>8.1895400766522375</v>
          </cell>
        </row>
        <row r="114">
          <cell r="C114" t="str">
            <v>NSTAR (NYSE-NST)</v>
          </cell>
          <cell r="D114">
            <v>13.543489866437564</v>
          </cell>
          <cell r="G114" t="str">
            <v>Consolidated Edison, Inc. (NYSE-ED)</v>
          </cell>
          <cell r="H114">
            <v>8.4002847554154378</v>
          </cell>
        </row>
        <row r="115">
          <cell r="C115" t="str">
            <v>Entergy Corporation (NYSE-ETR)</v>
          </cell>
          <cell r="D115">
            <v>13.403097276047109</v>
          </cell>
          <cell r="G115" t="str">
            <v>Vectren Corporation (NYSE-VVC)</v>
          </cell>
          <cell r="H115">
            <v>8.4884532070345493</v>
          </cell>
        </row>
        <row r="116">
          <cell r="C116" t="str">
            <v>SEMPRA Energy (NYSE-SRE)</v>
          </cell>
          <cell r="D116">
            <v>11.548398726191191</v>
          </cell>
          <cell r="G116" t="str">
            <v>ALLETE, Inc. (NYSE-ALE)</v>
          </cell>
          <cell r="H116">
            <v>8.7140092652319225</v>
          </cell>
        </row>
        <row r="121">
          <cell r="D121" t="str">
            <v xml:space="preserve">NATURAL   GAS   DIST.   </v>
          </cell>
          <cell r="F121" t="str">
            <v>&amp;   INT.   GAS   COMPANIES</v>
          </cell>
        </row>
        <row r="123">
          <cell r="D123" t="str">
            <v xml:space="preserve">DIVIDEND </v>
          </cell>
          <cell r="F123" t="str">
            <v>YIELD</v>
          </cell>
        </row>
        <row r="124">
          <cell r="C124" t="str">
            <v>HIGH</v>
          </cell>
          <cell r="G124" t="str">
            <v>LOW</v>
          </cell>
        </row>
        <row r="125">
          <cell r="C125" t="str">
            <v>Energy, Incorporated (NDQ-EGAS)</v>
          </cell>
          <cell r="D125">
            <v>6.2427745664739884</v>
          </cell>
          <cell r="G125" t="str">
            <v>Southwestern Energy Company (NYSE-SWN)</v>
          </cell>
          <cell r="H125">
            <v>0</v>
          </cell>
        </row>
        <row r="126">
          <cell r="C126" t="str">
            <v>AGL Resources Inc. (NYSE-AGL)</v>
          </cell>
          <cell r="D126">
            <v>4.6892039258451472</v>
          </cell>
          <cell r="G126" t="str">
            <v>El Paso Corporation (NYSE-EP)</v>
          </cell>
          <cell r="H126">
            <v>0.40941658137154557</v>
          </cell>
        </row>
        <row r="127">
          <cell r="C127" t="str">
            <v>Laclede Group, Inc. (NYSE-LG)</v>
          </cell>
          <cell r="D127">
            <v>4.6773238602723506</v>
          </cell>
          <cell r="G127" t="str">
            <v>Energen Corporation (NYSE-EGN)</v>
          </cell>
          <cell r="H127">
            <v>1.0822510822510822</v>
          </cell>
        </row>
        <row r="128">
          <cell r="C128" t="str">
            <v>Atmos Energy Corporation (NYSE-ATO)</v>
          </cell>
          <cell r="D128">
            <v>4.6461758398856325</v>
          </cell>
          <cell r="G128" t="str">
            <v>Questar Corporation (NYSE-STR)</v>
          </cell>
          <cell r="H128">
            <v>1.2603005332040718</v>
          </cell>
        </row>
        <row r="129">
          <cell r="C129" t="str">
            <v>Delta Natural Gas Company (NDQ-DGAS)</v>
          </cell>
          <cell r="D129">
            <v>4.5749402526459546</v>
          </cell>
          <cell r="G129" t="str">
            <v>EQT Corporation (NYSE-EQT)</v>
          </cell>
          <cell r="H129">
            <v>2.037508671524956</v>
          </cell>
        </row>
        <row r="130">
          <cell r="C130" t="str">
            <v>NICOR Inc. (NYSE-GAS)</v>
          </cell>
          <cell r="D130">
            <v>4.4137931034482758</v>
          </cell>
          <cell r="G130" t="str">
            <v>Williams Companies, Inc. (NYSE-WMB)</v>
          </cell>
          <cell r="H130">
            <v>2.1348859776807378</v>
          </cell>
        </row>
        <row r="131">
          <cell r="C131" t="str">
            <v>RGC Resources, Inc. (NDQ-RGCO)</v>
          </cell>
          <cell r="D131">
            <v>4.399880275366657</v>
          </cell>
          <cell r="G131" t="str">
            <v>National Fuel Gas Company (NYSE-NFG)</v>
          </cell>
          <cell r="H131">
            <v>2.7186225645672857</v>
          </cell>
        </row>
        <row r="132">
          <cell r="C132" t="str">
            <v>WGL Holdings, Inc. (NYSE-WGL)</v>
          </cell>
          <cell r="D132">
            <v>4.3641474816453449</v>
          </cell>
          <cell r="G132" t="str">
            <v>Southern Union Company (NYSE-SUG)</v>
          </cell>
          <cell r="H132">
            <v>2.7202598457166061</v>
          </cell>
        </row>
        <row r="133">
          <cell r="C133" t="str">
            <v>Piedmont Natural Gas Co., Inc. (NYSE-PNY)</v>
          </cell>
          <cell r="D133">
            <v>4.1538461538461542</v>
          </cell>
          <cell r="G133" t="str">
            <v>UGI Corporation (NYSE-UGI)</v>
          </cell>
          <cell r="H133">
            <v>3.244120032441201</v>
          </cell>
        </row>
        <row r="134">
          <cell r="C134" t="str">
            <v>Chesapeake Utilities Corporation (NYSE-CPK)</v>
          </cell>
          <cell r="D134">
            <v>3.9548022598870061</v>
          </cell>
          <cell r="G134" t="str">
            <v>Southwest Gas Corporation (NYSE-SWX)</v>
          </cell>
          <cell r="H134">
            <v>3.2940360610263522</v>
          </cell>
        </row>
        <row r="136">
          <cell r="D136" t="str">
            <v xml:space="preserve">MARKET/BOOK </v>
          </cell>
          <cell r="F136" t="str">
            <v>RATIO</v>
          </cell>
        </row>
        <row r="137">
          <cell r="C137" t="str">
            <v>HIGH</v>
          </cell>
          <cell r="G137" t="str">
            <v>LOW</v>
          </cell>
        </row>
        <row r="138">
          <cell r="C138" t="str">
            <v>El Paso Corporation (NYSE-EP)</v>
          </cell>
          <cell r="D138">
            <v>318.49388280282329</v>
          </cell>
          <cell r="G138" t="str">
            <v>Southern Union Company (NYSE-SUG)</v>
          </cell>
          <cell r="H138">
            <v>113.51277155871482</v>
          </cell>
        </row>
        <row r="139">
          <cell r="C139" t="str">
            <v>EQT Corporation (NYSE-EQT)</v>
          </cell>
          <cell r="D139">
            <v>268.92115981197253</v>
          </cell>
          <cell r="G139" t="str">
            <v>Energy, Incorporated (NDQ-EGAS)</v>
          </cell>
          <cell r="H139">
            <v>119.18688330582907</v>
          </cell>
        </row>
        <row r="140">
          <cell r="C140" t="str">
            <v>National Fuel Gas Company (NYSE-NFG)</v>
          </cell>
          <cell r="D140">
            <v>249.91687975228345</v>
          </cell>
          <cell r="G140" t="str">
            <v>Southwest Gas Corporation (NYSE-SWX)</v>
          </cell>
          <cell r="H140">
            <v>121.46729602917578</v>
          </cell>
        </row>
        <row r="141">
          <cell r="C141" t="str">
            <v>New Jersey Resources Corp. (NYSE-NJR)</v>
          </cell>
          <cell r="D141">
            <v>227.80132980342921</v>
          </cell>
          <cell r="G141" t="str">
            <v>Atmos Energy Corporation (NYSE-ATO)</v>
          </cell>
          <cell r="H141">
            <v>123.82539745980381</v>
          </cell>
        </row>
        <row r="142">
          <cell r="C142" t="str">
            <v>Questar Corporation (NYSE-STR)</v>
          </cell>
          <cell r="D142">
            <v>217.67776880031121</v>
          </cell>
          <cell r="G142" t="str">
            <v>Laclede Group, Inc. (NYSE-LG)</v>
          </cell>
          <cell r="H142">
            <v>143.89314353132318</v>
          </cell>
        </row>
        <row r="143">
          <cell r="C143" t="str">
            <v>ONEOK, Inc. (NYSE-OKE)</v>
          </cell>
          <cell r="D143">
            <v>213.91017729825225</v>
          </cell>
          <cell r="G143" t="str">
            <v>RGC Resources, Inc. (NDQ-RGCO)</v>
          </cell>
          <cell r="H143">
            <v>144.4204158534296</v>
          </cell>
        </row>
        <row r="144">
          <cell r="C144" t="str">
            <v>South Jersey Industries, Inc. (NYSE-SJI)</v>
          </cell>
          <cell r="D144">
            <v>212.16686130279817</v>
          </cell>
          <cell r="G144" t="str">
            <v>Williams Companies, Inc. (NYSE-WMB)</v>
          </cell>
          <cell r="H144">
            <v>146.39600325027084</v>
          </cell>
        </row>
        <row r="145">
          <cell r="C145" t="str">
            <v>Piedmont Natural Gas Co., Inc. (NYSE-PNY)</v>
          </cell>
          <cell r="D145">
            <v>200.18419547929861</v>
          </cell>
          <cell r="G145" t="str">
            <v>WGL Holdings, Inc. (NYSE-WGL)</v>
          </cell>
          <cell r="H145">
            <v>153.34478335571347</v>
          </cell>
        </row>
        <row r="146">
          <cell r="C146" t="str">
            <v>NICOR Inc. (NYSE-GAS)</v>
          </cell>
          <cell r="D146">
            <v>193.7659872102318</v>
          </cell>
          <cell r="G146" t="str">
            <v>Delta Natural Gas Company (NDQ-DGAS)</v>
          </cell>
          <cell r="H146">
            <v>161.58810165599775</v>
          </cell>
        </row>
        <row r="147">
          <cell r="C147" t="str">
            <v>Northwest Natural Gas Co. (NYSE-NWN)</v>
          </cell>
          <cell r="D147">
            <v>185.02089334252909</v>
          </cell>
          <cell r="G147" t="str">
            <v>AGL Resources Inc. (NYSE-AGL)</v>
          </cell>
          <cell r="H147">
            <v>164.72926119837115</v>
          </cell>
        </row>
        <row r="149">
          <cell r="D149" t="str">
            <v xml:space="preserve">PRICE/EARNINGS </v>
          </cell>
          <cell r="F149" t="str">
            <v>MULTIPLE</v>
          </cell>
        </row>
        <row r="150">
          <cell r="C150" t="str">
            <v>HIGH</v>
          </cell>
          <cell r="G150" t="str">
            <v>LOW</v>
          </cell>
        </row>
        <row r="151">
          <cell r="C151" t="str">
            <v>New Jersey Resources Corp. (NYSE-NJR)</v>
          </cell>
          <cell r="D151">
            <v>57.812500000000007</v>
          </cell>
          <cell r="G151" t="str">
            <v>UGI Corporation (NYSE-UGI)</v>
          </cell>
          <cell r="H151">
            <v>10.449152542372881</v>
          </cell>
        </row>
        <row r="152">
          <cell r="C152" t="str">
            <v>Williams Companies, Inc. (NYSE-WMB)</v>
          </cell>
          <cell r="D152">
            <v>51.525000000000006</v>
          </cell>
          <cell r="G152" t="str">
            <v>Energy, Incorporated (NDQ-EGAS)</v>
          </cell>
          <cell r="H152">
            <v>11.381578947368421</v>
          </cell>
        </row>
        <row r="153">
          <cell r="C153" t="str">
            <v>South Jersey Industries, Inc. (NYSE-SJI)</v>
          </cell>
          <cell r="D153">
            <v>41.502762430939228</v>
          </cell>
          <cell r="G153" t="str">
            <v>Laclede Group, Inc. (NYSE-LG)</v>
          </cell>
          <cell r="H153">
            <v>11.568493150684931</v>
          </cell>
        </row>
        <row r="154">
          <cell r="C154" t="str">
            <v>National Fuel Gas Company (NYSE-NFG)</v>
          </cell>
          <cell r="D154">
            <v>39.408000000000008</v>
          </cell>
          <cell r="G154" t="str">
            <v>Energen Corporation (NYSE-EGN)</v>
          </cell>
          <cell r="H154">
            <v>12.657534246575342</v>
          </cell>
        </row>
        <row r="155">
          <cell r="C155" t="str">
            <v>EQT Corporation (NYSE-EQT)</v>
          </cell>
          <cell r="D155">
            <v>28.045454545454543</v>
          </cell>
          <cell r="G155" t="str">
            <v>Southern Union Company (NYSE-SUG)</v>
          </cell>
          <cell r="H155">
            <v>12.683908045977013</v>
          </cell>
        </row>
        <row r="156">
          <cell r="C156" t="str">
            <v>AGL Resources Inc. (NYSE-AGL)</v>
          </cell>
          <cell r="D156">
            <v>23.818181818181817</v>
          </cell>
          <cell r="G156" t="str">
            <v>RGC Resources, Inc. (NDQ-RGCO)</v>
          </cell>
          <cell r="H156">
            <v>13.302752293577981</v>
          </cell>
        </row>
        <row r="157">
          <cell r="C157" t="str">
            <v>Piedmont Natural Gas Co., Inc. (NYSE-PNY)</v>
          </cell>
          <cell r="D157">
            <v>22.222222222222218</v>
          </cell>
          <cell r="G157" t="str">
            <v>NICOR Inc. (NYSE-GAS)</v>
          </cell>
          <cell r="H157">
            <v>13.381475667189951</v>
          </cell>
        </row>
        <row r="158">
          <cell r="C158" t="str">
            <v>Delta Natural Gas Company (NDQ-DGAS)</v>
          </cell>
          <cell r="D158">
            <v>21.085154483798039</v>
          </cell>
          <cell r="G158" t="str">
            <v>WGL Holdings, Inc. (NYSE-WGL)</v>
          </cell>
          <cell r="H158">
            <v>13.979079497907948</v>
          </cell>
        </row>
        <row r="159">
          <cell r="C159" t="str">
            <v>Questar Corporation (NYSE-STR)</v>
          </cell>
          <cell r="D159">
            <v>19.39821344616831</v>
          </cell>
          <cell r="G159" t="str">
            <v>Atmos Energy Corporation (NYSE-ATO)</v>
          </cell>
          <cell r="H159">
            <v>14.081730769230768</v>
          </cell>
        </row>
        <row r="160">
          <cell r="C160" t="str">
            <v>Southwest Gas Corporation (NYSE-SWX)</v>
          </cell>
          <cell r="D160">
            <v>17.747692307692308</v>
          </cell>
          <cell r="G160" t="str">
            <v>Northwest Natural Gas Co. (NYSE-NWN)</v>
          </cell>
          <cell r="H160">
            <v>15.468695952957454</v>
          </cell>
        </row>
        <row r="162">
          <cell r="D162" t="str">
            <v xml:space="preserve">RETURN   ON   BOOK   VALUE </v>
          </cell>
          <cell r="F162" t="str">
            <v>OF   COMMON   EQUITY</v>
          </cell>
        </row>
        <row r="163">
          <cell r="C163" t="str">
            <v>HIGH</v>
          </cell>
          <cell r="G163" t="str">
            <v>LOW</v>
          </cell>
        </row>
        <row r="164">
          <cell r="C164" t="str">
            <v>UGI Corporation (NYSE-UGI)</v>
          </cell>
          <cell r="D164">
            <v>17.1812169751753</v>
          </cell>
          <cell r="G164" t="str">
            <v>Williams Companies, Inc. (NYSE-WMB)</v>
          </cell>
          <cell r="H164">
            <v>3.649072922220248</v>
          </cell>
        </row>
        <row r="165">
          <cell r="C165" t="str">
            <v>NICOR Inc. (NYSE-GAS)</v>
          </cell>
          <cell r="D165">
            <v>14.799284070570184</v>
          </cell>
          <cell r="G165" t="str">
            <v>New Jersey Resources Corp. (NYSE-NJR)</v>
          </cell>
          <cell r="H165">
            <v>3.8458823562629356</v>
          </cell>
        </row>
        <row r="166">
          <cell r="C166" t="str">
            <v>Energen Corporation (NYSE-EGN)</v>
          </cell>
          <cell r="D166">
            <v>14.504644300084413</v>
          </cell>
          <cell r="G166" t="str">
            <v>National Fuel Gas Company (NYSE-NFG)</v>
          </cell>
          <cell r="H166">
            <v>6.3083748455526196</v>
          </cell>
        </row>
        <row r="167">
          <cell r="C167" t="str">
            <v>ONEOK, Inc. (NYSE-OKE)</v>
          </cell>
          <cell r="D167">
            <v>13.962593177578778</v>
          </cell>
          <cell r="G167" t="str">
            <v>Chesapeake Utilities Corporation (NYSE-CPK)</v>
          </cell>
          <cell r="H167">
            <v>6.9676253309337826</v>
          </cell>
        </row>
        <row r="168">
          <cell r="C168" t="str">
            <v>Laclede Group, Inc. (NYSE-LG)</v>
          </cell>
          <cell r="D168">
            <v>12.804469117865411</v>
          </cell>
          <cell r="G168" t="str">
            <v>EQT Corporation (NYSE-EQT)</v>
          </cell>
          <cell r="H168">
            <v>6.9706266447126435</v>
          </cell>
        </row>
        <row r="169">
          <cell r="C169" t="str">
            <v>AGL Resources Inc. (NYSE-AGL)</v>
          </cell>
          <cell r="D169">
            <v>12.605286087714202</v>
          </cell>
          <cell r="G169" t="str">
            <v>Delta Natural Gas Company (NDQ-DGAS)</v>
          </cell>
          <cell r="H169">
            <v>7.6515387104390955</v>
          </cell>
        </row>
        <row r="170">
          <cell r="C170" t="str">
            <v>Northwest Natural Gas Co. (NYSE-NWN)</v>
          </cell>
          <cell r="D170">
            <v>12.345601710813721</v>
          </cell>
          <cell r="G170" t="str">
            <v>Atmos Energy Corporation (NYSE-ATO)</v>
          </cell>
          <cell r="H170">
            <v>9.031287558346591</v>
          </cell>
        </row>
        <row r="171">
          <cell r="C171" t="str">
            <v>Questar Corporation (NYSE-STR)</v>
          </cell>
          <cell r="D171">
            <v>11.419085620297889</v>
          </cell>
          <cell r="G171" t="str">
            <v>Piedmont Natural Gas Co., Inc. (NYSE-PNY)</v>
          </cell>
          <cell r="H171">
            <v>9.2157444771585286</v>
          </cell>
        </row>
        <row r="172">
          <cell r="C172" t="str">
            <v>Chesapeake Utilities Corporation (NYSE-CPK)</v>
          </cell>
          <cell r="D172">
            <v>11.222219011011241</v>
          </cell>
          <cell r="G172" t="str">
            <v>Southern Union Company (NYSE-SUG)</v>
          </cell>
          <cell r="H172">
            <v>9.3093920437501332</v>
          </cell>
        </row>
        <row r="173">
          <cell r="C173" t="str">
            <v>WGL Holdings, Inc. (NYSE-WGL)</v>
          </cell>
          <cell r="D173">
            <v>11.190352173792437</v>
          </cell>
          <cell r="G173" t="str">
            <v>Energy, Incorporated (NDQ-EGAS)</v>
          </cell>
          <cell r="H173">
            <v>10.484685118680899</v>
          </cell>
        </row>
        <row r="178">
          <cell r="D178" t="str">
            <v>TELEPHONE</v>
          </cell>
          <cell r="F178" t="str">
            <v>COMPANIES</v>
          </cell>
        </row>
        <row r="180">
          <cell r="D180" t="str">
            <v xml:space="preserve">DIVIDEND </v>
          </cell>
          <cell r="F180" t="str">
            <v>YIELD</v>
          </cell>
        </row>
        <row r="181">
          <cell r="C181" t="str">
            <v>HIGH</v>
          </cell>
          <cell r="G181" t="str">
            <v>LOW</v>
          </cell>
        </row>
        <row r="182">
          <cell r="C182" t="str">
            <v>Frontier Communications Corp (NYSE FTR)</v>
          </cell>
          <cell r="D182">
            <v>13.386880856760374</v>
          </cell>
          <cell r="G182" t="str">
            <v>General Communication, Inc. (NDQ-GNCMA)</v>
          </cell>
          <cell r="H182">
            <v>0</v>
          </cell>
        </row>
        <row r="183">
          <cell r="C183" t="str">
            <v>Alaska Comm. Systems Group (NDQ-ALSK)</v>
          </cell>
          <cell r="D183">
            <v>10.763454496935102</v>
          </cell>
          <cell r="G183" t="str">
            <v>PAETEC Holdings Corp. (NDQ-PAET)</v>
          </cell>
          <cell r="H183">
            <v>0</v>
          </cell>
        </row>
        <row r="184">
          <cell r="C184" t="str">
            <v>Windstream Corporation (NYSE-WIN)</v>
          </cell>
          <cell r="D184">
            <v>9.2850510677808735</v>
          </cell>
          <cell r="G184" t="str">
            <v>Telephone &amp; Data Systems, Inc.  (ASE-TDS)</v>
          </cell>
          <cell r="H184">
            <v>1.3174019607843137</v>
          </cell>
        </row>
        <row r="185">
          <cell r="C185" t="str">
            <v>CenturyTel, Inc. (NYSE-CTL)</v>
          </cell>
          <cell r="D185">
            <v>7.9658605974395442</v>
          </cell>
          <cell r="G185" t="str">
            <v>Verizon Communications (NYSE-VZ)</v>
          </cell>
          <cell r="H185">
            <v>5.7909174032307211</v>
          </cell>
        </row>
        <row r="186">
          <cell r="C186" t="str">
            <v>Qwest Communications International (NYSE-Q)</v>
          </cell>
          <cell r="D186">
            <v>7.5294117647058831</v>
          </cell>
          <cell r="G186" t="str">
            <v xml:space="preserve">AT&amp;T Inc. (NYSE-T)  </v>
          </cell>
          <cell r="H186">
            <v>6.0249816311535636</v>
          </cell>
        </row>
        <row r="188">
          <cell r="D188" t="str">
            <v xml:space="preserve">MARKET/BOOK </v>
          </cell>
          <cell r="F188" t="str">
            <v>RATIO</v>
          </cell>
        </row>
        <row r="189">
          <cell r="C189" t="str">
            <v>HIGH</v>
          </cell>
          <cell r="G189" t="str">
            <v>LOW</v>
          </cell>
        </row>
        <row r="190">
          <cell r="C190" t="str">
            <v>PAETEC Holdings Corp. (NDQ-PAET)</v>
          </cell>
          <cell r="D190">
            <v>294.77645765071657</v>
          </cell>
          <cell r="G190" t="str">
            <v>Telephone companies with NMs (Not Meaningful Figures)</v>
          </cell>
        </row>
        <row r="191">
          <cell r="C191" t="str">
            <v>Verizon Communications (NYSE-VZ)</v>
          </cell>
          <cell r="D191">
            <v>215.84126800351967</v>
          </cell>
          <cell r="G191" t="str">
            <v>have been excluded from the Market/Book Ratios rankings.</v>
          </cell>
        </row>
        <row r="192">
          <cell r="C192" t="str">
            <v xml:space="preserve">AT&amp;T Inc. (NYSE-T)  </v>
          </cell>
          <cell r="D192">
            <v>160.62361376386235</v>
          </cell>
        </row>
        <row r="193">
          <cell r="C193" t="str">
            <v>BCE, Inc. (NYSE-BCE)</v>
          </cell>
          <cell r="D193">
            <v>149.99430868463529</v>
          </cell>
        </row>
        <row r="194">
          <cell r="C194" t="str">
            <v>General Communication, Inc. (NDQ-GNCMA)</v>
          </cell>
          <cell r="D194">
            <v>114.18457778802735</v>
          </cell>
        </row>
        <row r="197">
          <cell r="D197" t="str">
            <v xml:space="preserve">PRICE/EARNINGS </v>
          </cell>
          <cell r="F197" t="str">
            <v>MULTIPLE</v>
          </cell>
        </row>
        <row r="198">
          <cell r="C198" t="str">
            <v>HIGH</v>
          </cell>
          <cell r="G198" t="str">
            <v>LOW</v>
          </cell>
        </row>
        <row r="199">
          <cell r="C199" t="str">
            <v>General Communication, Inc. (NDQ-GNCMA)</v>
          </cell>
          <cell r="D199">
            <v>68.777777777777786</v>
          </cell>
          <cell r="G199" t="str">
            <v>Cincinnati Bell Inc. (NYSE- CBB)</v>
          </cell>
          <cell r="H199">
            <v>6.3967611336032393</v>
          </cell>
        </row>
        <row r="200">
          <cell r="C200" t="str">
            <v>Alaska Comm. Systems Group (NDQ-ALSK)</v>
          </cell>
          <cell r="D200">
            <v>16.932182536476702</v>
          </cell>
          <cell r="G200" t="str">
            <v>Qwest Communications International (NYSE-Q)</v>
          </cell>
          <cell r="H200">
            <v>9.9067599067599073</v>
          </cell>
        </row>
        <row r="201">
          <cell r="C201" t="str">
            <v>BCE, Inc. (NYSE-BCE)</v>
          </cell>
          <cell r="D201">
            <v>16.927966101694913</v>
          </cell>
          <cell r="G201" t="str">
            <v>CenturyTel, Inc. (NYSE-CTL)</v>
          </cell>
          <cell r="H201">
            <v>12.381120112715745</v>
          </cell>
        </row>
        <row r="202">
          <cell r="C202" t="str">
            <v>Verizon Communications (NYSE-VZ)</v>
          </cell>
          <cell r="D202">
            <v>15.989278752436652</v>
          </cell>
          <cell r="G202" t="str">
            <v xml:space="preserve">AT&amp;T Inc. (NYSE-T)  </v>
          </cell>
          <cell r="H202">
            <v>13.475247524752472</v>
          </cell>
        </row>
        <row r="203">
          <cell r="C203" t="str">
            <v>Frontier Communications Corp (NYSE FTR)</v>
          </cell>
          <cell r="D203">
            <v>15.244897959183675</v>
          </cell>
          <cell r="G203" t="str">
            <v>Windstream Corporation (NYSE-WIN)</v>
          </cell>
          <cell r="H203">
            <v>13.632911392405061</v>
          </cell>
        </row>
        <row r="205">
          <cell r="D205" t="str">
            <v xml:space="preserve">RETURN   ON   BOOK   VALUE </v>
          </cell>
          <cell r="F205" t="str">
            <v>OF   COMMON   EQUITY</v>
          </cell>
        </row>
        <row r="206">
          <cell r="C206" t="str">
            <v>HIGH</v>
          </cell>
          <cell r="G206" t="str">
            <v>LOW</v>
          </cell>
        </row>
        <row r="207">
          <cell r="C207" t="str">
            <v>Verizon Communications (NYSE-VZ)</v>
          </cell>
          <cell r="D207">
            <v>12.392181856809009</v>
          </cell>
          <cell r="G207" t="str">
            <v>Telephone &amp; Data Systems, Inc.  (ASE-TDS)</v>
          </cell>
          <cell r="H207">
            <v>0.41971742491723119</v>
          </cell>
        </row>
        <row r="208">
          <cell r="C208" t="str">
            <v xml:space="preserve">AT&amp;T Inc. (NYSE-T)  </v>
          </cell>
          <cell r="D208">
            <v>11.742950042113881</v>
          </cell>
          <cell r="G208" t="str">
            <v>General Communication, Inc. (NDQ-GNCMA)</v>
          </cell>
          <cell r="H208">
            <v>0.50910655385056658</v>
          </cell>
        </row>
        <row r="209">
          <cell r="C209" t="str">
            <v>BCE, Inc. (NYSE-BCE)</v>
          </cell>
          <cell r="D209">
            <v>7.8143678349387278</v>
          </cell>
          <cell r="G209" t="str">
            <v>CenturyTel, Inc. (NYSE-CTL)</v>
          </cell>
          <cell r="H209">
            <v>6.1130128138217517</v>
          </cell>
        </row>
        <row r="216">
          <cell r="D216" t="str">
            <v>WATER</v>
          </cell>
          <cell r="F216" t="str">
            <v>COMPANIES</v>
          </cell>
        </row>
        <row r="218">
          <cell r="D218" t="str">
            <v xml:space="preserve">DIVIDEND </v>
          </cell>
          <cell r="F218" t="str">
            <v>YIELD</v>
          </cell>
        </row>
        <row r="219">
          <cell r="C219" t="str">
            <v>HIGH</v>
          </cell>
          <cell r="G219" t="str">
            <v>LOW</v>
          </cell>
        </row>
        <row r="220">
          <cell r="C220" t="str">
            <v>Artesian Resources Corp. (NDQ-ARTNA)</v>
          </cell>
          <cell r="D220">
            <v>4.3988269794721404</v>
          </cell>
          <cell r="G220" t="str">
            <v>American States Water Co. (NYSE-AWR)</v>
          </cell>
          <cell r="H220">
            <v>2.9986369831894595</v>
          </cell>
        </row>
        <row r="221">
          <cell r="C221" t="str">
            <v>Middlesex Water Company (NDQ-MSEX)</v>
          </cell>
          <cell r="D221">
            <v>4.2985074626865671</v>
          </cell>
          <cell r="G221" t="str">
            <v>SJW Corporation (NYSE-SJW)</v>
          </cell>
          <cell r="H221">
            <v>3.0188679245283021</v>
          </cell>
        </row>
        <row r="222">
          <cell r="C222" t="str">
            <v>American Water Works Co., Inc. (NYSE-AWK)</v>
          </cell>
          <cell r="D222">
            <v>3.7267080745341614</v>
          </cell>
          <cell r="G222" t="str">
            <v>California Water Service Group (NYSE-CWT)</v>
          </cell>
          <cell r="H222">
            <v>3.1746031746031744</v>
          </cell>
        </row>
        <row r="223">
          <cell r="C223" t="str">
            <v>Connecticut Water Service, Inc. (NDQ-CTWS)</v>
          </cell>
          <cell r="D223">
            <v>3.6752827140549273</v>
          </cell>
          <cell r="G223" t="str">
            <v>Pennichuck Corporation (NDQ-PNNW)</v>
          </cell>
          <cell r="H223">
            <v>3.3500837520938029</v>
          </cell>
        </row>
        <row r="226">
          <cell r="D226" t="str">
            <v xml:space="preserve">MARKET/BOOK </v>
          </cell>
          <cell r="F226" t="str">
            <v>RATIO</v>
          </cell>
        </row>
        <row r="227">
          <cell r="C227" t="str">
            <v>HIGH</v>
          </cell>
          <cell r="G227" t="str">
            <v>LOW</v>
          </cell>
        </row>
        <row r="228">
          <cell r="C228" t="str">
            <v>Aqua America, Inc. (NYSE-WTR)</v>
          </cell>
          <cell r="D228">
            <v>218.55104533691741</v>
          </cell>
          <cell r="G228" t="str">
            <v>American Water Works Co., Inc. (NYSE-AWK)</v>
          </cell>
          <cell r="H228">
            <v>98.753104644502031</v>
          </cell>
        </row>
        <row r="229">
          <cell r="C229" t="str">
            <v>York Water Company (NDQ-YORW)</v>
          </cell>
          <cell r="D229">
            <v>213.83648142757403</v>
          </cell>
          <cell r="G229" t="str">
            <v>Southwest Water Company (NDQ-SWWC)</v>
          </cell>
          <cell r="H229">
            <v>123.90129037699249</v>
          </cell>
        </row>
        <row r="230">
          <cell r="C230" t="str">
            <v>Connecticut Water Service, Inc. (NDQ-CTWS)</v>
          </cell>
          <cell r="D230">
            <v>194.60982688250311</v>
          </cell>
          <cell r="G230" t="str">
            <v>Artesian Resources Corp. (NDQ-ARTNA)</v>
          </cell>
          <cell r="H230">
            <v>141.71985268172196</v>
          </cell>
        </row>
        <row r="231">
          <cell r="C231" t="str">
            <v>Pennichuck Corporation (NDQ-PNNW)</v>
          </cell>
          <cell r="D231">
            <v>186.96497717066646</v>
          </cell>
          <cell r="G231" t="str">
            <v>SJW Corporation (NYSE-SJW)</v>
          </cell>
          <cell r="H231">
            <v>161.6943777844163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"/>
      <sheetName val="CA"/>
      <sheetName val="HI"/>
      <sheetName val="IL"/>
      <sheetName val="IN"/>
      <sheetName val="IA"/>
      <sheetName val="KY"/>
      <sheetName val="LI"/>
      <sheetName val="MD"/>
      <sheetName val="MI"/>
      <sheetName val="MO"/>
      <sheetName val="NJ"/>
      <sheetName val="NM"/>
      <sheetName val="OH"/>
      <sheetName val="PA"/>
      <sheetName val="TN"/>
      <sheetName val="VA EAST"/>
      <sheetName val="VA"/>
      <sheetName val="WV"/>
      <sheetName val="Sheet1"/>
      <sheetName val="Sheet2"/>
      <sheetName val="NM (19)"/>
      <sheetName val="VA_EAST"/>
      <sheetName val="2012 pen cost draft"/>
      <sheetName val="Tables"/>
      <sheetName val="VA_EAST1"/>
      <sheetName val="NM_(19)"/>
      <sheetName val="2012_pen_cost_draft"/>
      <sheetName val="BS - older"/>
      <sheetName val="2011 Pen cost fr TW"/>
      <sheetName val="2003 Related Party Transactions"/>
      <sheetName val="capitalisation"/>
      <sheetName val="AWW Consolida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ACT"/>
      <sheetName val="General"/>
      <sheetName val="Valuation"/>
      <sheetName val="NEI"/>
      <sheetName val="Etown SERP"/>
      <sheetName val="Etown Directors"/>
      <sheetName val="Customize Your Invoice"/>
      <sheetName val="Assumptions"/>
      <sheetName val="Etown_SERP"/>
      <sheetName val="Etown_Directors"/>
      <sheetName val="Customize_Your_Invoice"/>
      <sheetName val="CA"/>
      <sheetName val="C LTV"/>
      <sheetName val="Scenario_Import"/>
      <sheetName val="CalculationR&amp;R"/>
      <sheetName val="MDSummary"/>
    </sheetNames>
    <sheetDataSet>
      <sheetData sheetId="0" refreshError="1"/>
      <sheetData sheetId="1" refreshError="1">
        <row r="1">
          <cell r="B1">
            <v>38353</v>
          </cell>
        </row>
        <row r="2">
          <cell r="B2">
            <v>0.06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Data"/>
      <sheetName val="TPACT"/>
      <sheetName val="NEI"/>
      <sheetName val="NEI-NEW"/>
      <sheetName val="NEI (Abernathy)"/>
      <sheetName val="Sheet2"/>
      <sheetName val="IO"/>
      <sheetName val="NEI_(Abernathy)"/>
      <sheetName val="General"/>
      <sheetName val="NEI Summary for redesign v2"/>
    </sheetNames>
    <sheetDataSet>
      <sheetData sheetId="0">
        <row r="287">
          <cell r="B287" t="str">
            <v>S&amp;U-Q</v>
          </cell>
        </row>
      </sheetData>
      <sheetData sheetId="1"/>
      <sheetData sheetId="2" refreshError="1">
        <row r="287">
          <cell r="B287" t="str">
            <v>S&amp;U-Q</v>
          </cell>
        </row>
        <row r="288">
          <cell r="B288">
            <v>1</v>
          </cell>
        </row>
        <row r="289">
          <cell r="B289">
            <v>125</v>
          </cell>
        </row>
        <row r="290">
          <cell r="B290">
            <v>1</v>
          </cell>
        </row>
        <row r="291">
          <cell r="B291">
            <v>126</v>
          </cell>
        </row>
        <row r="292">
          <cell r="B292">
            <v>-1</v>
          </cell>
        </row>
        <row r="293">
          <cell r="B293">
            <v>1</v>
          </cell>
        </row>
        <row r="294">
          <cell r="B294">
            <v>0</v>
          </cell>
        </row>
        <row r="295">
          <cell r="B295">
            <v>5</v>
          </cell>
        </row>
        <row r="296">
          <cell r="B296">
            <v>1</v>
          </cell>
        </row>
        <row r="297">
          <cell r="B297">
            <v>110</v>
          </cell>
        </row>
        <row r="298">
          <cell r="B298">
            <v>2</v>
          </cell>
        </row>
        <row r="299">
          <cell r="B299">
            <v>10000000</v>
          </cell>
        </row>
        <row r="300">
          <cell r="B300">
            <v>10000000</v>
          </cell>
        </row>
        <row r="301">
          <cell r="B301">
            <v>10000000</v>
          </cell>
        </row>
        <row r="302">
          <cell r="B302">
            <v>10000000</v>
          </cell>
        </row>
        <row r="303">
          <cell r="B303">
            <v>10000000</v>
          </cell>
        </row>
        <row r="304">
          <cell r="B304">
            <v>9996580</v>
          </cell>
        </row>
        <row r="305">
          <cell r="B305">
            <v>9993401.0875599999</v>
          </cell>
        </row>
        <row r="306">
          <cell r="B306">
            <v>9990383.0804315563</v>
          </cell>
        </row>
        <row r="307">
          <cell r="B307">
            <v>9987445.9078059085</v>
          </cell>
        </row>
        <row r="308">
          <cell r="B308">
            <v>9984529.5736008286</v>
          </cell>
        </row>
        <row r="309">
          <cell r="B309">
            <v>9981604.1064357646</v>
          </cell>
        </row>
        <row r="310">
          <cell r="B310">
            <v>9978629.5884120464</v>
          </cell>
        </row>
        <row r="311">
          <cell r="B311">
            <v>9975596.0850171689</v>
          </cell>
        </row>
        <row r="312">
          <cell r="B312">
            <v>9972503.6502308138</v>
          </cell>
        </row>
        <row r="313">
          <cell r="B313">
            <v>9969342.3665736914</v>
          </cell>
        </row>
        <row r="314">
          <cell r="B314">
            <v>9966102.3303045556</v>
          </cell>
        </row>
        <row r="315">
          <cell r="B315">
            <v>9962783.618228564</v>
          </cell>
        </row>
        <row r="316">
          <cell r="B316">
            <v>9959366.3834475111</v>
          </cell>
        </row>
        <row r="317">
          <cell r="B317">
            <v>9955850.727114154</v>
          </cell>
        </row>
        <row r="318">
          <cell r="B318">
            <v>9952216.8415987585</v>
          </cell>
        </row>
        <row r="319">
          <cell r="B319">
            <v>9948464.8558494765</v>
          </cell>
        </row>
        <row r="320">
          <cell r="B320">
            <v>9944565.0576259848</v>
          </cell>
        </row>
        <row r="321">
          <cell r="B321">
            <v>9940507.6750824731</v>
          </cell>
        </row>
        <row r="322">
          <cell r="B322">
            <v>9936292.8998282384</v>
          </cell>
        </row>
        <row r="323">
          <cell r="B323">
            <v>9931881.1857807152</v>
          </cell>
        </row>
        <row r="324">
          <cell r="B324">
            <v>9927272.7929105125</v>
          </cell>
        </row>
        <row r="325">
          <cell r="B325">
            <v>9922428.2837875709</v>
          </cell>
        </row>
        <row r="326">
          <cell r="B326">
            <v>9917338.0780779887</v>
          </cell>
        </row>
        <row r="327">
          <cell r="B327">
            <v>9911962.8808396701</v>
          </cell>
        </row>
        <row r="328">
          <cell r="B328">
            <v>9906293.2380718291</v>
          </cell>
        </row>
        <row r="329">
          <cell r="B329">
            <v>9900280.1180763189</v>
          </cell>
        </row>
        <row r="330">
          <cell r="B330">
            <v>9893894.4374001604</v>
          </cell>
        </row>
        <row r="331">
          <cell r="B331">
            <v>9887097.3319216669</v>
          </cell>
        </row>
        <row r="332">
          <cell r="B332">
            <v>9879840.2024800368</v>
          </cell>
        </row>
        <row r="333">
          <cell r="B333">
            <v>9872084.5279210899</v>
          </cell>
        </row>
        <row r="334">
          <cell r="B334">
            <v>9863594.5352270789</v>
          </cell>
        </row>
        <row r="335">
          <cell r="B335">
            <v>9854648.2549836282</v>
          </cell>
        </row>
        <row r="336">
          <cell r="B336">
            <v>9845128.6647693142</v>
          </cell>
        </row>
        <row r="337">
          <cell r="B337">
            <v>9834899.576086618</v>
          </cell>
        </row>
        <row r="338">
          <cell r="B338">
            <v>9823805.809364792</v>
          </cell>
        </row>
        <row r="339">
          <cell r="B339">
            <v>9811643.9377727993</v>
          </cell>
        </row>
        <row r="340">
          <cell r="B340">
            <v>9798201.9855780508</v>
          </cell>
        </row>
        <row r="341">
          <cell r="B341">
            <v>9783240.1311460733</v>
          </cell>
        </row>
        <row r="342">
          <cell r="B342">
            <v>9766461.8743211571</v>
          </cell>
        </row>
        <row r="343">
          <cell r="B343">
            <v>9747593.0699799675</v>
          </cell>
        </row>
        <row r="344">
          <cell r="B344">
            <v>9726314.0743082017</v>
          </cell>
        </row>
        <row r="345">
          <cell r="B345">
            <v>9702280.3522305861</v>
          </cell>
        </row>
        <row r="346">
          <cell r="B346">
            <v>9675210.9900478628</v>
          </cell>
        </row>
        <row r="347">
          <cell r="B347">
            <v>9644850.1779610924</v>
          </cell>
        </row>
        <row r="348">
          <cell r="B348">
            <v>9610967.8192859162</v>
          </cell>
        </row>
        <row r="349">
          <cell r="B349">
            <v>9573398.5460803267</v>
          </cell>
        </row>
        <row r="350">
          <cell r="B350">
            <v>9532003.1707670745</v>
          </cell>
        </row>
        <row r="351">
          <cell r="B351">
            <v>9486678.4956900775</v>
          </cell>
        </row>
        <row r="352">
          <cell r="B352">
            <v>9437347.7675124891</v>
          </cell>
        </row>
        <row r="353">
          <cell r="B353">
            <v>9383932.3791483678</v>
          </cell>
        </row>
        <row r="354">
          <cell r="B354">
            <v>9326399.4897318091</v>
          </cell>
        </row>
        <row r="355">
          <cell r="B355">
            <v>9264677.3779087644</v>
          </cell>
        </row>
        <row r="356">
          <cell r="B356">
            <v>9198536.8461078741</v>
          </cell>
        </row>
        <row r="357">
          <cell r="B357">
            <v>9127533.3401927669</v>
          </cell>
        </row>
        <row r="358">
          <cell r="B358">
            <v>9051008.1006685905</v>
          </cell>
        </row>
        <row r="359">
          <cell r="B359">
            <v>8968118.9684826676</v>
          </cell>
        </row>
        <row r="360">
          <cell r="B360">
            <v>8877863.8191838581</v>
          </cell>
        </row>
        <row r="361">
          <cell r="B361">
            <v>8779026.5612848848</v>
          </cell>
        </row>
        <row r="362">
          <cell r="B362">
            <v>8670245.6431640033</v>
          </cell>
        </row>
        <row r="363">
          <cell r="B363">
            <v>8550006.6765846051</v>
          </cell>
        </row>
        <row r="364">
          <cell r="B364">
            <v>8416694.9724832978</v>
          </cell>
        </row>
        <row r="365">
          <cell r="B365">
            <v>8268737.8915620139</v>
          </cell>
        </row>
        <row r="366">
          <cell r="B366">
            <v>8104983.8063575197</v>
          </cell>
        </row>
        <row r="367">
          <cell r="B367">
            <v>7924818.1213259976</v>
          </cell>
        </row>
        <row r="368">
          <cell r="B368">
            <v>7728147.9100090507</v>
          </cell>
        </row>
        <row r="369">
          <cell r="B369">
            <v>7515391.9980465015</v>
          </cell>
        </row>
        <row r="370">
          <cell r="B370">
            <v>7287269.789337798</v>
          </cell>
        </row>
        <row r="371">
          <cell r="B371">
            <v>7044093.5964675955</v>
          </cell>
        </row>
        <row r="372">
          <cell r="B372">
            <v>6785716.2433491638</v>
          </cell>
        </row>
        <row r="373">
          <cell r="B373">
            <v>6511654.7357127778</v>
          </cell>
        </row>
        <row r="374">
          <cell r="B374">
            <v>6221254.469464195</v>
          </cell>
        </row>
        <row r="375">
          <cell r="B375">
            <v>5913999.1537262974</v>
          </cell>
        </row>
        <row r="376">
          <cell r="B376">
            <v>5590160.3880665526</v>
          </cell>
        </row>
        <row r="377">
          <cell r="B377">
            <v>5250960.6360394498</v>
          </cell>
        </row>
        <row r="378">
          <cell r="B378">
            <v>4898489.9033453017</v>
          </cell>
        </row>
        <row r="379">
          <cell r="B379">
            <v>4535658.7562045157</v>
          </cell>
        </row>
        <row r="380">
          <cell r="B380">
            <v>4166075.1381139471</v>
          </cell>
        </row>
        <row r="381">
          <cell r="B381">
            <v>3793961.3067776095</v>
          </cell>
        </row>
        <row r="382">
          <cell r="B382">
            <v>3423955.2303341231</v>
          </cell>
        </row>
        <row r="383">
          <cell r="B383">
            <v>3060855.0500228805</v>
          </cell>
        </row>
        <row r="384">
          <cell r="B384">
            <v>2709358.6994984532</v>
          </cell>
        </row>
        <row r="385">
          <cell r="B385">
            <v>2372937.62978173</v>
          </cell>
        </row>
        <row r="386">
          <cell r="B386">
            <v>2055272.4692828499</v>
          </cell>
        </row>
        <row r="387">
          <cell r="B387">
            <v>1759163.1988158619</v>
          </cell>
        </row>
        <row r="388">
          <cell r="B388">
            <v>1486740.9450104365</v>
          </cell>
        </row>
        <row r="389">
          <cell r="B389">
            <v>1239485.5186685859</v>
          </cell>
        </row>
        <row r="390">
          <cell r="B390">
            <v>1018591.8464445826</v>
          </cell>
        </row>
        <row r="391">
          <cell r="B391">
            <v>824590.8433707474</v>
          </cell>
        </row>
        <row r="392">
          <cell r="B392">
            <v>657193.13003058219</v>
          </cell>
        </row>
        <row r="393">
          <cell r="B393">
            <v>513988.11822439823</v>
          </cell>
        </row>
        <row r="394">
          <cell r="B394">
            <v>393670.69558172172</v>
          </cell>
        </row>
        <row r="395">
          <cell r="B395">
            <v>295868.72265418113</v>
          </cell>
        </row>
        <row r="396">
          <cell r="B396">
            <v>217772.9898347194</v>
          </cell>
        </row>
        <row r="397">
          <cell r="B397">
            <v>156621.68097016067</v>
          </cell>
        </row>
        <row r="398">
          <cell r="B398">
            <v>109767.67862121324</v>
          </cell>
        </row>
        <row r="399">
          <cell r="B399">
            <v>74731.482120501285</v>
          </cell>
        </row>
        <row r="400">
          <cell r="B400">
            <v>49241.619809947981</v>
          </cell>
        </row>
        <row r="401">
          <cell r="B401">
            <v>31265.868015086853</v>
          </cell>
        </row>
        <row r="402">
          <cell r="B402">
            <v>18975.192766620177</v>
          </cell>
        </row>
        <row r="403">
          <cell r="B403">
            <v>10867.946781117875</v>
          </cell>
        </row>
        <row r="404">
          <cell r="B404">
            <v>5765.1088610328188</v>
          </cell>
        </row>
        <row r="405">
          <cell r="B405">
            <v>2756.0391165610445</v>
          </cell>
        </row>
        <row r="406">
          <cell r="B406">
            <v>1139.5725659938939</v>
          </cell>
        </row>
        <row r="407">
          <cell r="B407">
            <v>381.45140416026811</v>
          </cell>
        </row>
        <row r="408">
          <cell r="B408">
            <v>91.466324946569898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"/>
      <sheetName val="TPACT"/>
      <sheetName val="Projection"/>
      <sheetName val="Lookups"/>
      <sheetName val="NEI (Abernathy)"/>
      <sheetName val="NEI_(Abernathy)"/>
      <sheetName val="Sheet1"/>
    </sheetNames>
    <sheetDataSet>
      <sheetData sheetId="0" refreshError="1">
        <row r="6">
          <cell r="C6">
            <v>5.2500000000000005E-2</v>
          </cell>
        </row>
        <row r="13">
          <cell r="C13">
            <v>7.0000000000000007E-2</v>
          </cell>
        </row>
        <row r="25">
          <cell r="C25">
            <v>1</v>
          </cell>
        </row>
      </sheetData>
      <sheetData sheetId="1" refreshError="1">
        <row r="5">
          <cell r="B5" t="str">
            <v>S&amp;U-Q</v>
          </cell>
        </row>
        <row r="6">
          <cell r="B6">
            <v>1</v>
          </cell>
        </row>
        <row r="7">
          <cell r="B7">
            <v>125</v>
          </cell>
        </row>
        <row r="8">
          <cell r="B8">
            <v>1</v>
          </cell>
        </row>
        <row r="9">
          <cell r="B9">
            <v>126</v>
          </cell>
        </row>
        <row r="10">
          <cell r="B10">
            <v>-1</v>
          </cell>
        </row>
        <row r="11">
          <cell r="B11">
            <v>1</v>
          </cell>
        </row>
        <row r="12">
          <cell r="B12">
            <v>0</v>
          </cell>
        </row>
        <row r="13">
          <cell r="B13">
            <v>5</v>
          </cell>
        </row>
        <row r="14">
          <cell r="B14">
            <v>1</v>
          </cell>
        </row>
        <row r="15">
          <cell r="B15">
            <v>110</v>
          </cell>
        </row>
        <row r="16">
          <cell r="B16">
            <v>2</v>
          </cell>
        </row>
        <row r="17">
          <cell r="B17">
            <v>10000000</v>
          </cell>
        </row>
        <row r="18">
          <cell r="B18">
            <v>10000000</v>
          </cell>
        </row>
        <row r="19">
          <cell r="B19">
            <v>10000000</v>
          </cell>
        </row>
        <row r="20">
          <cell r="B20">
            <v>10000000</v>
          </cell>
        </row>
        <row r="21">
          <cell r="B21">
            <v>10000000</v>
          </cell>
        </row>
        <row r="22">
          <cell r="B22">
            <v>9996580</v>
          </cell>
        </row>
        <row r="23">
          <cell r="B23">
            <v>9993401.0875599999</v>
          </cell>
        </row>
        <row r="24">
          <cell r="B24">
            <v>9990383.0804315563</v>
          </cell>
        </row>
        <row r="25">
          <cell r="B25">
            <v>9987445.9078059085</v>
          </cell>
        </row>
        <row r="26">
          <cell r="B26">
            <v>9984529.5736008286</v>
          </cell>
        </row>
        <row r="27">
          <cell r="B27">
            <v>9981604.1064357646</v>
          </cell>
        </row>
        <row r="28">
          <cell r="B28">
            <v>9978629.5884120464</v>
          </cell>
        </row>
        <row r="29">
          <cell r="B29">
            <v>9975596.0850171689</v>
          </cell>
        </row>
        <row r="30">
          <cell r="B30">
            <v>9972503.6502308138</v>
          </cell>
        </row>
        <row r="31">
          <cell r="B31">
            <v>9969342.3665736914</v>
          </cell>
        </row>
        <row r="32">
          <cell r="B32">
            <v>9966102.3303045556</v>
          </cell>
        </row>
        <row r="33">
          <cell r="B33">
            <v>9962783.618228564</v>
          </cell>
        </row>
        <row r="34">
          <cell r="B34">
            <v>9959366.3834475111</v>
          </cell>
        </row>
        <row r="35">
          <cell r="B35">
            <v>9955850.727114154</v>
          </cell>
        </row>
        <row r="36">
          <cell r="B36">
            <v>9952216.8415987585</v>
          </cell>
        </row>
        <row r="37">
          <cell r="B37">
            <v>9948464.8558494765</v>
          </cell>
        </row>
        <row r="38">
          <cell r="B38">
            <v>9944565.0576259848</v>
          </cell>
        </row>
        <row r="39">
          <cell r="B39">
            <v>9940507.6750824731</v>
          </cell>
        </row>
        <row r="40">
          <cell r="B40">
            <v>9936292.8998282384</v>
          </cell>
        </row>
        <row r="41">
          <cell r="B41">
            <v>9931881.1857807152</v>
          </cell>
        </row>
        <row r="42">
          <cell r="B42">
            <v>9927272.7929105125</v>
          </cell>
        </row>
        <row r="43">
          <cell r="B43">
            <v>9922428.2837875709</v>
          </cell>
        </row>
        <row r="44">
          <cell r="B44">
            <v>9917338.0780779887</v>
          </cell>
        </row>
        <row r="45">
          <cell r="B45">
            <v>9911962.8808396701</v>
          </cell>
        </row>
        <row r="46">
          <cell r="B46">
            <v>9906293.2380718291</v>
          </cell>
        </row>
        <row r="47">
          <cell r="B47">
            <v>9900280.1180763189</v>
          </cell>
        </row>
        <row r="48">
          <cell r="B48">
            <v>9893894.4374001604</v>
          </cell>
        </row>
        <row r="49">
          <cell r="B49">
            <v>9887097.3319216669</v>
          </cell>
        </row>
        <row r="50">
          <cell r="B50">
            <v>9879840.2024800368</v>
          </cell>
        </row>
        <row r="51">
          <cell r="B51">
            <v>9872084.5279210899</v>
          </cell>
        </row>
        <row r="52">
          <cell r="B52">
            <v>9863594.5352270789</v>
          </cell>
        </row>
        <row r="53">
          <cell r="B53">
            <v>9854648.2549836282</v>
          </cell>
        </row>
        <row r="54">
          <cell r="B54">
            <v>9845128.6647693142</v>
          </cell>
        </row>
        <row r="55">
          <cell r="B55">
            <v>9834899.576086618</v>
          </cell>
        </row>
        <row r="56">
          <cell r="B56">
            <v>9823805.809364792</v>
          </cell>
        </row>
        <row r="57">
          <cell r="B57">
            <v>9811643.9377727993</v>
          </cell>
        </row>
        <row r="58">
          <cell r="B58">
            <v>9798201.9855780508</v>
          </cell>
        </row>
        <row r="59">
          <cell r="B59">
            <v>9783240.1311460733</v>
          </cell>
        </row>
        <row r="60">
          <cell r="B60">
            <v>9766461.8743211571</v>
          </cell>
        </row>
        <row r="61">
          <cell r="B61">
            <v>9747593.0699799675</v>
          </cell>
        </row>
        <row r="62">
          <cell r="B62">
            <v>9726314.0743082017</v>
          </cell>
        </row>
        <row r="63">
          <cell r="B63">
            <v>9702280.3522305861</v>
          </cell>
        </row>
        <row r="64">
          <cell r="B64">
            <v>9675210.9900478628</v>
          </cell>
        </row>
        <row r="65">
          <cell r="B65">
            <v>9644850.1779610924</v>
          </cell>
        </row>
        <row r="66">
          <cell r="B66">
            <v>9610967.8192859162</v>
          </cell>
        </row>
        <row r="67">
          <cell r="B67">
            <v>9573398.5460803267</v>
          </cell>
        </row>
        <row r="68">
          <cell r="B68">
            <v>9532003.1707670745</v>
          </cell>
        </row>
        <row r="69">
          <cell r="B69">
            <v>9486678.4956900775</v>
          </cell>
        </row>
        <row r="70">
          <cell r="B70">
            <v>9437347.7675124891</v>
          </cell>
        </row>
        <row r="71">
          <cell r="B71">
            <v>9383932.3791483678</v>
          </cell>
        </row>
        <row r="72">
          <cell r="B72">
            <v>9326399.4897318091</v>
          </cell>
        </row>
        <row r="73">
          <cell r="B73">
            <v>9264677.3779087644</v>
          </cell>
        </row>
        <row r="74">
          <cell r="B74">
            <v>9198536.8461078741</v>
          </cell>
        </row>
        <row r="75">
          <cell r="B75">
            <v>9127533.3401927669</v>
          </cell>
        </row>
        <row r="76">
          <cell r="B76">
            <v>9051008.1006685905</v>
          </cell>
        </row>
        <row r="77">
          <cell r="B77">
            <v>8968118.9684826676</v>
          </cell>
        </row>
        <row r="78">
          <cell r="B78">
            <v>8877863.8191838581</v>
          </cell>
        </row>
        <row r="79">
          <cell r="B79">
            <v>8779026.5612848848</v>
          </cell>
        </row>
        <row r="80">
          <cell r="B80">
            <v>8670245.6431640033</v>
          </cell>
        </row>
        <row r="81">
          <cell r="B81">
            <v>8550006.6765846051</v>
          </cell>
        </row>
        <row r="82">
          <cell r="B82">
            <v>8416694.9724832978</v>
          </cell>
        </row>
        <row r="83">
          <cell r="B83">
            <v>8268737.8915620139</v>
          </cell>
        </row>
        <row r="84">
          <cell r="B84">
            <v>8104983.8063575197</v>
          </cell>
        </row>
        <row r="85">
          <cell r="B85">
            <v>7924818.1213259976</v>
          </cell>
        </row>
        <row r="86">
          <cell r="B86">
            <v>7728147.9100090507</v>
          </cell>
        </row>
        <row r="87">
          <cell r="B87">
            <v>7515391.9980465015</v>
          </cell>
        </row>
        <row r="88">
          <cell r="B88">
            <v>7287269.789337798</v>
          </cell>
        </row>
        <row r="89">
          <cell r="B89">
            <v>7044093.5964675955</v>
          </cell>
        </row>
        <row r="90">
          <cell r="B90">
            <v>6785716.2433491638</v>
          </cell>
        </row>
        <row r="91">
          <cell r="B91">
            <v>6511654.7357127778</v>
          </cell>
        </row>
        <row r="92">
          <cell r="B92">
            <v>6221254.469464195</v>
          </cell>
        </row>
        <row r="93">
          <cell r="B93">
            <v>5913999.1537262974</v>
          </cell>
        </row>
        <row r="94">
          <cell r="B94">
            <v>5590160.3880665526</v>
          </cell>
        </row>
        <row r="95">
          <cell r="B95">
            <v>5250960.6360394498</v>
          </cell>
        </row>
        <row r="96">
          <cell r="B96">
            <v>4898489.9033453017</v>
          </cell>
        </row>
        <row r="97">
          <cell r="B97">
            <v>4535658.7562045157</v>
          </cell>
        </row>
        <row r="98">
          <cell r="B98">
            <v>4166075.1381139471</v>
          </cell>
        </row>
        <row r="99">
          <cell r="B99">
            <v>3793961.3067776095</v>
          </cell>
        </row>
        <row r="100">
          <cell r="B100">
            <v>3423955.2303341231</v>
          </cell>
        </row>
        <row r="101">
          <cell r="B101">
            <v>3060855.0500228805</v>
          </cell>
        </row>
        <row r="102">
          <cell r="B102">
            <v>2709358.6994984532</v>
          </cell>
        </row>
        <row r="103">
          <cell r="B103">
            <v>2372937.62978173</v>
          </cell>
        </row>
        <row r="104">
          <cell r="B104">
            <v>2055272.4692828499</v>
          </cell>
        </row>
        <row r="105">
          <cell r="B105">
            <v>1759163.1988158619</v>
          </cell>
        </row>
        <row r="106">
          <cell r="B106">
            <v>1486740.9450104365</v>
          </cell>
        </row>
        <row r="107">
          <cell r="B107">
            <v>1239485.5186685859</v>
          </cell>
        </row>
        <row r="108">
          <cell r="B108">
            <v>1018591.8464445826</v>
          </cell>
        </row>
        <row r="109">
          <cell r="B109">
            <v>824590.8433707474</v>
          </cell>
        </row>
        <row r="110">
          <cell r="B110">
            <v>657193.13003058219</v>
          </cell>
        </row>
        <row r="111">
          <cell r="B111">
            <v>513988.11822439823</v>
          </cell>
        </row>
        <row r="112">
          <cell r="B112">
            <v>393670.69558172172</v>
          </cell>
        </row>
        <row r="113">
          <cell r="B113">
            <v>295868.72265418113</v>
          </cell>
        </row>
        <row r="114">
          <cell r="B114">
            <v>217772.9898347194</v>
          </cell>
        </row>
        <row r="115">
          <cell r="B115">
            <v>156621.68097016067</v>
          </cell>
        </row>
        <row r="116">
          <cell r="B116">
            <v>109767.67862121324</v>
          </cell>
        </row>
        <row r="117">
          <cell r="B117">
            <v>74731.482120501285</v>
          </cell>
        </row>
        <row r="118">
          <cell r="B118">
            <v>49241.619809947981</v>
          </cell>
        </row>
        <row r="119">
          <cell r="B119">
            <v>31265.868015086853</v>
          </cell>
        </row>
        <row r="120">
          <cell r="B120">
            <v>18975.192766620177</v>
          </cell>
        </row>
        <row r="121">
          <cell r="B121">
            <v>10867.946781117875</v>
          </cell>
        </row>
        <row r="122">
          <cell r="B122">
            <v>5765.1088610328188</v>
          </cell>
        </row>
        <row r="123">
          <cell r="B123">
            <v>2756.0391165610445</v>
          </cell>
        </row>
        <row r="124">
          <cell r="B124">
            <v>1139.5725659938939</v>
          </cell>
        </row>
        <row r="125">
          <cell r="B125">
            <v>381.45140416026811</v>
          </cell>
        </row>
        <row r="126">
          <cell r="B126">
            <v>91.466324946569898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6">
          <cell r="B146" t="str">
            <v>S&amp;U-Q</v>
          </cell>
        </row>
        <row r="147">
          <cell r="B147">
            <v>1</v>
          </cell>
        </row>
        <row r="148">
          <cell r="B148">
            <v>125</v>
          </cell>
        </row>
        <row r="149">
          <cell r="B149">
            <v>1</v>
          </cell>
        </row>
        <row r="150">
          <cell r="B150">
            <v>126</v>
          </cell>
        </row>
        <row r="151">
          <cell r="B151">
            <v>-1</v>
          </cell>
        </row>
        <row r="152">
          <cell r="B152">
            <v>1</v>
          </cell>
        </row>
        <row r="153">
          <cell r="B153">
            <v>0</v>
          </cell>
        </row>
        <row r="154">
          <cell r="B154">
            <v>5</v>
          </cell>
        </row>
        <row r="155">
          <cell r="B155">
            <v>1</v>
          </cell>
        </row>
        <row r="156">
          <cell r="B156">
            <v>110</v>
          </cell>
        </row>
        <row r="157">
          <cell r="B157">
            <v>2</v>
          </cell>
        </row>
        <row r="158">
          <cell r="B158">
            <v>10000000</v>
          </cell>
        </row>
        <row r="159">
          <cell r="B159">
            <v>10000000</v>
          </cell>
        </row>
        <row r="160">
          <cell r="B160">
            <v>10000000</v>
          </cell>
        </row>
        <row r="161">
          <cell r="B161">
            <v>10000000</v>
          </cell>
        </row>
        <row r="162">
          <cell r="B162">
            <v>10000000</v>
          </cell>
        </row>
        <row r="163">
          <cell r="B163">
            <v>9998290</v>
          </cell>
        </row>
        <row r="164">
          <cell r="B164">
            <v>9996890.2393999994</v>
          </cell>
        </row>
        <row r="165">
          <cell r="B165">
            <v>9995710.60635175</v>
          </cell>
        </row>
        <row r="166">
          <cell r="B166">
            <v>9994671.0524486899</v>
          </cell>
        </row>
        <row r="167">
          <cell r="B167">
            <v>9993701.5693566017</v>
          </cell>
        </row>
        <row r="168">
          <cell r="B168">
            <v>9992742.1740059443</v>
          </cell>
        </row>
        <row r="169">
          <cell r="B169">
            <v>9991702.9288198482</v>
          </cell>
        </row>
        <row r="170">
          <cell r="B170">
            <v>9990573.8663888909</v>
          </cell>
        </row>
        <row r="171">
          <cell r="B171">
            <v>9989365.0069510583</v>
          </cell>
        </row>
        <row r="172">
          <cell r="B172">
            <v>9988056.4001351483</v>
          </cell>
        </row>
        <row r="173">
          <cell r="B173">
            <v>9986658.0722391289</v>
          </cell>
        </row>
        <row r="174">
          <cell r="B174">
            <v>9985170.0601863656</v>
          </cell>
        </row>
        <row r="175">
          <cell r="B175">
            <v>9983582.4181467965</v>
          </cell>
        </row>
        <row r="176">
          <cell r="B176">
            <v>9981905.176300548</v>
          </cell>
        </row>
        <row r="177">
          <cell r="B177">
            <v>9980118.4152739905</v>
          </cell>
        </row>
        <row r="178">
          <cell r="B178">
            <v>9978232.1728935037</v>
          </cell>
        </row>
        <row r="179">
          <cell r="B179">
            <v>9976226.5482267514</v>
          </cell>
        </row>
        <row r="180">
          <cell r="B180">
            <v>9974111.5881985277</v>
          </cell>
        </row>
        <row r="181">
          <cell r="B181">
            <v>9971867.4130911827</v>
          </cell>
        </row>
        <row r="182">
          <cell r="B182">
            <v>9969494.1086468678</v>
          </cell>
        </row>
        <row r="183">
          <cell r="B183">
            <v>9966971.8266373798</v>
          </cell>
        </row>
        <row r="184">
          <cell r="B184">
            <v>9964300.6781878397</v>
          </cell>
        </row>
        <row r="185">
          <cell r="B185">
            <v>9961480.7810959127</v>
          </cell>
        </row>
        <row r="186">
          <cell r="B186">
            <v>9958482.3753808029</v>
          </cell>
        </row>
        <row r="187">
          <cell r="B187">
            <v>9955295.6610206813</v>
          </cell>
        </row>
        <row r="188">
          <cell r="B188">
            <v>9951890.9499046132</v>
          </cell>
        </row>
        <row r="189">
          <cell r="B189">
            <v>9948268.4615988471</v>
          </cell>
        </row>
        <row r="190">
          <cell r="B190">
            <v>9944408.533435747</v>
          </cell>
        </row>
        <row r="191">
          <cell r="B191">
            <v>9940291.5483029038</v>
          </cell>
        </row>
        <row r="192">
          <cell r="B192">
            <v>9935887.9991470054</v>
          </cell>
        </row>
        <row r="193">
          <cell r="B193">
            <v>9931158.516459411</v>
          </cell>
        </row>
        <row r="194">
          <cell r="B194">
            <v>9926173.0748841483</v>
          </cell>
        </row>
        <row r="195">
          <cell r="B195">
            <v>9920862.572289085</v>
          </cell>
        </row>
        <row r="196">
          <cell r="B196">
            <v>9915177.9180351626</v>
          </cell>
        </row>
        <row r="197">
          <cell r="B197">
            <v>9909060.2532597352</v>
          </cell>
        </row>
        <row r="198">
          <cell r="B198">
            <v>9902470.728191318</v>
          </cell>
        </row>
        <row r="199">
          <cell r="B199">
            <v>9895380.5591499321</v>
          </cell>
        </row>
        <row r="200">
          <cell r="B200">
            <v>9887711.6392165907</v>
          </cell>
        </row>
        <row r="201">
          <cell r="B201">
            <v>9879396.0737280101</v>
          </cell>
        </row>
        <row r="202">
          <cell r="B202">
            <v>9870316.9087362532</v>
          </cell>
        </row>
        <row r="203">
          <cell r="B203">
            <v>9860347.8886584304</v>
          </cell>
        </row>
        <row r="204">
          <cell r="B204">
            <v>9849333.880066799</v>
          </cell>
        </row>
        <row r="205">
          <cell r="B205">
            <v>9837150.2540571559</v>
          </cell>
        </row>
        <row r="206">
          <cell r="B206">
            <v>9823712.7068101149</v>
          </cell>
        </row>
        <row r="207">
          <cell r="B207">
            <v>9808928.0191863663</v>
          </cell>
        </row>
        <row r="208">
          <cell r="B208">
            <v>9792772.7147387676</v>
          </cell>
        </row>
        <row r="209">
          <cell r="B209">
            <v>9775214.2732612398</v>
          </cell>
        </row>
        <row r="210">
          <cell r="B210">
            <v>9756172.1558569279</v>
          </cell>
        </row>
        <row r="211">
          <cell r="B211">
            <v>9735498.8270586673</v>
          </cell>
        </row>
        <row r="212">
          <cell r="B212">
            <v>9712961.1472740266</v>
          </cell>
        </row>
        <row r="213">
          <cell r="B213">
            <v>9688280.5129988026</v>
          </cell>
        </row>
        <row r="214">
          <cell r="B214">
            <v>9661124.2627208661</v>
          </cell>
        </row>
        <row r="215">
          <cell r="B215">
            <v>9631145.7941336427</v>
          </cell>
        </row>
        <row r="216">
          <cell r="B216">
            <v>9597995.3903102353</v>
          </cell>
        </row>
        <row r="217">
          <cell r="B217">
            <v>9561321.4499238599</v>
          </cell>
        </row>
        <row r="218">
          <cell r="B218">
            <v>9520771.8856547326</v>
          </cell>
        </row>
        <row r="219">
          <cell r="B219">
            <v>9476005.2162483837</v>
          </cell>
        </row>
        <row r="220">
          <cell r="B220">
            <v>9426635.2290717289</v>
          </cell>
        </row>
        <row r="221">
          <cell r="B221">
            <v>9372252.9704352133</v>
          </cell>
        </row>
        <row r="222">
          <cell r="B222">
            <v>9312411.1352189854</v>
          </cell>
        </row>
        <row r="223">
          <cell r="B223">
            <v>9246628.2629597988</v>
          </cell>
        </row>
        <row r="224">
          <cell r="B224">
            <v>9174347.3698282428</v>
          </cell>
        </row>
        <row r="225">
          <cell r="B225">
            <v>9094704.8603107631</v>
          </cell>
        </row>
        <row r="226">
          <cell r="B226">
            <v>9006468.0337560289</v>
          </cell>
        </row>
        <row r="227">
          <cell r="B227">
            <v>8908108.3963593803</v>
          </cell>
        </row>
        <row r="228">
          <cell r="B228">
            <v>8797781.4738704693</v>
          </cell>
        </row>
        <row r="229">
          <cell r="B229">
            <v>8673486.4172076266</v>
          </cell>
        </row>
        <row r="230">
          <cell r="B230">
            <v>8533331.5501919687</v>
          </cell>
        </row>
        <row r="231">
          <cell r="B231">
            <v>8375627.049812871</v>
          </cell>
        </row>
        <row r="232">
          <cell r="B232">
            <v>8198976.6997052683</v>
          </cell>
        </row>
        <row r="233">
          <cell r="B233">
            <v>8002266.8507259395</v>
          </cell>
        </row>
        <row r="234">
          <cell r="B234">
            <v>7784733.2286558058</v>
          </cell>
        </row>
        <row r="235">
          <cell r="B235">
            <v>7545959.8910664748</v>
          </cell>
        </row>
        <row r="236">
          <cell r="B236">
            <v>7285933.6591802146</v>
          </cell>
        </row>
        <row r="237">
          <cell r="B237">
            <v>7005068.2025524769</v>
          </cell>
        </row>
        <row r="238">
          <cell r="B238">
            <v>6704235.5485938611</v>
          </cell>
        </row>
        <row r="239">
          <cell r="B239">
            <v>6384745.2035256205</v>
          </cell>
        </row>
        <row r="240">
          <cell r="B240">
            <v>6048326.594006652</v>
          </cell>
        </row>
        <row r="241">
          <cell r="B241">
            <v>5697094.2203660915</v>
          </cell>
        </row>
        <row r="242">
          <cell r="B242">
            <v>5333579.7294471925</v>
          </cell>
        </row>
        <row r="243">
          <cell r="B243">
            <v>4960666.5019237036</v>
          </cell>
        </row>
        <row r="244">
          <cell r="B244">
            <v>4580828.2678714059</v>
          </cell>
        </row>
        <row r="245">
          <cell r="B245">
            <v>4196634.2010450307</v>
          </cell>
        </row>
        <row r="246">
          <cell r="B246">
            <v>3810816.6357719558</v>
          </cell>
        </row>
        <row r="247">
          <cell r="B247">
            <v>3424575.126469925</v>
          </cell>
        </row>
        <row r="248">
          <cell r="B248">
            <v>3041878.8560869107</v>
          </cell>
        </row>
        <row r="249">
          <cell r="B249">
            <v>2667496.5739951581</v>
          </cell>
        </row>
        <row r="250">
          <cell r="B250">
            <v>2305704.0136641948</v>
          </cell>
        </row>
        <row r="251">
          <cell r="B251">
            <v>1960823.7244123456</v>
          </cell>
        </row>
        <row r="252">
          <cell r="B252">
            <v>1637085.8450406941</v>
          </cell>
        </row>
        <row r="253">
          <cell r="B253">
            <v>1338450.2822742157</v>
          </cell>
        </row>
        <row r="254">
          <cell r="B254">
            <v>1068408.5686734167</v>
          </cell>
        </row>
        <row r="255">
          <cell r="B255">
            <v>831175.92485946533</v>
          </cell>
        </row>
        <row r="256">
          <cell r="B256">
            <v>628452.94796216663</v>
          </cell>
        </row>
        <row r="257">
          <cell r="B257">
            <v>459911.29411293298</v>
          </cell>
        </row>
        <row r="258">
          <cell r="B258">
            <v>324151.45893761865</v>
          </cell>
        </row>
        <row r="259">
          <cell r="B259">
            <v>218729.30070463163</v>
          </cell>
        </row>
        <row r="260">
          <cell r="B260">
            <v>140228.01086964144</v>
          </cell>
        </row>
        <row r="261">
          <cell r="B261">
            <v>84719.874590980835</v>
          </cell>
        </row>
        <row r="262">
          <cell r="B262">
            <v>47582.070365278472</v>
          </cell>
        </row>
        <row r="263">
          <cell r="B263">
            <v>24370.775127969788</v>
          </cell>
        </row>
        <row r="264">
          <cell r="B264">
            <v>11067.110176462873</v>
          </cell>
        </row>
        <row r="265">
          <cell r="B265">
            <v>4268.4847910701419</v>
          </cell>
        </row>
        <row r="266">
          <cell r="B266">
            <v>1302.3830055121578</v>
          </cell>
        </row>
        <row r="267">
          <cell r="B267">
            <v>274.18548461845251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</sheetData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"/>
      <sheetName val="Unlicensed equipment &gt;$50,000"/>
      <sheetName val="TPACT"/>
      <sheetName val="IO"/>
      <sheetName val="Unlicensed_equipment_&gt;$50,000"/>
      <sheetName val="Casualty Data"/>
      <sheetName val="Sheet2"/>
      <sheetName val="Hist View"/>
    </sheetNames>
    <sheetDataSet>
      <sheetData sheetId="0" refreshError="1">
        <row r="6">
          <cell r="A6" t="str">
            <v>EQ#</v>
          </cell>
          <cell r="B6" t="str">
            <v>EQ#</v>
          </cell>
          <cell r="C6" t="str">
            <v>LOC</v>
          </cell>
          <cell r="D6" t="str">
            <v>YR</v>
          </cell>
          <cell r="E6" t="str">
            <v>DESCRIPTION</v>
          </cell>
          <cell r="F6" t="str">
            <v>SERIAL/VIN#</v>
          </cell>
          <cell r="G6" t="str">
            <v>PRICE</v>
          </cell>
        </row>
        <row r="7">
          <cell r="A7">
            <v>39</v>
          </cell>
          <cell r="B7">
            <v>201</v>
          </cell>
          <cell r="C7">
            <v>4</v>
          </cell>
          <cell r="D7">
            <v>1984</v>
          </cell>
          <cell r="E7" t="str">
            <v>Caterpillar 920 Loader</v>
          </cell>
          <cell r="F7" t="str">
            <v>62K12989</v>
          </cell>
          <cell r="G7">
            <v>42000</v>
          </cell>
        </row>
        <row r="8">
          <cell r="A8">
            <v>108</v>
          </cell>
          <cell r="B8">
            <v>202</v>
          </cell>
          <cell r="C8">
            <v>4</v>
          </cell>
          <cell r="D8">
            <v>1992</v>
          </cell>
          <cell r="E8" t="str">
            <v>Kawasaki Loader</v>
          </cell>
          <cell r="F8">
            <v>5128</v>
          </cell>
          <cell r="G8">
            <v>49820</v>
          </cell>
        </row>
        <row r="9">
          <cell r="A9">
            <v>112</v>
          </cell>
          <cell r="B9">
            <v>203</v>
          </cell>
          <cell r="C9">
            <v>4</v>
          </cell>
          <cell r="D9">
            <v>1992</v>
          </cell>
          <cell r="E9" t="str">
            <v>Bobcat Skid Loader</v>
          </cell>
          <cell r="F9">
            <v>503762059</v>
          </cell>
          <cell r="G9">
            <v>29000</v>
          </cell>
        </row>
        <row r="10">
          <cell r="A10">
            <v>14</v>
          </cell>
          <cell r="B10">
            <v>205</v>
          </cell>
          <cell r="C10">
            <v>4</v>
          </cell>
          <cell r="D10">
            <v>1983</v>
          </cell>
          <cell r="E10" t="str">
            <v>Huber M850A Maintainer</v>
          </cell>
          <cell r="F10" t="str">
            <v>H10-6347</v>
          </cell>
          <cell r="G10">
            <v>37430</v>
          </cell>
        </row>
        <row r="11">
          <cell r="A11">
            <v>57</v>
          </cell>
          <cell r="B11">
            <v>251</v>
          </cell>
          <cell r="C11">
            <v>4</v>
          </cell>
          <cell r="D11">
            <v>1981</v>
          </cell>
          <cell r="E11" t="str">
            <v>Dynahoe 140 Tractor Hoe</v>
          </cell>
          <cell r="F11" t="str">
            <v>30088E</v>
          </cell>
          <cell r="G11">
            <v>30000</v>
          </cell>
        </row>
        <row r="12">
          <cell r="A12">
            <v>82</v>
          </cell>
          <cell r="B12">
            <v>252</v>
          </cell>
          <cell r="C12">
            <v>4</v>
          </cell>
          <cell r="D12">
            <v>1993</v>
          </cell>
          <cell r="E12" t="str">
            <v>CAT 320 Hydraulic Excavator</v>
          </cell>
          <cell r="F12" t="str">
            <v>9KK00259</v>
          </cell>
          <cell r="G12">
            <v>132390</v>
          </cell>
        </row>
        <row r="13">
          <cell r="A13">
            <v>100</v>
          </cell>
          <cell r="B13">
            <v>253</v>
          </cell>
          <cell r="C13">
            <v>4</v>
          </cell>
          <cell r="D13">
            <v>1994</v>
          </cell>
          <cell r="E13" t="str">
            <v>Caterpiller 416B Backhoe/Loader</v>
          </cell>
          <cell r="F13" t="str">
            <v>85G05669</v>
          </cell>
          <cell r="G13">
            <v>57420</v>
          </cell>
        </row>
        <row r="14">
          <cell r="A14">
            <v>128</v>
          </cell>
          <cell r="B14">
            <v>301</v>
          </cell>
          <cell r="C14">
            <v>3</v>
          </cell>
          <cell r="D14">
            <v>1986</v>
          </cell>
          <cell r="E14" t="str">
            <v>Case 585D 4x4 Forklift</v>
          </cell>
          <cell r="F14">
            <v>1709127</v>
          </cell>
          <cell r="G14">
            <v>13500</v>
          </cell>
        </row>
        <row r="15">
          <cell r="A15">
            <v>129</v>
          </cell>
          <cell r="B15">
            <v>302</v>
          </cell>
          <cell r="C15">
            <v>7</v>
          </cell>
          <cell r="D15">
            <v>1987</v>
          </cell>
          <cell r="E15" t="str">
            <v>Case 585E 5,000 Lb Forklift</v>
          </cell>
          <cell r="F15">
            <v>17020307</v>
          </cell>
          <cell r="G15">
            <v>13500</v>
          </cell>
        </row>
        <row r="16">
          <cell r="A16">
            <v>97</v>
          </cell>
          <cell r="B16">
            <v>303</v>
          </cell>
          <cell r="C16">
            <v>5</v>
          </cell>
          <cell r="D16">
            <v>1993</v>
          </cell>
          <cell r="E16" t="str">
            <v>Caterpillar Fork Lift</v>
          </cell>
          <cell r="F16" t="str">
            <v>3EC07885</v>
          </cell>
          <cell r="G16">
            <v>17226</v>
          </cell>
        </row>
        <row r="17">
          <cell r="A17">
            <v>72</v>
          </cell>
          <cell r="B17">
            <v>304</v>
          </cell>
          <cell r="C17">
            <v>4</v>
          </cell>
          <cell r="D17">
            <v>1970</v>
          </cell>
          <cell r="E17" t="str">
            <v>Case 585 Rough Terrain Forklift</v>
          </cell>
          <cell r="F17">
            <v>17019058</v>
          </cell>
          <cell r="G17">
            <v>41540</v>
          </cell>
        </row>
        <row r="18">
          <cell r="B18">
            <v>307</v>
          </cell>
          <cell r="C18">
            <v>10</v>
          </cell>
          <cell r="D18">
            <v>1995</v>
          </cell>
          <cell r="E18" t="str">
            <v>Caterpillar Fork Lift</v>
          </cell>
          <cell r="F18" t="str">
            <v>8AD00757</v>
          </cell>
          <cell r="G18">
            <v>11400</v>
          </cell>
        </row>
        <row r="19">
          <cell r="A19">
            <v>131</v>
          </cell>
          <cell r="B19">
            <v>351</v>
          </cell>
          <cell r="C19">
            <v>4</v>
          </cell>
          <cell r="D19">
            <v>1996</v>
          </cell>
          <cell r="E19" t="str">
            <v>Light Weight Pipe Trailer</v>
          </cell>
          <cell r="F19">
            <v>96000981</v>
          </cell>
          <cell r="G19">
            <v>750</v>
          </cell>
        </row>
        <row r="20">
          <cell r="A20">
            <v>98</v>
          </cell>
          <cell r="B20">
            <v>352</v>
          </cell>
          <cell r="C20">
            <v>4</v>
          </cell>
          <cell r="D20">
            <v>1994</v>
          </cell>
          <cell r="E20" t="str">
            <v>Dynapac CC102 Roller</v>
          </cell>
          <cell r="F20">
            <v>60110901</v>
          </cell>
          <cell r="G20">
            <v>25221</v>
          </cell>
        </row>
        <row r="21">
          <cell r="A21">
            <v>21</v>
          </cell>
          <cell r="B21">
            <v>503</v>
          </cell>
          <cell r="C21">
            <v>4</v>
          </cell>
          <cell r="D21">
            <v>1989</v>
          </cell>
          <cell r="E21" t="str">
            <v>Chevrolet Mechanic Truck</v>
          </cell>
          <cell r="F21" t="str">
            <v>1GBJR34K3KF306797</v>
          </cell>
          <cell r="G21">
            <v>14895</v>
          </cell>
        </row>
        <row r="22">
          <cell r="A22">
            <v>22</v>
          </cell>
          <cell r="B22">
            <v>504</v>
          </cell>
          <cell r="C22">
            <v>5</v>
          </cell>
          <cell r="D22">
            <v>1995</v>
          </cell>
          <cell r="E22" t="str">
            <v>Ford F350 w/Flatbed</v>
          </cell>
          <cell r="F22" t="str">
            <v>1FDKF37F7SNB09849</v>
          </cell>
          <cell r="G22">
            <v>25322</v>
          </cell>
        </row>
        <row r="23">
          <cell r="A23">
            <v>32</v>
          </cell>
          <cell r="B23">
            <v>506</v>
          </cell>
          <cell r="C23">
            <v>5</v>
          </cell>
          <cell r="D23">
            <v>1994</v>
          </cell>
          <cell r="E23" t="str">
            <v>Chevrolet Pickup</v>
          </cell>
          <cell r="F23" t="str">
            <v>1GCFC24HXRZ258290</v>
          </cell>
          <cell r="G23">
            <v>17967</v>
          </cell>
        </row>
        <row r="24">
          <cell r="A24">
            <v>71</v>
          </cell>
          <cell r="B24">
            <v>509</v>
          </cell>
          <cell r="C24">
            <v>4</v>
          </cell>
          <cell r="D24">
            <v>1992</v>
          </cell>
          <cell r="E24" t="str">
            <v>Ford F450 Mechanic Truck</v>
          </cell>
          <cell r="F24" t="str">
            <v>2FDLF47M2NCB11494</v>
          </cell>
          <cell r="G24">
            <v>24231</v>
          </cell>
        </row>
        <row r="25">
          <cell r="A25">
            <v>102</v>
          </cell>
          <cell r="B25">
            <v>515</v>
          </cell>
          <cell r="C25">
            <v>5</v>
          </cell>
          <cell r="D25">
            <v>1994</v>
          </cell>
          <cell r="E25" t="str">
            <v>Ford Mechanic Truck</v>
          </cell>
          <cell r="F25" t="str">
            <v>1FDLF47F7REA44621</v>
          </cell>
          <cell r="G25">
            <v>28268</v>
          </cell>
        </row>
        <row r="26">
          <cell r="A26">
            <v>103</v>
          </cell>
          <cell r="B26">
            <v>516</v>
          </cell>
          <cell r="C26">
            <v>5</v>
          </cell>
          <cell r="D26">
            <v>1994</v>
          </cell>
          <cell r="E26" t="str">
            <v>Ford F-450 Diesel Mechanic Truck</v>
          </cell>
          <cell r="F26" t="str">
            <v>1FDLF47F9REA44622</v>
          </cell>
          <cell r="G26">
            <v>28268</v>
          </cell>
        </row>
        <row r="27">
          <cell r="A27">
            <v>114</v>
          </cell>
          <cell r="B27">
            <v>517</v>
          </cell>
          <cell r="C27">
            <v>4</v>
          </cell>
          <cell r="D27">
            <v>1994</v>
          </cell>
          <cell r="E27" t="str">
            <v>Chevrolet 1500 Pickup</v>
          </cell>
          <cell r="F27" t="str">
            <v>1GCEC14ZORZ281379</v>
          </cell>
          <cell r="G27">
            <v>14530</v>
          </cell>
        </row>
        <row r="28">
          <cell r="A28">
            <v>118</v>
          </cell>
          <cell r="B28">
            <v>518</v>
          </cell>
          <cell r="C28">
            <v>7</v>
          </cell>
          <cell r="D28">
            <v>1995</v>
          </cell>
          <cell r="E28" t="str">
            <v>Ford S-450 Truck</v>
          </cell>
          <cell r="F28" t="str">
            <v>1FDLF47F9SEA68277</v>
          </cell>
          <cell r="G28">
            <v>26766</v>
          </cell>
        </row>
        <row r="29">
          <cell r="A29">
            <v>130</v>
          </cell>
          <cell r="B29">
            <v>519</v>
          </cell>
          <cell r="C29">
            <v>7</v>
          </cell>
          <cell r="D29">
            <v>1996</v>
          </cell>
          <cell r="E29" t="str">
            <v>Ford F350 Flat Bed Truck</v>
          </cell>
          <cell r="F29" t="str">
            <v>1FDJF37H1TEB78695</v>
          </cell>
          <cell r="G29">
            <v>20482</v>
          </cell>
        </row>
        <row r="30">
          <cell r="A30">
            <v>136</v>
          </cell>
          <cell r="B30">
            <v>520</v>
          </cell>
          <cell r="C30">
            <v>5</v>
          </cell>
          <cell r="D30">
            <v>1997</v>
          </cell>
          <cell r="E30" t="str">
            <v>Ford F250 Pickup</v>
          </cell>
          <cell r="F30" t="str">
            <v>1FTHX25F4VEC60015</v>
          </cell>
          <cell r="G30">
            <v>25532</v>
          </cell>
        </row>
        <row r="31">
          <cell r="B31">
            <v>521</v>
          </cell>
          <cell r="C31">
            <v>4</v>
          </cell>
          <cell r="D31">
            <v>1999</v>
          </cell>
          <cell r="E31" t="str">
            <v xml:space="preserve">Ford F250 Super Cab </v>
          </cell>
          <cell r="F31" t="str">
            <v>1FTNX20F4XEB67587</v>
          </cell>
          <cell r="G31">
            <v>27962</v>
          </cell>
        </row>
        <row r="32">
          <cell r="B32">
            <v>522</v>
          </cell>
          <cell r="C32">
            <v>5</v>
          </cell>
          <cell r="D32">
            <v>1999</v>
          </cell>
          <cell r="E32" t="str">
            <v xml:space="preserve">Ford F250 Super Cab </v>
          </cell>
          <cell r="F32" t="str">
            <v>1FTNX20F4XEB67444</v>
          </cell>
          <cell r="G32">
            <v>27962</v>
          </cell>
        </row>
        <row r="33">
          <cell r="B33">
            <v>523</v>
          </cell>
          <cell r="C33">
            <v>10</v>
          </cell>
          <cell r="D33">
            <v>1999</v>
          </cell>
          <cell r="E33" t="str">
            <v xml:space="preserve">Ford F250 Super Cab </v>
          </cell>
          <cell r="F33" t="str">
            <v>1FTNX20F1XFB75341</v>
          </cell>
          <cell r="G33">
            <v>27962</v>
          </cell>
        </row>
        <row r="34">
          <cell r="B34">
            <v>524</v>
          </cell>
          <cell r="C34">
            <v>7</v>
          </cell>
          <cell r="D34">
            <v>1999</v>
          </cell>
          <cell r="E34" t="str">
            <v xml:space="preserve">Ford F250 Super Cab </v>
          </cell>
          <cell r="F34" t="str">
            <v>1FTNX20F5XEB75343</v>
          </cell>
          <cell r="G34">
            <v>27962</v>
          </cell>
        </row>
        <row r="35">
          <cell r="B35">
            <v>525</v>
          </cell>
          <cell r="C35">
            <v>10</v>
          </cell>
          <cell r="D35">
            <v>1999</v>
          </cell>
          <cell r="E35" t="str">
            <v>Ford F250 Diesel Pickup</v>
          </cell>
          <cell r="F35" t="str">
            <v>1FTNF20F7XED91925</v>
          </cell>
          <cell r="G35">
            <v>23775</v>
          </cell>
        </row>
        <row r="36">
          <cell r="B36">
            <v>526</v>
          </cell>
          <cell r="C36">
            <v>4</v>
          </cell>
          <cell r="D36">
            <v>1999</v>
          </cell>
          <cell r="E36" t="str">
            <v>Ford F250 Diesel Super Cab</v>
          </cell>
          <cell r="F36" t="str">
            <v>1FTNX20F1XED93490</v>
          </cell>
          <cell r="G36">
            <v>25995</v>
          </cell>
        </row>
        <row r="37">
          <cell r="B37">
            <v>527</v>
          </cell>
          <cell r="C37">
            <v>4</v>
          </cell>
          <cell r="D37">
            <v>1999</v>
          </cell>
          <cell r="E37" t="str">
            <v>Ford F250 Diesel Pickup</v>
          </cell>
          <cell r="F37" t="str">
            <v>1FTNF20F1XED91922</v>
          </cell>
          <cell r="G37">
            <v>23775</v>
          </cell>
        </row>
        <row r="38">
          <cell r="B38">
            <v>528</v>
          </cell>
          <cell r="C38">
            <v>4</v>
          </cell>
          <cell r="D38">
            <v>1999</v>
          </cell>
          <cell r="E38" t="str">
            <v>Ford F250 Diesel Pickup</v>
          </cell>
          <cell r="F38" t="str">
            <v>1FTNF20F5XED91924</v>
          </cell>
          <cell r="G38">
            <v>23775</v>
          </cell>
        </row>
        <row r="39">
          <cell r="B39">
            <v>529</v>
          </cell>
          <cell r="C39">
            <v>9</v>
          </cell>
          <cell r="D39">
            <v>1999</v>
          </cell>
          <cell r="E39" t="str">
            <v xml:space="preserve">Ford F250 Super Cab </v>
          </cell>
          <cell r="F39" t="str">
            <v>1FTNX20F6XEE68006</v>
          </cell>
          <cell r="G39">
            <v>26293</v>
          </cell>
        </row>
        <row r="40">
          <cell r="B40">
            <v>530</v>
          </cell>
          <cell r="C40">
            <v>9</v>
          </cell>
          <cell r="D40">
            <v>2000</v>
          </cell>
          <cell r="E40" t="str">
            <v>Ford F150 Pickup</v>
          </cell>
          <cell r="F40" t="str">
            <v>1FTRF17W2YNA38298</v>
          </cell>
          <cell r="G40">
            <v>18799</v>
          </cell>
        </row>
        <row r="41">
          <cell r="B41">
            <v>531</v>
          </cell>
          <cell r="C41">
            <v>9</v>
          </cell>
          <cell r="D41">
            <v>2000</v>
          </cell>
          <cell r="E41" t="str">
            <v>Ford F350 Mechanic Truck</v>
          </cell>
          <cell r="F41" t="str">
            <v>1FDWF37F0YEA66899</v>
          </cell>
          <cell r="G41">
            <v>33405</v>
          </cell>
        </row>
        <row r="42">
          <cell r="B42">
            <v>532</v>
          </cell>
          <cell r="C42">
            <v>9</v>
          </cell>
          <cell r="D42">
            <v>2000</v>
          </cell>
          <cell r="E42" t="str">
            <v>Ford F450 Flatbed w/ 5th Wheel</v>
          </cell>
          <cell r="F42" t="str">
            <v>1FDXW46F4YEA91252</v>
          </cell>
          <cell r="G42">
            <v>35759</v>
          </cell>
        </row>
        <row r="43">
          <cell r="B43">
            <v>590</v>
          </cell>
          <cell r="C43">
            <v>10</v>
          </cell>
          <cell r="D43">
            <v>1999</v>
          </cell>
          <cell r="E43" t="str">
            <v xml:space="preserve">Ford F-550 Box Truck  </v>
          </cell>
          <cell r="F43" t="str">
            <v>1FDAF56F3XEA56812</v>
          </cell>
          <cell r="G43">
            <v>34289</v>
          </cell>
        </row>
        <row r="44">
          <cell r="A44">
            <v>24</v>
          </cell>
          <cell r="B44">
            <v>592</v>
          </cell>
          <cell r="C44">
            <v>4</v>
          </cell>
          <cell r="D44">
            <v>1987</v>
          </cell>
          <cell r="E44" t="str">
            <v>Ford LNT-8000 Boom Truck</v>
          </cell>
          <cell r="F44" t="str">
            <v>1FDYW82A6HVA00195</v>
          </cell>
          <cell r="G44">
            <v>41342</v>
          </cell>
        </row>
        <row r="45">
          <cell r="A45">
            <v>49</v>
          </cell>
          <cell r="B45">
            <v>593</v>
          </cell>
          <cell r="C45">
            <v>4</v>
          </cell>
          <cell r="D45">
            <v>1990</v>
          </cell>
          <cell r="E45" t="str">
            <v>International Dump Truck</v>
          </cell>
          <cell r="F45" t="str">
            <v>1HTSAZPMXLH657531</v>
          </cell>
          <cell r="G45">
            <v>22684</v>
          </cell>
        </row>
        <row r="46">
          <cell r="B46">
            <v>594</v>
          </cell>
          <cell r="C46">
            <v>10</v>
          </cell>
          <cell r="D46">
            <v>1991</v>
          </cell>
          <cell r="E46" t="str">
            <v>Ford Reefer Truck</v>
          </cell>
          <cell r="F46" t="str">
            <v>1FDYW90TXMVA10037</v>
          </cell>
          <cell r="G46">
            <v>40800</v>
          </cell>
        </row>
        <row r="47">
          <cell r="B47">
            <v>595</v>
          </cell>
          <cell r="C47">
            <v>7</v>
          </cell>
          <cell r="D47">
            <v>1999</v>
          </cell>
          <cell r="E47" t="str">
            <v>Ford F-550 Box Truck</v>
          </cell>
          <cell r="F47" t="str">
            <v>1FDAF56F0XEE68346</v>
          </cell>
          <cell r="G47">
            <v>33793</v>
          </cell>
        </row>
        <row r="48">
          <cell r="A48">
            <v>63</v>
          </cell>
          <cell r="B48">
            <v>601</v>
          </cell>
          <cell r="C48">
            <v>10</v>
          </cell>
          <cell r="D48">
            <v>1987</v>
          </cell>
          <cell r="E48" t="str">
            <v>Sloan 4” Hydraulic Pump</v>
          </cell>
          <cell r="F48" t="str">
            <v>3K223148</v>
          </cell>
          <cell r="G48">
            <v>367</v>
          </cell>
        </row>
        <row r="49">
          <cell r="A49">
            <v>64</v>
          </cell>
          <cell r="B49">
            <v>602</v>
          </cell>
          <cell r="C49">
            <v>4</v>
          </cell>
          <cell r="D49">
            <v>1987</v>
          </cell>
          <cell r="E49" t="str">
            <v>FP 8” Hydraulic Pump</v>
          </cell>
          <cell r="F49">
            <v>7259992</v>
          </cell>
          <cell r="G49">
            <v>14800</v>
          </cell>
        </row>
        <row r="50">
          <cell r="A50">
            <v>65</v>
          </cell>
          <cell r="B50">
            <v>603</v>
          </cell>
          <cell r="C50">
            <v>7</v>
          </cell>
          <cell r="D50">
            <v>1986</v>
          </cell>
          <cell r="E50" t="str">
            <v>FP 6” Hydraulic Pump</v>
          </cell>
          <cell r="F50">
            <v>80566184</v>
          </cell>
          <cell r="G50">
            <v>4000</v>
          </cell>
        </row>
        <row r="51">
          <cell r="A51">
            <v>125</v>
          </cell>
          <cell r="B51">
            <v>605</v>
          </cell>
          <cell r="C51">
            <v>4</v>
          </cell>
          <cell r="D51">
            <v>1993</v>
          </cell>
          <cell r="E51" t="str">
            <v>Godwin 6” Dry Prime Pump</v>
          </cell>
          <cell r="F51" t="str">
            <v>924580-79</v>
          </cell>
          <cell r="G51">
            <v>4000</v>
          </cell>
        </row>
        <row r="52">
          <cell r="A52">
            <v>70</v>
          </cell>
          <cell r="B52">
            <v>606</v>
          </cell>
          <cell r="C52">
            <v>4</v>
          </cell>
          <cell r="D52">
            <v>1986</v>
          </cell>
          <cell r="E52" t="str">
            <v>FP 6" Hydraulic Pump</v>
          </cell>
          <cell r="G52">
            <v>4000</v>
          </cell>
        </row>
        <row r="53">
          <cell r="B53">
            <v>607</v>
          </cell>
          <cell r="C53">
            <v>4</v>
          </cell>
          <cell r="E53" t="str">
            <v>Thompson 8" Wellpoint Pump</v>
          </cell>
          <cell r="F53" t="str">
            <v>W-262</v>
          </cell>
          <cell r="G53">
            <v>24159</v>
          </cell>
        </row>
        <row r="54">
          <cell r="A54">
            <v>91</v>
          </cell>
          <cell r="B54">
            <v>621</v>
          </cell>
          <cell r="C54">
            <v>5</v>
          </cell>
          <cell r="D54">
            <v>1994</v>
          </cell>
          <cell r="E54" t="str">
            <v>Sullair Air Compressor</v>
          </cell>
          <cell r="F54">
            <v>4113371</v>
          </cell>
          <cell r="G54">
            <v>11960</v>
          </cell>
        </row>
        <row r="55">
          <cell r="A55">
            <v>106</v>
          </cell>
          <cell r="B55">
            <v>622</v>
          </cell>
          <cell r="C55">
            <v>7</v>
          </cell>
          <cell r="D55">
            <v>1994</v>
          </cell>
          <cell r="E55" t="str">
            <v>Sullair Compressor</v>
          </cell>
          <cell r="F55">
            <v>4115112</v>
          </cell>
          <cell r="G55">
            <v>14930</v>
          </cell>
        </row>
        <row r="56">
          <cell r="A56">
            <v>121</v>
          </cell>
          <cell r="B56">
            <v>623</v>
          </cell>
          <cell r="C56">
            <v>7</v>
          </cell>
          <cell r="D56">
            <v>1996</v>
          </cell>
          <cell r="E56" t="str">
            <v>Sullair 185 DPQ Air Compressor</v>
          </cell>
          <cell r="F56" t="str">
            <v>E04-120247</v>
          </cell>
          <cell r="G56">
            <v>12190</v>
          </cell>
        </row>
        <row r="57">
          <cell r="A57">
            <v>107</v>
          </cell>
          <cell r="B57">
            <v>624</v>
          </cell>
          <cell r="C57">
            <v>4</v>
          </cell>
          <cell r="D57">
            <v>1994</v>
          </cell>
          <cell r="E57" t="str">
            <v>Sullair Compressor</v>
          </cell>
          <cell r="F57">
            <v>4115132</v>
          </cell>
          <cell r="G57">
            <v>14930</v>
          </cell>
        </row>
        <row r="58">
          <cell r="A58">
            <v>90</v>
          </cell>
          <cell r="B58">
            <v>625</v>
          </cell>
          <cell r="C58">
            <v>5</v>
          </cell>
          <cell r="D58">
            <v>1994</v>
          </cell>
          <cell r="E58" t="str">
            <v>Sullair Air Compressor</v>
          </cell>
          <cell r="F58">
            <v>4113365</v>
          </cell>
          <cell r="G58">
            <v>11960</v>
          </cell>
        </row>
        <row r="59">
          <cell r="A59">
            <v>15</v>
          </cell>
          <cell r="B59">
            <v>626</v>
          </cell>
          <cell r="C59">
            <v>7</v>
          </cell>
          <cell r="D59">
            <v>1991</v>
          </cell>
          <cell r="E59" t="str">
            <v>Sullair 185 CFM Air Compressor</v>
          </cell>
          <cell r="F59" t="str">
            <v>004-106154</v>
          </cell>
          <cell r="G59">
            <v>8295</v>
          </cell>
        </row>
        <row r="60">
          <cell r="A60">
            <v>3</v>
          </cell>
          <cell r="B60">
            <v>627</v>
          </cell>
          <cell r="C60">
            <v>10</v>
          </cell>
          <cell r="D60">
            <v>1991</v>
          </cell>
          <cell r="E60" t="str">
            <v>Sullair Compressor - Trailer</v>
          </cell>
          <cell r="F60">
            <v>4106894</v>
          </cell>
          <cell r="G60">
            <v>12040</v>
          </cell>
        </row>
        <row r="61">
          <cell r="B61">
            <v>628</v>
          </cell>
          <cell r="C61">
            <v>10</v>
          </cell>
          <cell r="D61">
            <v>1998</v>
          </cell>
          <cell r="E61" t="str">
            <v>Sullair Air Compressor</v>
          </cell>
          <cell r="F61">
            <v>4126573</v>
          </cell>
          <cell r="G61">
            <v>14070</v>
          </cell>
        </row>
        <row r="62">
          <cell r="B62">
            <v>629</v>
          </cell>
          <cell r="C62">
            <v>4</v>
          </cell>
          <cell r="D62">
            <v>1998</v>
          </cell>
          <cell r="E62" t="str">
            <v>Sullair Air Compressor</v>
          </cell>
          <cell r="F62">
            <v>4126574</v>
          </cell>
          <cell r="G62">
            <v>13425</v>
          </cell>
        </row>
        <row r="63">
          <cell r="B63">
            <v>630</v>
          </cell>
          <cell r="C63" t="str">
            <v>ME</v>
          </cell>
          <cell r="E63" t="str">
            <v>(ME) Air Compressor</v>
          </cell>
          <cell r="F63" t="str">
            <v>297364UBJ222</v>
          </cell>
          <cell r="G63">
            <v>12898</v>
          </cell>
        </row>
        <row r="64">
          <cell r="B64">
            <v>631</v>
          </cell>
          <cell r="C64">
            <v>10</v>
          </cell>
          <cell r="D64">
            <v>1999</v>
          </cell>
          <cell r="E64" t="str">
            <v>Sullair 185 Air Compressor</v>
          </cell>
          <cell r="F64">
            <v>4129570</v>
          </cell>
          <cell r="G64">
            <v>11666</v>
          </cell>
        </row>
        <row r="65">
          <cell r="B65">
            <v>632</v>
          </cell>
          <cell r="C65">
            <v>9</v>
          </cell>
          <cell r="E65" t="str">
            <v>Sullair Air Compressor</v>
          </cell>
          <cell r="F65">
            <v>4130476</v>
          </cell>
          <cell r="G65">
            <v>11426</v>
          </cell>
        </row>
        <row r="66">
          <cell r="B66">
            <v>633</v>
          </cell>
          <cell r="C66">
            <v>9</v>
          </cell>
          <cell r="E66" t="str">
            <v>Sullair Air Compressor</v>
          </cell>
          <cell r="F66">
            <v>4130475</v>
          </cell>
          <cell r="G66">
            <v>11426</v>
          </cell>
        </row>
        <row r="67">
          <cell r="A67">
            <v>111</v>
          </cell>
          <cell r="B67">
            <v>650</v>
          </cell>
          <cell r="C67">
            <v>7</v>
          </cell>
          <cell r="D67">
            <v>1994</v>
          </cell>
          <cell r="E67" t="str">
            <v>Horizon Reel Trailer</v>
          </cell>
          <cell r="F67" t="str">
            <v>HRT443089408070HB</v>
          </cell>
          <cell r="G67">
            <v>4532</v>
          </cell>
        </row>
        <row r="68">
          <cell r="A68">
            <v>109</v>
          </cell>
          <cell r="B68">
            <v>652</v>
          </cell>
          <cell r="C68">
            <v>5</v>
          </cell>
          <cell r="D68">
            <v>1994</v>
          </cell>
          <cell r="E68" t="str">
            <v>Horizon Reel Trailer</v>
          </cell>
          <cell r="F68" t="str">
            <v>HRT442989408070HB</v>
          </cell>
          <cell r="G68">
            <v>4532</v>
          </cell>
        </row>
        <row r="69">
          <cell r="A69">
            <v>86</v>
          </cell>
          <cell r="B69">
            <v>653</v>
          </cell>
          <cell r="C69">
            <v>4</v>
          </cell>
          <cell r="D69">
            <v>1993</v>
          </cell>
          <cell r="E69" t="str">
            <v>Horizon Reel Trailer</v>
          </cell>
          <cell r="F69" t="str">
            <v>HRT4200129308070B</v>
          </cell>
          <cell r="G69">
            <v>4826</v>
          </cell>
        </row>
        <row r="70">
          <cell r="A70">
            <v>29</v>
          </cell>
          <cell r="B70">
            <v>654</v>
          </cell>
          <cell r="C70">
            <v>5</v>
          </cell>
          <cell r="D70">
            <v>1994</v>
          </cell>
          <cell r="E70" t="str">
            <v>Horizon Reel Trailer</v>
          </cell>
          <cell r="F70" t="str">
            <v>HRT439179408070HB</v>
          </cell>
          <cell r="G70">
            <v>4532</v>
          </cell>
        </row>
        <row r="71">
          <cell r="A71">
            <v>85</v>
          </cell>
          <cell r="B71">
            <v>655</v>
          </cell>
          <cell r="C71">
            <v>3</v>
          </cell>
          <cell r="D71">
            <v>1994</v>
          </cell>
          <cell r="E71" t="str">
            <v>Horizon Reel Trailer</v>
          </cell>
          <cell r="F71" t="str">
            <v>HRT4199129308070B</v>
          </cell>
          <cell r="G71">
            <v>4826</v>
          </cell>
        </row>
        <row r="72">
          <cell r="A72">
            <v>40</v>
          </cell>
          <cell r="B72">
            <v>656</v>
          </cell>
          <cell r="C72">
            <v>3</v>
          </cell>
          <cell r="D72">
            <v>1985</v>
          </cell>
          <cell r="E72" t="str">
            <v>Hudson Flat Bed Trailer</v>
          </cell>
          <cell r="F72" t="str">
            <v>10BHHT2002F1000001</v>
          </cell>
          <cell r="G72">
            <v>2500</v>
          </cell>
        </row>
        <row r="73">
          <cell r="A73">
            <v>62</v>
          </cell>
          <cell r="B73">
            <v>657</v>
          </cell>
          <cell r="C73">
            <v>7</v>
          </cell>
          <cell r="D73">
            <v>1991</v>
          </cell>
          <cell r="E73" t="str">
            <v>Horizon Reel Trailer</v>
          </cell>
          <cell r="F73" t="str">
            <v>HRT3224003916870H</v>
          </cell>
          <cell r="G73">
            <v>4500</v>
          </cell>
        </row>
        <row r="74">
          <cell r="A74">
            <v>59</v>
          </cell>
          <cell r="B74">
            <v>658</v>
          </cell>
          <cell r="C74">
            <v>5</v>
          </cell>
          <cell r="D74">
            <v>1991</v>
          </cell>
          <cell r="E74" t="str">
            <v>Horizon Reel Trl</v>
          </cell>
          <cell r="F74" t="str">
            <v>HRT3223003916870H</v>
          </cell>
          <cell r="G74">
            <v>4500</v>
          </cell>
        </row>
        <row r="75">
          <cell r="A75">
            <v>104</v>
          </cell>
          <cell r="B75">
            <v>659</v>
          </cell>
          <cell r="C75">
            <v>4</v>
          </cell>
          <cell r="D75">
            <v>1994</v>
          </cell>
          <cell r="E75" t="str">
            <v>Horizon Roller Trailer</v>
          </cell>
          <cell r="F75" t="str">
            <v>HFL443889461280EB</v>
          </cell>
          <cell r="G75">
            <v>4532</v>
          </cell>
        </row>
        <row r="76">
          <cell r="A76">
            <v>88</v>
          </cell>
          <cell r="B76">
            <v>660</v>
          </cell>
          <cell r="C76">
            <v>4</v>
          </cell>
          <cell r="D76">
            <v>1994</v>
          </cell>
          <cell r="E76" t="str">
            <v>Horizon Reel Trailer</v>
          </cell>
          <cell r="F76" t="str">
            <v>HRT439279408070HB</v>
          </cell>
          <cell r="G76">
            <v>4532</v>
          </cell>
        </row>
        <row r="77">
          <cell r="B77">
            <v>661</v>
          </cell>
          <cell r="C77">
            <v>3</v>
          </cell>
          <cell r="E77" t="str">
            <v>Reel Trailer</v>
          </cell>
          <cell r="F77" t="str">
            <v>FLT5344MM</v>
          </cell>
          <cell r="G77">
            <v>4500</v>
          </cell>
        </row>
        <row r="78">
          <cell r="A78">
            <v>113</v>
          </cell>
          <cell r="B78">
            <v>670</v>
          </cell>
          <cell r="C78">
            <v>5</v>
          </cell>
          <cell r="D78">
            <v>1997</v>
          </cell>
          <cell r="E78" t="str">
            <v>Condux 6-Ton Cable Puller</v>
          </cell>
          <cell r="G78">
            <v>7784</v>
          </cell>
        </row>
        <row r="79">
          <cell r="B79">
            <v>671</v>
          </cell>
          <cell r="C79">
            <v>10</v>
          </cell>
          <cell r="D79">
            <v>1999</v>
          </cell>
          <cell r="E79" t="str">
            <v>Condux 6-Ton Cable Puller</v>
          </cell>
          <cell r="F79">
            <v>8674680</v>
          </cell>
          <cell r="G79">
            <v>5395</v>
          </cell>
        </row>
        <row r="80">
          <cell r="A80">
            <v>115</v>
          </cell>
          <cell r="B80">
            <v>672</v>
          </cell>
          <cell r="C80">
            <v>7</v>
          </cell>
          <cell r="D80">
            <v>1995</v>
          </cell>
          <cell r="E80" t="str">
            <v>Sreco 10 Ton Puller</v>
          </cell>
          <cell r="F80" t="str">
            <v>4H5LB1116SL941984</v>
          </cell>
          <cell r="G80">
            <v>27204</v>
          </cell>
        </row>
        <row r="81">
          <cell r="A81">
            <v>16</v>
          </cell>
          <cell r="B81">
            <v>673</v>
          </cell>
          <cell r="C81">
            <v>4</v>
          </cell>
          <cell r="D81">
            <v>1991</v>
          </cell>
          <cell r="E81" t="str">
            <v>Aquatech Bucket Machine</v>
          </cell>
          <cell r="F81">
            <v>90201004</v>
          </cell>
          <cell r="G81">
            <v>24804</v>
          </cell>
        </row>
        <row r="82">
          <cell r="A82">
            <v>19</v>
          </cell>
          <cell r="B82">
            <v>674</v>
          </cell>
          <cell r="C82">
            <v>5</v>
          </cell>
          <cell r="D82">
            <v>1990</v>
          </cell>
          <cell r="E82" t="str">
            <v>Sreco Bucket Machine</v>
          </cell>
          <cell r="F82" t="str">
            <v>LBH30901783</v>
          </cell>
          <cell r="G82">
            <v>16482</v>
          </cell>
        </row>
        <row r="83">
          <cell r="A83">
            <v>74</v>
          </cell>
          <cell r="B83">
            <v>675</v>
          </cell>
          <cell r="C83">
            <v>5</v>
          </cell>
          <cell r="D83">
            <v>1990</v>
          </cell>
          <cell r="E83" t="str">
            <v>Aquatech Bucket Mach</v>
          </cell>
          <cell r="F83">
            <v>90201176</v>
          </cell>
          <cell r="G83">
            <v>12473</v>
          </cell>
        </row>
        <row r="84">
          <cell r="A84">
            <v>75</v>
          </cell>
          <cell r="B84">
            <v>676</v>
          </cell>
          <cell r="C84">
            <v>3</v>
          </cell>
          <cell r="D84">
            <v>1990</v>
          </cell>
          <cell r="E84" t="str">
            <v>Aquatech Bucket Mach</v>
          </cell>
          <cell r="F84">
            <v>90201174</v>
          </cell>
          <cell r="G84">
            <v>12473</v>
          </cell>
        </row>
        <row r="85">
          <cell r="A85">
            <v>135</v>
          </cell>
          <cell r="B85">
            <v>677</v>
          </cell>
          <cell r="C85">
            <v>5</v>
          </cell>
          <cell r="D85">
            <v>1994</v>
          </cell>
          <cell r="E85" t="str">
            <v>Timberland TSE-UDP 300 Puller</v>
          </cell>
          <cell r="F85" t="str">
            <v>2T9C71A1XRA022008</v>
          </cell>
          <cell r="G85">
            <v>40000</v>
          </cell>
        </row>
        <row r="86">
          <cell r="B86">
            <v>678</v>
          </cell>
          <cell r="C86">
            <v>3</v>
          </cell>
          <cell r="E86" t="str">
            <v>Bucket Machine</v>
          </cell>
          <cell r="F86" t="str">
            <v>FLT5343MM</v>
          </cell>
          <cell r="G86">
            <v>25000</v>
          </cell>
        </row>
        <row r="87">
          <cell r="A87">
            <v>119</v>
          </cell>
          <cell r="B87">
            <v>691</v>
          </cell>
          <cell r="C87">
            <v>5</v>
          </cell>
          <cell r="D87">
            <v>1995</v>
          </cell>
          <cell r="E87" t="str">
            <v>AMIDA Solar Arrow Board</v>
          </cell>
          <cell r="F87">
            <v>950328864</v>
          </cell>
          <cell r="G87">
            <v>5543</v>
          </cell>
        </row>
        <row r="88">
          <cell r="A88">
            <v>126</v>
          </cell>
          <cell r="B88">
            <v>692</v>
          </cell>
          <cell r="C88">
            <v>4</v>
          </cell>
          <cell r="D88">
            <v>1996</v>
          </cell>
          <cell r="E88" t="str">
            <v>AMIDA Solar Arrow Board</v>
          </cell>
          <cell r="F88" t="str">
            <v>60937076X</v>
          </cell>
          <cell r="G88">
            <v>5512</v>
          </cell>
        </row>
        <row r="89">
          <cell r="A89">
            <v>28</v>
          </cell>
          <cell r="B89">
            <v>693</v>
          </cell>
          <cell r="C89">
            <v>4</v>
          </cell>
          <cell r="D89">
            <v>1980</v>
          </cell>
          <cell r="E89" t="str">
            <v>Hercules Trailer 20 Ton</v>
          </cell>
          <cell r="F89" t="str">
            <v>B802004</v>
          </cell>
          <cell r="G89">
            <v>7844</v>
          </cell>
        </row>
        <row r="90">
          <cell r="A90">
            <v>68</v>
          </cell>
          <cell r="B90">
            <v>694</v>
          </cell>
          <cell r="C90">
            <v>4</v>
          </cell>
          <cell r="D90">
            <v>1993</v>
          </cell>
          <cell r="E90" t="str">
            <v>Wells Cargo Trailer</v>
          </cell>
          <cell r="F90" t="str">
            <v>1WC200F25P3026181</v>
          </cell>
          <cell r="G90">
            <v>4256</v>
          </cell>
        </row>
        <row r="91">
          <cell r="B91">
            <v>695</v>
          </cell>
          <cell r="C91">
            <v>9</v>
          </cell>
          <cell r="D91">
            <v>2000</v>
          </cell>
          <cell r="E91" t="str">
            <v>Gooseneck Trailer</v>
          </cell>
          <cell r="F91" t="str">
            <v>4FPA52828YG044994</v>
          </cell>
          <cell r="G91">
            <v>7582</v>
          </cell>
        </row>
        <row r="92">
          <cell r="A92">
            <v>6</v>
          </cell>
          <cell r="B92">
            <v>701</v>
          </cell>
          <cell r="C92">
            <v>7</v>
          </cell>
          <cell r="D92">
            <v>1995</v>
          </cell>
          <cell r="E92" t="str">
            <v>Shamrock Jetting Trailer</v>
          </cell>
          <cell r="F92" t="str">
            <v>1S9AF1923SB377306</v>
          </cell>
          <cell r="G92">
            <v>6500</v>
          </cell>
        </row>
        <row r="93">
          <cell r="A93">
            <v>8</v>
          </cell>
          <cell r="B93">
            <v>702</v>
          </cell>
          <cell r="C93">
            <v>5</v>
          </cell>
          <cell r="D93">
            <v>1995</v>
          </cell>
          <cell r="E93" t="str">
            <v>Shamrock Sewer Cleaning Trailer</v>
          </cell>
          <cell r="F93" t="str">
            <v>1S9AF1927SB377307</v>
          </cell>
          <cell r="G93">
            <v>21872</v>
          </cell>
        </row>
        <row r="94">
          <cell r="A94">
            <v>36</v>
          </cell>
          <cell r="B94">
            <v>703</v>
          </cell>
          <cell r="C94">
            <v>10</v>
          </cell>
          <cell r="D94">
            <v>1993</v>
          </cell>
          <cell r="E94" t="str">
            <v>Aquatech Jetting System</v>
          </cell>
          <cell r="F94">
            <v>93201007</v>
          </cell>
          <cell r="G94">
            <v>22428</v>
          </cell>
        </row>
        <row r="95">
          <cell r="A95">
            <v>89</v>
          </cell>
          <cell r="B95">
            <v>704</v>
          </cell>
          <cell r="C95">
            <v>5</v>
          </cell>
          <cell r="D95">
            <v>1993</v>
          </cell>
          <cell r="E95" t="str">
            <v>Aquatech Jet Trailer</v>
          </cell>
          <cell r="F95">
            <v>93201177</v>
          </cell>
          <cell r="G95">
            <v>22428</v>
          </cell>
        </row>
        <row r="96">
          <cell r="A96">
            <v>95</v>
          </cell>
          <cell r="B96">
            <v>705</v>
          </cell>
          <cell r="C96">
            <v>5</v>
          </cell>
          <cell r="D96">
            <v>1994</v>
          </cell>
          <cell r="E96" t="str">
            <v>Aquatech Jet Trailer</v>
          </cell>
          <cell r="F96">
            <v>94201002</v>
          </cell>
          <cell r="G96">
            <v>20352</v>
          </cell>
        </row>
        <row r="97">
          <cell r="B97">
            <v>706</v>
          </cell>
          <cell r="C97">
            <v>4</v>
          </cell>
          <cell r="D97">
            <v>1998</v>
          </cell>
          <cell r="E97" t="str">
            <v>SECA Jet Trailer</v>
          </cell>
          <cell r="F97">
            <v>1337</v>
          </cell>
          <cell r="G97">
            <v>30278</v>
          </cell>
        </row>
        <row r="98">
          <cell r="B98">
            <v>707</v>
          </cell>
          <cell r="C98">
            <v>5</v>
          </cell>
          <cell r="D98">
            <v>1998</v>
          </cell>
          <cell r="E98" t="str">
            <v>SECA Jet Trailer</v>
          </cell>
          <cell r="F98">
            <v>1338</v>
          </cell>
          <cell r="G98">
            <v>30278</v>
          </cell>
        </row>
        <row r="99">
          <cell r="B99">
            <v>708</v>
          </cell>
          <cell r="C99">
            <v>7</v>
          </cell>
          <cell r="D99">
            <v>1998</v>
          </cell>
          <cell r="E99" t="str">
            <v>Shamrock Jet Trailer</v>
          </cell>
          <cell r="F99" t="str">
            <v>1S9AL1824WB377054</v>
          </cell>
          <cell r="G99">
            <v>37984</v>
          </cell>
        </row>
        <row r="100">
          <cell r="B100">
            <v>709</v>
          </cell>
          <cell r="C100">
            <v>5</v>
          </cell>
          <cell r="D100">
            <v>1998</v>
          </cell>
          <cell r="E100" t="str">
            <v>Shamrock Jet Trailer</v>
          </cell>
          <cell r="F100" t="str">
            <v>1S9AL1824WB377055</v>
          </cell>
          <cell r="G100">
            <v>37984</v>
          </cell>
        </row>
        <row r="101">
          <cell r="B101">
            <v>710</v>
          </cell>
          <cell r="C101">
            <v>10</v>
          </cell>
          <cell r="D101">
            <v>1999</v>
          </cell>
          <cell r="E101" t="str">
            <v>SECA Jet Trailer</v>
          </cell>
          <cell r="F101">
            <v>1571</v>
          </cell>
          <cell r="G101">
            <v>37966</v>
          </cell>
        </row>
        <row r="102">
          <cell r="B102">
            <v>711</v>
          </cell>
          <cell r="C102">
            <v>9</v>
          </cell>
          <cell r="D102">
            <v>1999</v>
          </cell>
          <cell r="E102" t="str">
            <v>SECA Jet Trailer</v>
          </cell>
          <cell r="F102">
            <v>1707</v>
          </cell>
          <cell r="G102">
            <v>37966</v>
          </cell>
        </row>
        <row r="103">
          <cell r="A103">
            <v>35</v>
          </cell>
          <cell r="B103">
            <v>751</v>
          </cell>
          <cell r="C103">
            <v>4</v>
          </cell>
          <cell r="D103">
            <v>1992</v>
          </cell>
          <cell r="E103" t="str">
            <v>Aquatech Cleaning/Winch Truck (GMC)</v>
          </cell>
          <cell r="F103" t="str">
            <v>1GDM7H1J1NJ500913</v>
          </cell>
          <cell r="G103">
            <v>89992</v>
          </cell>
        </row>
        <row r="104">
          <cell r="A104">
            <v>76</v>
          </cell>
          <cell r="B104">
            <v>752</v>
          </cell>
          <cell r="C104">
            <v>10</v>
          </cell>
          <cell r="D104">
            <v>1992</v>
          </cell>
          <cell r="E104" t="str">
            <v>Ford LN8000 Vac-Con Jet Vac Trk</v>
          </cell>
          <cell r="F104" t="str">
            <v>1FDYR82A6NVA19011</v>
          </cell>
          <cell r="G104">
            <v>99000</v>
          </cell>
        </row>
        <row r="105">
          <cell r="A105">
            <v>116</v>
          </cell>
          <cell r="B105">
            <v>754</v>
          </cell>
          <cell r="C105">
            <v>7</v>
          </cell>
          <cell r="D105">
            <v>1995</v>
          </cell>
          <cell r="E105" t="str">
            <v>Ford Vac-Con Sewer Cleaner</v>
          </cell>
          <cell r="F105" t="str">
            <v>1FDZW82E2SVA76706</v>
          </cell>
          <cell r="G105">
            <v>169388</v>
          </cell>
        </row>
        <row r="106">
          <cell r="A106">
            <v>133</v>
          </cell>
          <cell r="B106">
            <v>755</v>
          </cell>
          <cell r="C106">
            <v>4</v>
          </cell>
          <cell r="D106">
            <v>1997</v>
          </cell>
          <cell r="E106" t="str">
            <v>Ford Vac-Con Sewer Cleaner</v>
          </cell>
          <cell r="F106" t="str">
            <v>1FDZW86E8VVA39240</v>
          </cell>
          <cell r="G106">
            <v>133004</v>
          </cell>
        </row>
        <row r="107">
          <cell r="B107">
            <v>756</v>
          </cell>
          <cell r="C107">
            <v>5</v>
          </cell>
          <cell r="D107">
            <v>1998</v>
          </cell>
          <cell r="E107" t="str">
            <v>International Vac-Con Jet Vac</v>
          </cell>
          <cell r="F107" t="str">
            <v>1HTGCADTXWH577955</v>
          </cell>
          <cell r="G107">
            <v>189713</v>
          </cell>
        </row>
        <row r="108">
          <cell r="B108">
            <v>757</v>
          </cell>
          <cell r="C108">
            <v>5</v>
          </cell>
          <cell r="D108">
            <v>1998</v>
          </cell>
          <cell r="E108" t="str">
            <v>International Vac-Con Jet Vac</v>
          </cell>
          <cell r="F108" t="str">
            <v>IHTGCADT3WH576050</v>
          </cell>
          <cell r="G108">
            <v>189713</v>
          </cell>
        </row>
        <row r="109">
          <cell r="B109">
            <v>758</v>
          </cell>
          <cell r="C109" t="str">
            <v>ME</v>
          </cell>
          <cell r="D109">
            <v>1999</v>
          </cell>
          <cell r="E109" t="str">
            <v>(ME) Sterling Vac-Con Jet Vac</v>
          </cell>
          <cell r="F109" t="str">
            <v>2FZXMJBB8XAA66940</v>
          </cell>
          <cell r="G109">
            <v>206916</v>
          </cell>
        </row>
        <row r="110">
          <cell r="B110">
            <v>759</v>
          </cell>
          <cell r="C110">
            <v>10</v>
          </cell>
          <cell r="D110">
            <v>1999</v>
          </cell>
          <cell r="E110" t="str">
            <v>Sterling Vac-Con Jet Vac</v>
          </cell>
          <cell r="F110" t="str">
            <v>2FZXKWYB6XAB47929</v>
          </cell>
          <cell r="G110">
            <v>208800</v>
          </cell>
        </row>
        <row r="111">
          <cell r="B111">
            <v>760</v>
          </cell>
          <cell r="C111">
            <v>9</v>
          </cell>
          <cell r="D111">
            <v>1999</v>
          </cell>
          <cell r="E111" t="str">
            <v>Sterling Vac-Con Jet Vac</v>
          </cell>
          <cell r="F111" t="str">
            <v>2FZNEWDBXXAF46945</v>
          </cell>
          <cell r="G111">
            <v>211872</v>
          </cell>
        </row>
        <row r="112">
          <cell r="A112">
            <v>17</v>
          </cell>
          <cell r="B112">
            <v>801</v>
          </cell>
          <cell r="C112">
            <v>7</v>
          </cell>
          <cell r="D112">
            <v>1994</v>
          </cell>
          <cell r="E112" t="str">
            <v>Cues TV Truck (GMC)</v>
          </cell>
          <cell r="F112" t="str">
            <v>1GDKP32KXR3501022</v>
          </cell>
          <cell r="G112">
            <v>140000</v>
          </cell>
        </row>
        <row r="113">
          <cell r="A113">
            <v>42</v>
          </cell>
          <cell r="B113">
            <v>803</v>
          </cell>
          <cell r="C113">
            <v>4</v>
          </cell>
          <cell r="D113">
            <v>1992</v>
          </cell>
          <cell r="E113" t="str">
            <v>Cues TV/Grout Truck (GMC)</v>
          </cell>
          <cell r="F113" t="str">
            <v>1GDKP32K7N3501957</v>
          </cell>
          <cell r="G113">
            <v>165360</v>
          </cell>
        </row>
        <row r="114">
          <cell r="A114">
            <v>48</v>
          </cell>
          <cell r="B114">
            <v>804</v>
          </cell>
          <cell r="C114">
            <v>10</v>
          </cell>
          <cell r="D114">
            <v>1989</v>
          </cell>
          <cell r="E114" t="str">
            <v>Isuzu Truck w/Cues TV &amp; Cutting Sys</v>
          </cell>
          <cell r="F114" t="str">
            <v>JALB4B1H6K7003538</v>
          </cell>
          <cell r="G114">
            <v>105000</v>
          </cell>
        </row>
        <row r="115">
          <cell r="A115">
            <v>54</v>
          </cell>
          <cell r="B115">
            <v>805</v>
          </cell>
          <cell r="C115">
            <v>7</v>
          </cell>
          <cell r="D115">
            <v>1993</v>
          </cell>
          <cell r="E115" t="str">
            <v>Cues TV/Seal Truck (GMC)</v>
          </cell>
          <cell r="F115" t="str">
            <v>1GDKP32K4P3502101</v>
          </cell>
          <cell r="G115">
            <v>106500</v>
          </cell>
        </row>
        <row r="116">
          <cell r="A116">
            <v>87</v>
          </cell>
          <cell r="B116">
            <v>808</v>
          </cell>
          <cell r="C116">
            <v>4</v>
          </cell>
          <cell r="D116">
            <v>1993</v>
          </cell>
          <cell r="E116" t="str">
            <v>Cues TV/Seal Truck (GMC)</v>
          </cell>
          <cell r="F116" t="str">
            <v>1GDKP32KXP3502071</v>
          </cell>
          <cell r="G116">
            <v>122750</v>
          </cell>
        </row>
        <row r="117">
          <cell r="A117">
            <v>99</v>
          </cell>
          <cell r="B117">
            <v>809</v>
          </cell>
          <cell r="C117">
            <v>5</v>
          </cell>
          <cell r="D117">
            <v>1994</v>
          </cell>
          <cell r="E117" t="str">
            <v>Cues TV/Seal Truck (GMC)</v>
          </cell>
          <cell r="F117" t="str">
            <v>1GDKP32K9R3500444</v>
          </cell>
          <cell r="G117">
            <v>139125</v>
          </cell>
        </row>
        <row r="118">
          <cell r="A118">
            <v>105</v>
          </cell>
          <cell r="B118">
            <v>810</v>
          </cell>
          <cell r="C118">
            <v>5</v>
          </cell>
          <cell r="D118">
            <v>1994</v>
          </cell>
          <cell r="E118" t="str">
            <v>Chevy/Isuzu TV Cutter Truck</v>
          </cell>
          <cell r="F118" t="str">
            <v>J8BH6A1U2R3100368</v>
          </cell>
          <cell r="G118">
            <v>56381</v>
          </cell>
        </row>
        <row r="119">
          <cell r="A119">
            <v>134</v>
          </cell>
          <cell r="B119">
            <v>811</v>
          </cell>
          <cell r="C119">
            <v>5</v>
          </cell>
          <cell r="D119">
            <v>1996</v>
          </cell>
          <cell r="E119" t="str">
            <v>Aries T.V./Grout Truck (GMC)</v>
          </cell>
          <cell r="F119" t="str">
            <v>1GDKP32R8T3500195</v>
          </cell>
          <cell r="G119">
            <v>136528</v>
          </cell>
        </row>
        <row r="120">
          <cell r="B120">
            <v>812</v>
          </cell>
          <cell r="C120">
            <v>4</v>
          </cell>
          <cell r="D120">
            <v>1999</v>
          </cell>
          <cell r="E120" t="str">
            <v xml:space="preserve">Cues CCTV/Grout Truck    </v>
          </cell>
          <cell r="F120" t="str">
            <v>1FDAF56F3XEB00341</v>
          </cell>
          <cell r="G120">
            <v>260909</v>
          </cell>
        </row>
        <row r="121">
          <cell r="B121">
            <v>813</v>
          </cell>
          <cell r="C121">
            <v>10</v>
          </cell>
          <cell r="D121">
            <v>1999</v>
          </cell>
          <cell r="E121" t="str">
            <v xml:space="preserve">Aries CCTV/Grout Truck   </v>
          </cell>
          <cell r="F121" t="str">
            <v>3FENF80C2XMA03333</v>
          </cell>
          <cell r="G121">
            <v>189252</v>
          </cell>
        </row>
        <row r="122">
          <cell r="B122">
            <v>815</v>
          </cell>
          <cell r="C122">
            <v>5</v>
          </cell>
          <cell r="D122">
            <v>1996</v>
          </cell>
          <cell r="E122" t="str">
            <v xml:space="preserve">Aries CCTV/Grout Truck   </v>
          </cell>
          <cell r="F122" t="str">
            <v>1GDKP32R6T3500180</v>
          </cell>
          <cell r="G122">
            <v>191494</v>
          </cell>
        </row>
        <row r="123">
          <cell r="B123">
            <v>816</v>
          </cell>
          <cell r="C123" t="str">
            <v>ME</v>
          </cell>
          <cell r="D123">
            <v>1998</v>
          </cell>
          <cell r="E123" t="str">
            <v>(ME) Aries CCTV/Cut Truck</v>
          </cell>
          <cell r="F123" t="str">
            <v>1FDNF70J4WVA23651</v>
          </cell>
          <cell r="G123">
            <v>237130</v>
          </cell>
        </row>
        <row r="124">
          <cell r="B124">
            <v>817</v>
          </cell>
          <cell r="C124">
            <v>5</v>
          </cell>
          <cell r="D124">
            <v>1999</v>
          </cell>
          <cell r="E124" t="str">
            <v>Aries CCTV/Cut Truck</v>
          </cell>
          <cell r="F124" t="str">
            <v>1FDAF56F6XEC19517</v>
          </cell>
          <cell r="G124">
            <v>141186</v>
          </cell>
        </row>
        <row r="125">
          <cell r="B125">
            <v>818</v>
          </cell>
          <cell r="C125">
            <v>10</v>
          </cell>
          <cell r="D125">
            <v>1999</v>
          </cell>
          <cell r="E125" t="str">
            <v>Aries TV/Grout Truck</v>
          </cell>
          <cell r="F125" t="str">
            <v>3FENF80C5XMA17078</v>
          </cell>
          <cell r="G125">
            <v>248148</v>
          </cell>
        </row>
        <row r="126">
          <cell r="B126">
            <v>819</v>
          </cell>
          <cell r="C126">
            <v>7</v>
          </cell>
          <cell r="D126">
            <v>1999</v>
          </cell>
          <cell r="E126" t="str">
            <v>Cues TV/Grout Truck</v>
          </cell>
          <cell r="F126" t="str">
            <v>1FDAF56F9XEE44188</v>
          </cell>
          <cell r="G126">
            <v>210301</v>
          </cell>
        </row>
        <row r="127">
          <cell r="B127">
            <v>820</v>
          </cell>
          <cell r="C127">
            <v>9</v>
          </cell>
          <cell r="D127">
            <v>2000</v>
          </cell>
          <cell r="E127" t="str">
            <v>Aries TV/Grout/Cut Truck</v>
          </cell>
          <cell r="F127" t="str">
            <v>3FENF65A2YMA00624</v>
          </cell>
          <cell r="G127">
            <v>223212</v>
          </cell>
        </row>
        <row r="128">
          <cell r="B128">
            <v>821</v>
          </cell>
          <cell r="C128">
            <v>9</v>
          </cell>
          <cell r="D128">
            <v>2000</v>
          </cell>
          <cell r="E128" t="str">
            <v>Aries TV/Cut Truck</v>
          </cell>
          <cell r="F128" t="str">
            <v>3FENF65ABYMA00630</v>
          </cell>
          <cell r="G128">
            <v>194730</v>
          </cell>
        </row>
        <row r="129">
          <cell r="A129">
            <v>13</v>
          </cell>
          <cell r="B129">
            <v>851</v>
          </cell>
          <cell r="C129">
            <v>5</v>
          </cell>
          <cell r="D129">
            <v>1993</v>
          </cell>
          <cell r="E129" t="str">
            <v>Grout Trailer</v>
          </cell>
          <cell r="F129" t="str">
            <v>4FPUB1421PG003188</v>
          </cell>
          <cell r="G129">
            <v>3237</v>
          </cell>
        </row>
        <row r="130">
          <cell r="A130">
            <v>44</v>
          </cell>
          <cell r="B130">
            <v>852</v>
          </cell>
          <cell r="C130">
            <v>5</v>
          </cell>
          <cell r="D130">
            <v>1993</v>
          </cell>
          <cell r="E130" t="str">
            <v>Buchen S.I.S. Grout Trailer</v>
          </cell>
          <cell r="F130" t="str">
            <v>1WC200E2XP1058301</v>
          </cell>
          <cell r="G130">
            <v>37171</v>
          </cell>
        </row>
        <row r="131">
          <cell r="A131">
            <v>31</v>
          </cell>
          <cell r="B131">
            <v>901</v>
          </cell>
          <cell r="C131">
            <v>3</v>
          </cell>
          <cell r="D131">
            <v>1990</v>
          </cell>
          <cell r="E131" t="str">
            <v>Ford Truck w/Boiler Unit</v>
          </cell>
          <cell r="F131" t="str">
            <v>1FDNK72P4LVA15509</v>
          </cell>
          <cell r="G131">
            <v>28874</v>
          </cell>
        </row>
        <row r="132">
          <cell r="A132">
            <v>34</v>
          </cell>
          <cell r="B132">
            <v>902</v>
          </cell>
          <cell r="C132">
            <v>4</v>
          </cell>
          <cell r="D132">
            <v>1992</v>
          </cell>
          <cell r="E132" t="str">
            <v>F7000 Ford Boiler Truck</v>
          </cell>
          <cell r="F132" t="str">
            <v>1FDXK74P6NVA01233</v>
          </cell>
          <cell r="G132">
            <v>41270</v>
          </cell>
        </row>
        <row r="133">
          <cell r="A133">
            <v>38</v>
          </cell>
          <cell r="B133">
            <v>903</v>
          </cell>
          <cell r="C133">
            <v>5</v>
          </cell>
          <cell r="D133">
            <v>1990</v>
          </cell>
          <cell r="E133" t="str">
            <v>Ford LN8000 Boiler Truck</v>
          </cell>
          <cell r="F133" t="str">
            <v>1FDXR82A2LVA14672</v>
          </cell>
          <cell r="G133">
            <v>68938</v>
          </cell>
        </row>
        <row r="134">
          <cell r="A134">
            <v>101</v>
          </cell>
          <cell r="B134">
            <v>904</v>
          </cell>
          <cell r="C134">
            <v>7</v>
          </cell>
          <cell r="D134">
            <v>1995</v>
          </cell>
          <cell r="E134" t="str">
            <v>Ford Tandem Boiler Truck</v>
          </cell>
          <cell r="F134" t="str">
            <v>1FDYL90E3SVA17564</v>
          </cell>
          <cell r="G134">
            <v>64430</v>
          </cell>
        </row>
        <row r="135">
          <cell r="A135">
            <v>127</v>
          </cell>
          <cell r="B135">
            <v>905</v>
          </cell>
          <cell r="C135">
            <v>5</v>
          </cell>
          <cell r="D135">
            <v>1997</v>
          </cell>
          <cell r="E135" t="str">
            <v>Ford FT900 Boiler Truck</v>
          </cell>
          <cell r="F135" t="str">
            <v>1FDYL90E2VVA37230</v>
          </cell>
          <cell r="G135">
            <v>116000</v>
          </cell>
        </row>
        <row r="136">
          <cell r="B136">
            <v>906</v>
          </cell>
          <cell r="C136">
            <v>10</v>
          </cell>
          <cell r="D136">
            <v>1998</v>
          </cell>
          <cell r="E136" t="str">
            <v>Ford Heater / Tower Truck</v>
          </cell>
          <cell r="F136" t="str">
            <v>1FDZS86F7WVA39669</v>
          </cell>
          <cell r="G136">
            <v>188342</v>
          </cell>
        </row>
        <row r="137">
          <cell r="B137">
            <v>907</v>
          </cell>
          <cell r="C137" t="str">
            <v>ME</v>
          </cell>
          <cell r="D137">
            <v>1999</v>
          </cell>
          <cell r="E137" t="str">
            <v>Freightliner Heater / Tower Truck</v>
          </cell>
          <cell r="F137" t="str">
            <v>1FVXTWEB5XHB44195</v>
          </cell>
          <cell r="G137">
            <v>209615</v>
          </cell>
        </row>
        <row r="138">
          <cell r="B138">
            <v>908</v>
          </cell>
          <cell r="C138">
            <v>9</v>
          </cell>
          <cell r="D138">
            <v>2000</v>
          </cell>
          <cell r="E138" t="str">
            <v>Freightliner Heater / Tower Truck</v>
          </cell>
          <cell r="F138" t="str">
            <v>1FVXTWEBXYHG04887</v>
          </cell>
          <cell r="G138">
            <v>209050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Data"/>
      <sheetName val="TPACT"/>
      <sheetName val="NEI"/>
      <sheetName val="NEI (Abernathy)"/>
      <sheetName val="Formulas"/>
      <sheetName val="NEI Actives_GAM94 gl"/>
      <sheetName val="IO"/>
      <sheetName val="Op Revenue"/>
      <sheetName val="NEW"/>
      <sheetName val="NEI_(Abernathy)"/>
      <sheetName val="fifo cost allocation gross"/>
    </sheetNames>
    <sheetDataSet>
      <sheetData sheetId="0" refreshError="1">
        <row r="4">
          <cell r="E4">
            <v>7.0000000000000007E-2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"/>
      <sheetName val="AWS"/>
      <sheetName val="Regional"/>
      <sheetName val="anaytd"/>
      <sheetName val="Total"/>
      <sheetName val="Regn Exec"/>
      <sheetName val="Regn by Line"/>
      <sheetName val="NE"/>
      <sheetName val="MA"/>
      <sheetName val="SE"/>
      <sheetName val="SW"/>
      <sheetName val="NW"/>
      <sheetName val="OH"/>
      <sheetName val="O&amp;M"/>
      <sheetName val="RM"/>
      <sheetName val="UID"/>
      <sheetName val="E&amp;A"/>
      <sheetName val="OH (2)"/>
      <sheetName val="CONTROL"/>
      <sheetName val="Summ"/>
      <sheetName val="DO NOT PRINT - Deferrals"/>
      <sheetName val="Assumptions"/>
      <sheetName val="Regn_Exec"/>
      <sheetName val="Regn_by_Line"/>
      <sheetName val="OH_(2)"/>
      <sheetName val="DO_NOT_PRINT_-_Deferrals"/>
      <sheetName val="Formu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A7" t="str">
            <v>m.ytd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Benefit Obligations"/>
      <sheetName val="Plan Assets"/>
      <sheetName val="Funded Status"/>
      <sheetName val="Cash Flow and Cost"/>
      <sheetName val="WC RATES"/>
      <sheetName val="FLC"/>
      <sheetName val="Capital Summary "/>
      <sheetName val="Regn by Line"/>
      <sheetName val="Benefit_Obligations"/>
      <sheetName val="Plan_Assets"/>
      <sheetName val="Funded_Status"/>
      <sheetName val="Cash_Flow_and_Cost"/>
      <sheetName val="WC_RATES"/>
      <sheetName val="CONTROL"/>
      <sheetName val="info"/>
    </sheetNames>
    <sheetDataSet>
      <sheetData sheetId="0" refreshError="1">
        <row r="6">
          <cell r="B6">
            <v>2003</v>
          </cell>
        </row>
        <row r="7">
          <cell r="B7">
            <v>2002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8">
          <cell r="B38">
            <v>46</v>
          </cell>
          <cell r="C38">
            <v>45</v>
          </cell>
          <cell r="D38">
            <v>44</v>
          </cell>
        </row>
        <row r="39">
          <cell r="B39">
            <v>54</v>
          </cell>
          <cell r="C39">
            <v>55.000000000000007</v>
          </cell>
          <cell r="D39">
            <v>55.000000000000007</v>
          </cell>
        </row>
        <row r="40">
          <cell r="B40">
            <v>0</v>
          </cell>
          <cell r="C40">
            <v>0</v>
          </cell>
          <cell r="D40">
            <v>1</v>
          </cell>
        </row>
      </sheetData>
      <sheetData sheetId="21"/>
      <sheetData sheetId="2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ACT"/>
      <sheetName val="Summary"/>
      <sheetName val="OLD"/>
      <sheetName val="NEW"/>
      <sheetName val="Assumptions"/>
      <sheetName val="Data"/>
      <sheetName val="NEI"/>
      <sheetName val="NEI-NEW"/>
      <sheetName val="Payments"/>
      <sheetName val="IO"/>
      <sheetName val="Input1"/>
      <sheetName val="General Assumptions"/>
      <sheetName val="FLC"/>
      <sheetName val="Regn by Line"/>
    </sheetNames>
    <sheetDataSet>
      <sheetData sheetId="0" refreshError="1">
        <row r="5">
          <cell r="B5" t="str">
            <v>S&amp;U-Q</v>
          </cell>
        </row>
        <row r="6">
          <cell r="B6">
            <v>1</v>
          </cell>
        </row>
        <row r="7">
          <cell r="B7">
            <v>125</v>
          </cell>
        </row>
        <row r="8">
          <cell r="B8">
            <v>1</v>
          </cell>
        </row>
        <row r="9">
          <cell r="B9">
            <v>126</v>
          </cell>
        </row>
        <row r="10">
          <cell r="B10">
            <v>-1</v>
          </cell>
        </row>
        <row r="11">
          <cell r="B11">
            <v>1</v>
          </cell>
        </row>
        <row r="12">
          <cell r="B12">
            <v>0</v>
          </cell>
        </row>
        <row r="13">
          <cell r="B13">
            <v>1</v>
          </cell>
        </row>
        <row r="14">
          <cell r="B14">
            <v>1</v>
          </cell>
        </row>
        <row r="15">
          <cell r="B15">
            <v>120</v>
          </cell>
        </row>
        <row r="16">
          <cell r="B16">
            <v>2</v>
          </cell>
        </row>
        <row r="17">
          <cell r="B17">
            <v>10000000</v>
          </cell>
        </row>
        <row r="18">
          <cell r="B18">
            <v>9994080</v>
          </cell>
        </row>
        <row r="19">
          <cell r="B19">
            <v>9990082.3680000007</v>
          </cell>
        </row>
        <row r="20">
          <cell r="B20">
            <v>9986765.660653824</v>
          </cell>
        </row>
        <row r="21">
          <cell r="B21">
            <v>9984179.0883477144</v>
          </cell>
        </row>
        <row r="22">
          <cell r="B22">
            <v>9981812.8379037753</v>
          </cell>
        </row>
        <row r="23">
          <cell r="B23">
            <v>9979546.9663895722</v>
          </cell>
        </row>
        <row r="24">
          <cell r="B24">
            <v>9977381.4046978652</v>
          </cell>
        </row>
        <row r="25">
          <cell r="B25">
            <v>9975375.9510355201</v>
          </cell>
        </row>
        <row r="26">
          <cell r="B26">
            <v>9973440.7281010188</v>
          </cell>
        </row>
        <row r="27">
          <cell r="B27">
            <v>9971475.9602775835</v>
          </cell>
        </row>
        <row r="28">
          <cell r="B28">
            <v>9969401.8932778463</v>
          </cell>
        </row>
        <row r="29">
          <cell r="B29">
            <v>9967148.8084499668</v>
          </cell>
        </row>
        <row r="30">
          <cell r="B30">
            <v>9964607.1855038125</v>
          </cell>
        </row>
        <row r="31">
          <cell r="B31">
            <v>9961647.6971697174</v>
          </cell>
        </row>
        <row r="32">
          <cell r="B32">
            <v>9958210.9287141934</v>
          </cell>
        </row>
        <row r="33">
          <cell r="B33">
            <v>9954317.2682410665</v>
          </cell>
        </row>
        <row r="34">
          <cell r="B34">
            <v>9950036.9118157215</v>
          </cell>
        </row>
        <row r="35">
          <cell r="B35">
            <v>9945459.8948362861</v>
          </cell>
        </row>
        <row r="36">
          <cell r="B36">
            <v>9940646.2922471855</v>
          </cell>
        </row>
        <row r="37">
          <cell r="B37">
            <v>9935606.3845770154</v>
          </cell>
        </row>
        <row r="38">
          <cell r="B38">
            <v>9930340.5131931901</v>
          </cell>
        </row>
        <row r="39">
          <cell r="B39">
            <v>9924819.2438678555</v>
          </cell>
        </row>
        <row r="40">
          <cell r="B40">
            <v>9918973.5253332183</v>
          </cell>
        </row>
        <row r="41">
          <cell r="B41">
            <v>9912784.0858534109</v>
          </cell>
        </row>
        <row r="42">
          <cell r="B42">
            <v>9906231.7355726622</v>
          </cell>
        </row>
        <row r="43">
          <cell r="B43">
            <v>9899336.9982847031</v>
          </cell>
        </row>
        <row r="44">
          <cell r="B44">
            <v>9892140.1802869495</v>
          </cell>
        </row>
        <row r="45">
          <cell r="B45">
            <v>9884681.5065910127</v>
          </cell>
        </row>
        <row r="46">
          <cell r="B46">
            <v>9876981.3396973778</v>
          </cell>
        </row>
        <row r="47">
          <cell r="B47">
            <v>9869069.87764428</v>
          </cell>
        </row>
        <row r="48">
          <cell r="B48">
            <v>9860967.3712747339</v>
          </cell>
        </row>
        <row r="49">
          <cell r="B49">
            <v>9852694.0196502339</v>
          </cell>
        </row>
        <row r="50">
          <cell r="B50">
            <v>9844338.9351215716</v>
          </cell>
        </row>
        <row r="51">
          <cell r="B51">
            <v>9835981.091365654</v>
          </cell>
        </row>
        <row r="52">
          <cell r="B52">
            <v>9827610.6714569014</v>
          </cell>
        </row>
        <row r="53">
          <cell r="B53">
            <v>9819139.2710581049</v>
          </cell>
        </row>
        <row r="54">
          <cell r="B54">
            <v>9810390.4179675933</v>
          </cell>
        </row>
        <row r="55">
          <cell r="B55">
            <v>9801178.4613651223</v>
          </cell>
        </row>
        <row r="56">
          <cell r="B56">
            <v>9791387.0840822197</v>
          </cell>
        </row>
        <row r="57">
          <cell r="B57">
            <v>9780890.7171280831</v>
          </cell>
        </row>
        <row r="58">
          <cell r="B58">
            <v>9769584.0074590817</v>
          </cell>
        </row>
        <row r="59">
          <cell r="B59">
            <v>9757352.4882817417</v>
          </cell>
        </row>
        <row r="60">
          <cell r="B60">
            <v>9744160.5477175843</v>
          </cell>
        </row>
        <row r="61">
          <cell r="B61">
            <v>9729953.5616390128</v>
          </cell>
        </row>
        <row r="62">
          <cell r="B62">
            <v>9714599.6949187461</v>
          </cell>
        </row>
        <row r="63">
          <cell r="B63">
            <v>9697871.1542440969</v>
          </cell>
        </row>
        <row r="64">
          <cell r="B64">
            <v>9679454.8969221879</v>
          </cell>
        </row>
        <row r="65">
          <cell r="B65">
            <v>9659108.6827288568</v>
          </cell>
        </row>
        <row r="66">
          <cell r="B66">
            <v>9636641.5959328283</v>
          </cell>
        </row>
        <row r="67">
          <cell r="B67">
            <v>9611788.6972569171</v>
          </cell>
        </row>
        <row r="68">
          <cell r="B68">
            <v>9584183.6401183959</v>
          </cell>
        </row>
        <row r="69">
          <cell r="B69">
            <v>9553389.6580826957</v>
          </cell>
        </row>
        <row r="70">
          <cell r="B70">
            <v>9519150.3095481265</v>
          </cell>
        </row>
        <row r="71">
          <cell r="B71">
            <v>9481273.6104664356</v>
          </cell>
        </row>
        <row r="72">
          <cell r="B72">
            <v>9439318.9747401215</v>
          </cell>
        </row>
        <row r="73">
          <cell r="B73">
            <v>9392603.785134133</v>
          </cell>
        </row>
        <row r="74">
          <cell r="B74">
            <v>9340183.6634093001</v>
          </cell>
        </row>
        <row r="75">
          <cell r="B75">
            <v>9281340.5063298214</v>
          </cell>
        </row>
        <row r="76">
          <cell r="B76">
            <v>9215535.8021399435</v>
          </cell>
        </row>
        <row r="77">
          <cell r="B77">
            <v>9142032.6885820758</v>
          </cell>
        </row>
        <row r="78">
          <cell r="B78">
            <v>9059882.3828424774</v>
          </cell>
        </row>
        <row r="79">
          <cell r="B79">
            <v>8967951.7563037742</v>
          </cell>
        </row>
        <row r="80">
          <cell r="B80">
            <v>8865080.3817072138</v>
          </cell>
        </row>
        <row r="81">
          <cell r="B81">
            <v>8750366.2415679228</v>
          </cell>
        </row>
        <row r="82">
          <cell r="B82">
            <v>8623179.668246733</v>
          </cell>
        </row>
        <row r="83">
          <cell r="B83">
            <v>8483147.8536140751</v>
          </cell>
        </row>
        <row r="84">
          <cell r="B84">
            <v>8330162.765221999</v>
          </cell>
        </row>
        <row r="85">
          <cell r="B85">
            <v>8164734.0628674561</v>
          </cell>
        </row>
        <row r="86">
          <cell r="B86">
            <v>7987322.5564154088</v>
          </cell>
        </row>
        <row r="87">
          <cell r="B87">
            <v>7797783.3921516705</v>
          </cell>
        </row>
        <row r="88">
          <cell r="B88">
            <v>7595423.1153419428</v>
          </cell>
        </row>
        <row r="89">
          <cell r="B89">
            <v>7379097.8695938895</v>
          </cell>
        </row>
        <row r="90">
          <cell r="B90">
            <v>7148862.6369646899</v>
          </cell>
        </row>
        <row r="91">
          <cell r="B91">
            <v>6905436.7153134048</v>
          </cell>
        </row>
        <row r="92">
          <cell r="B92">
            <v>6648478.5096998774</v>
          </cell>
        </row>
        <row r="93">
          <cell r="B93">
            <v>6376834.9747505598</v>
          </cell>
        </row>
        <row r="94">
          <cell r="B94">
            <v>6088786.9621061021</v>
          </cell>
        </row>
        <row r="95">
          <cell r="B95">
            <v>5783062.8799517928</v>
          </cell>
        </row>
        <row r="96">
          <cell r="B96">
            <v>5460015.2044148054</v>
          </cell>
        </row>
        <row r="97">
          <cell r="B97">
            <v>5121346.8413305683</v>
          </cell>
        </row>
        <row r="98">
          <cell r="B98">
            <v>4769945.6278126715</v>
          </cell>
        </row>
        <row r="99">
          <cell r="B99">
            <v>4409662.0946527245</v>
          </cell>
        </row>
        <row r="100">
          <cell r="B100">
            <v>4045820.8752229284</v>
          </cell>
        </row>
        <row r="101">
          <cell r="B101">
            <v>3683262.7291315761</v>
          </cell>
        </row>
        <row r="102">
          <cell r="B102">
            <v>3325102.2613508217</v>
          </cell>
        </row>
        <row r="103">
          <cell r="B103">
            <v>2973333.0429179957</v>
          </cell>
        </row>
        <row r="104">
          <cell r="B104">
            <v>2629404.6365106283</v>
          </cell>
        </row>
        <row r="105">
          <cell r="B105">
            <v>2295522.8357665087</v>
          </cell>
        </row>
        <row r="106">
          <cell r="B106">
            <v>1975407.5852731974</v>
          </cell>
        </row>
        <row r="107">
          <cell r="B107">
            <v>1673306.527849782</v>
          </cell>
        </row>
        <row r="108">
          <cell r="B108">
            <v>1393429.2780016277</v>
          </cell>
        </row>
        <row r="109">
          <cell r="B109">
            <v>1139433.5957782129</v>
          </cell>
        </row>
        <row r="110">
          <cell r="B110">
            <v>913379.08584458171</v>
          </cell>
        </row>
        <row r="111">
          <cell r="B111">
            <v>716363.2170279054</v>
          </cell>
        </row>
        <row r="112">
          <cell r="B112">
            <v>549016.47135088453</v>
          </cell>
        </row>
        <row r="113">
          <cell r="B113">
            <v>410933.33864142356</v>
          </cell>
        </row>
        <row r="114">
          <cell r="B114">
            <v>300468.29321452929</v>
          </cell>
        </row>
        <row r="115">
          <cell r="B115">
            <v>214751.59993116802</v>
          </cell>
        </row>
        <row r="116">
          <cell r="B116">
            <v>150047.37237510693</v>
          </cell>
        </row>
        <row r="117">
          <cell r="B117">
            <v>102446.64405757276</v>
          </cell>
        </row>
        <row r="118">
          <cell r="B118">
            <v>68284.683683490497</v>
          </cell>
        </row>
        <row r="119">
          <cell r="B119">
            <v>44362.510448653273</v>
          </cell>
        </row>
        <row r="120">
          <cell r="B120">
            <v>28013.062122885702</v>
          </cell>
        </row>
        <row r="121">
          <cell r="B121">
            <v>17148.055913213866</v>
          </cell>
        </row>
        <row r="122">
          <cell r="B122">
            <v>10164.955992011262</v>
          </cell>
        </row>
        <row r="123">
          <cell r="B123">
            <v>5838.7608867672607</v>
          </cell>
        </row>
        <row r="124">
          <cell r="B124">
            <v>3258.4080942737714</v>
          </cell>
        </row>
        <row r="125">
          <cell r="B125">
            <v>1767.5136955145244</v>
          </cell>
        </row>
        <row r="126">
          <cell r="B126">
            <v>931.21459048182726</v>
          </cell>
        </row>
        <row r="127">
          <cell r="B127">
            <v>477.95054463775028</v>
          </cell>
        </row>
        <row r="128">
          <cell r="B128">
            <v>240.71692410353509</v>
          </cell>
        </row>
        <row r="129">
          <cell r="B129">
            <v>120.35846205176755</v>
          </cell>
        </row>
        <row r="130">
          <cell r="B130">
            <v>60.179231025883773</v>
          </cell>
        </row>
        <row r="131">
          <cell r="B131">
            <v>30.089615512941887</v>
          </cell>
        </row>
        <row r="132">
          <cell r="B132">
            <v>15.044807756470943</v>
          </cell>
        </row>
        <row r="133">
          <cell r="B133">
            <v>7.5224038782354716</v>
          </cell>
        </row>
        <row r="134">
          <cell r="B134">
            <v>3.7612019391177358</v>
          </cell>
        </row>
        <row r="135">
          <cell r="B135">
            <v>1.8806009695588679</v>
          </cell>
        </row>
        <row r="136">
          <cell r="B136">
            <v>0.94030048477943395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6">
          <cell r="B146" t="str">
            <v>S&amp;U-Q</v>
          </cell>
        </row>
        <row r="147">
          <cell r="B147">
            <v>1</v>
          </cell>
        </row>
        <row r="148">
          <cell r="B148">
            <v>125</v>
          </cell>
        </row>
        <row r="149">
          <cell r="B149">
            <v>1</v>
          </cell>
        </row>
        <row r="150">
          <cell r="B150">
            <v>126</v>
          </cell>
        </row>
        <row r="151">
          <cell r="B151">
            <v>-1</v>
          </cell>
        </row>
        <row r="152">
          <cell r="B152">
            <v>1</v>
          </cell>
        </row>
        <row r="153">
          <cell r="B153">
            <v>0</v>
          </cell>
        </row>
        <row r="154">
          <cell r="B154">
            <v>1</v>
          </cell>
        </row>
        <row r="155">
          <cell r="B155">
            <v>1</v>
          </cell>
        </row>
        <row r="156">
          <cell r="B156">
            <v>120</v>
          </cell>
        </row>
        <row r="157">
          <cell r="B157">
            <v>2</v>
          </cell>
        </row>
        <row r="158">
          <cell r="B158">
            <v>10000000</v>
          </cell>
        </row>
        <row r="159">
          <cell r="B159">
            <v>9994690</v>
          </cell>
        </row>
        <row r="160">
          <cell r="B160">
            <v>9991231.8372600004</v>
          </cell>
        </row>
        <row r="161">
          <cell r="B161">
            <v>9988654.0994459875</v>
          </cell>
        </row>
        <row r="162">
          <cell r="B162">
            <v>9986716.3005506955</v>
          </cell>
        </row>
        <row r="163">
          <cell r="B163">
            <v>9984968.6251980979</v>
          </cell>
        </row>
        <row r="164">
          <cell r="B164">
            <v>9983341.0753121898</v>
          </cell>
        </row>
        <row r="165">
          <cell r="B165">
            <v>9981813.6241276674</v>
          </cell>
        </row>
        <row r="166">
          <cell r="B166">
            <v>9980446.115661161</v>
          </cell>
        </row>
        <row r="167">
          <cell r="B167">
            <v>9979148.6576661263</v>
          </cell>
        </row>
        <row r="168">
          <cell r="B168">
            <v>9977841.3891919721</v>
          </cell>
        </row>
        <row r="169">
          <cell r="B169">
            <v>9976464.4470802639</v>
          </cell>
        </row>
        <row r="170">
          <cell r="B170">
            <v>9974987.930342095</v>
          </cell>
        </row>
        <row r="171">
          <cell r="B171">
            <v>9973352.0323215183</v>
          </cell>
        </row>
        <row r="172">
          <cell r="B172">
            <v>9971467.068787409</v>
          </cell>
        </row>
        <row r="173">
          <cell r="B173">
            <v>9969313.2319005504</v>
          </cell>
        </row>
        <row r="174">
          <cell r="B174">
            <v>9966900.6580984313</v>
          </cell>
        </row>
        <row r="175">
          <cell r="B175">
            <v>9964289.3301260099</v>
          </cell>
        </row>
        <row r="176">
          <cell r="B176">
            <v>9961569.0791388862</v>
          </cell>
        </row>
        <row r="177">
          <cell r="B177">
            <v>9958779.8397967275</v>
          </cell>
        </row>
        <row r="178">
          <cell r="B178">
            <v>9955951.5463222265</v>
          </cell>
        </row>
        <row r="179">
          <cell r="B179">
            <v>9953104.1441799775</v>
          </cell>
        </row>
        <row r="180">
          <cell r="B180">
            <v>9950227.6970823091</v>
          </cell>
        </row>
        <row r="181">
          <cell r="B181">
            <v>9947322.2305947617</v>
          </cell>
        </row>
        <row r="182">
          <cell r="B182">
            <v>9944427.5598256588</v>
          </cell>
        </row>
        <row r="183">
          <cell r="B183">
            <v>9941533.7314057499</v>
          </cell>
        </row>
        <row r="184">
          <cell r="B184">
            <v>9938610.920488717</v>
          </cell>
        </row>
        <row r="185">
          <cell r="B185">
            <v>9935609.4599907286</v>
          </cell>
        </row>
        <row r="186">
          <cell r="B186">
            <v>9932489.6786202919</v>
          </cell>
        </row>
        <row r="187">
          <cell r="B187">
            <v>9929202.0245366693</v>
          </cell>
        </row>
        <row r="188">
          <cell r="B188">
            <v>9925716.8746260572</v>
          </cell>
        </row>
        <row r="189">
          <cell r="B189">
            <v>9922014.5822318215</v>
          </cell>
        </row>
        <row r="190">
          <cell r="B190">
            <v>9918075.5424426757</v>
          </cell>
        </row>
        <row r="191">
          <cell r="B191">
            <v>9913890.114563765</v>
          </cell>
        </row>
        <row r="192">
          <cell r="B192">
            <v>9909438.7779023256</v>
          </cell>
        </row>
        <row r="193">
          <cell r="B193">
            <v>9904702.0661664885</v>
          </cell>
        </row>
        <row r="194">
          <cell r="B194">
            <v>9899630.8587086108</v>
          </cell>
        </row>
        <row r="195">
          <cell r="B195">
            <v>9894176.1621054634</v>
          </cell>
        </row>
        <row r="196">
          <cell r="B196">
            <v>9888259.4447605237</v>
          </cell>
        </row>
        <row r="197">
          <cell r="B197">
            <v>9881812.2996025402</v>
          </cell>
        </row>
        <row r="198">
          <cell r="B198">
            <v>9874806.0946821216</v>
          </cell>
        </row>
        <row r="199">
          <cell r="B199">
            <v>9867222.243601406</v>
          </cell>
        </row>
        <row r="200">
          <cell r="B200">
            <v>9859081.7852504347</v>
          </cell>
        </row>
        <row r="201">
          <cell r="B201">
            <v>9850435.3705247696</v>
          </cell>
        </row>
        <row r="202">
          <cell r="B202">
            <v>9841343.4186777752</v>
          </cell>
        </row>
        <row r="203">
          <cell r="B203">
            <v>9831767.7915314026</v>
          </cell>
        </row>
        <row r="204">
          <cell r="B204">
            <v>9821611.5754027516</v>
          </cell>
        </row>
        <row r="205">
          <cell r="B205">
            <v>9810689.9433309045</v>
          </cell>
        </row>
        <row r="206">
          <cell r="B206">
            <v>9798858.2512592468</v>
          </cell>
        </row>
        <row r="207">
          <cell r="B207">
            <v>9786021.7469500974</v>
          </cell>
        </row>
        <row r="208">
          <cell r="B208">
            <v>9772047.3078954536</v>
          </cell>
        </row>
        <row r="209">
          <cell r="B209">
            <v>9756724.7377166729</v>
          </cell>
        </row>
        <row r="210">
          <cell r="B210">
            <v>9739806.5770214722</v>
          </cell>
        </row>
        <row r="211">
          <cell r="B211">
            <v>9721232.7658790927</v>
          </cell>
        </row>
        <row r="212">
          <cell r="B212">
            <v>9700973.7167950012</v>
          </cell>
        </row>
        <row r="213">
          <cell r="B213">
            <v>9678719.6830886733</v>
          </cell>
        </row>
        <row r="214">
          <cell r="B214">
            <v>9653913.1245409176</v>
          </cell>
        </row>
        <row r="215">
          <cell r="B215">
            <v>9625733.3521303833</v>
          </cell>
        </row>
        <row r="216">
          <cell r="B216">
            <v>9593400.5138005782</v>
          </cell>
        </row>
        <row r="217">
          <cell r="B217">
            <v>9556341.2076157667</v>
          </cell>
        </row>
        <row r="218">
          <cell r="B218">
            <v>9513920.6089951601</v>
          </cell>
        </row>
        <row r="219">
          <cell r="B219">
            <v>9465466.2113335468</v>
          </cell>
        </row>
        <row r="220">
          <cell r="B220">
            <v>9410263.6123890504</v>
          </cell>
        </row>
        <row r="221">
          <cell r="B221">
            <v>9347431.2822491284</v>
          </cell>
        </row>
        <row r="222">
          <cell r="B222">
            <v>9276194.5084471088</v>
          </cell>
        </row>
        <row r="223">
          <cell r="B223">
            <v>9196085.2926721592</v>
          </cell>
        </row>
        <row r="224">
          <cell r="B224">
            <v>9106938.4418449961</v>
          </cell>
        </row>
        <row r="225">
          <cell r="B225">
            <v>9008911.3564569764</v>
          </cell>
        </row>
        <row r="226">
          <cell r="B226">
            <v>8902939.5321709737</v>
          </cell>
        </row>
        <row r="227">
          <cell r="B227">
            <v>8789792.073656613</v>
          </cell>
        </row>
        <row r="228">
          <cell r="B228">
            <v>8669108.2284853067</v>
          </cell>
        </row>
        <row r="229">
          <cell r="B229">
            <v>8539479.053144766</v>
          </cell>
        </row>
        <row r="230">
          <cell r="B230">
            <v>8398526.4118935578</v>
          </cell>
        </row>
        <row r="231">
          <cell r="B231">
            <v>8244463.8433937822</v>
          </cell>
        </row>
        <row r="232">
          <cell r="B232">
            <v>8076433.4258015733</v>
          </cell>
        </row>
        <row r="233">
          <cell r="B233">
            <v>7893211.4571038391</v>
          </cell>
        </row>
        <row r="234">
          <cell r="B234">
            <v>7693315.8769526845</v>
          </cell>
        </row>
        <row r="235">
          <cell r="B235">
            <v>7475087.2787870448</v>
          </cell>
        </row>
        <row r="236">
          <cell r="B236">
            <v>7237925.1846929686</v>
          </cell>
        </row>
        <row r="237">
          <cell r="B237">
            <v>6981977.6743118558</v>
          </cell>
        </row>
        <row r="238">
          <cell r="B238">
            <v>6706915.6818546662</v>
          </cell>
        </row>
        <row r="239">
          <cell r="B239">
            <v>6412133.3238057904</v>
          </cell>
        </row>
        <row r="240">
          <cell r="B240">
            <v>6096957.7345407642</v>
          </cell>
        </row>
        <row r="241">
          <cell r="B241">
            <v>5762496.9240970612</v>
          </cell>
        </row>
        <row r="242">
          <cell r="B242">
            <v>5411105.6241625464</v>
          </cell>
        </row>
        <row r="243">
          <cell r="B243">
            <v>5044568.1513930243</v>
          </cell>
        </row>
        <row r="244">
          <cell r="B244">
            <v>4664475.0748900138</v>
          </cell>
        </row>
        <row r="245">
          <cell r="B245">
            <v>4272551.8856725302</v>
          </cell>
        </row>
        <row r="246">
          <cell r="B246">
            <v>3871701.0677587334</v>
          </cell>
        </row>
        <row r="247">
          <cell r="B247">
            <v>3466744.3662775764</v>
          </cell>
        </row>
        <row r="248">
          <cell r="B248">
            <v>3063683.3325323141</v>
          </cell>
        </row>
        <row r="249">
          <cell r="B249">
            <v>2669231.0397854461</v>
          </cell>
        </row>
        <row r="250">
          <cell r="B250">
            <v>2290272.301373987</v>
          </cell>
        </row>
        <row r="251">
          <cell r="B251">
            <v>1933147.8511484398</v>
          </cell>
        </row>
        <row r="252">
          <cell r="B252">
            <v>1603203.9753579777</v>
          </cell>
        </row>
        <row r="253">
          <cell r="B253">
            <v>1304666.5534946427</v>
          </cell>
        </row>
        <row r="254">
          <cell r="B254">
            <v>1040421.9990829448</v>
          </cell>
        </row>
        <row r="255">
          <cell r="B255">
            <v>811888.10487438063</v>
          </cell>
        </row>
        <row r="256">
          <cell r="B256">
            <v>618891.74780037696</v>
          </cell>
        </row>
        <row r="257">
          <cell r="B257">
            <v>460014.80943904654</v>
          </cell>
        </row>
        <row r="258">
          <cell r="B258">
            <v>332854.29571023921</v>
          </cell>
        </row>
        <row r="259">
          <cell r="B259">
            <v>234120.05882800664</v>
          </cell>
        </row>
        <row r="260">
          <cell r="B260">
            <v>159882.22701405751</v>
          </cell>
        </row>
        <row r="261">
          <cell r="B261">
            <v>105761.29375866396</v>
          </cell>
        </row>
        <row r="262">
          <cell r="B262">
            <v>67579.774531086136</v>
          </cell>
        </row>
        <row r="263">
          <cell r="B263">
            <v>41656.375760285089</v>
          </cell>
        </row>
        <row r="264">
          <cell r="B264">
            <v>24776.50414382965</v>
          </cell>
        </row>
        <row r="265">
          <cell r="B265">
            <v>14250.305464340197</v>
          </cell>
        </row>
        <row r="266">
          <cell r="B266">
            <v>7917.925725762273</v>
          </cell>
        </row>
        <row r="267">
          <cell r="B267">
            <v>4240.2946818431956</v>
          </cell>
        </row>
        <row r="268">
          <cell r="B268">
            <v>2195.0945494231764</v>
          </cell>
        </row>
        <row r="269">
          <cell r="B269">
            <v>1108.2812870582677</v>
          </cell>
        </row>
        <row r="270">
          <cell r="B270">
            <v>554.14064352913385</v>
          </cell>
        </row>
        <row r="271">
          <cell r="B271">
            <v>277.07032176456693</v>
          </cell>
        </row>
        <row r="272">
          <cell r="B272">
            <v>138.53516088228346</v>
          </cell>
        </row>
        <row r="273">
          <cell r="B273">
            <v>69.267580441141732</v>
          </cell>
        </row>
        <row r="274">
          <cell r="B274">
            <v>34.633790220570866</v>
          </cell>
        </row>
        <row r="275">
          <cell r="B275">
            <v>17.316895110285433</v>
          </cell>
        </row>
        <row r="276">
          <cell r="B276">
            <v>8.6584475551427165</v>
          </cell>
        </row>
        <row r="277">
          <cell r="B277">
            <v>4.3292237775713582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7">
          <cell r="B287" t="str">
            <v>S&amp;U-Q</v>
          </cell>
        </row>
        <row r="288">
          <cell r="B288">
            <v>1</v>
          </cell>
        </row>
        <row r="289">
          <cell r="B289">
            <v>125</v>
          </cell>
        </row>
        <row r="290">
          <cell r="B290">
            <v>1</v>
          </cell>
        </row>
        <row r="291">
          <cell r="B291">
            <v>126</v>
          </cell>
        </row>
        <row r="292">
          <cell r="B292">
            <v>-1</v>
          </cell>
        </row>
        <row r="293">
          <cell r="B293">
            <v>1</v>
          </cell>
        </row>
        <row r="294">
          <cell r="B294">
            <v>0</v>
          </cell>
        </row>
        <row r="295">
          <cell r="B295">
            <v>1</v>
          </cell>
        </row>
        <row r="296">
          <cell r="B296">
            <v>1</v>
          </cell>
        </row>
        <row r="297">
          <cell r="B297">
            <v>120</v>
          </cell>
        </row>
        <row r="298">
          <cell r="B298">
            <v>2</v>
          </cell>
        </row>
        <row r="299">
          <cell r="B299">
            <v>10000000</v>
          </cell>
        </row>
        <row r="300">
          <cell r="B300">
            <v>9994860</v>
          </cell>
        </row>
        <row r="301">
          <cell r="B301">
            <v>9991451.7527399994</v>
          </cell>
        </row>
        <row r="302">
          <cell r="B302">
            <v>9988754.0607667603</v>
          </cell>
        </row>
        <row r="303">
          <cell r="B303">
            <v>9986686.3886761814</v>
          </cell>
        </row>
        <row r="304">
          <cell r="B304">
            <v>9984808.8916351106</v>
          </cell>
        </row>
        <row r="305">
          <cell r="B305">
            <v>9983021.6108435076</v>
          </cell>
        </row>
        <row r="306">
          <cell r="B306">
            <v>9981324.4971696641</v>
          </cell>
        </row>
        <row r="307">
          <cell r="B307">
            <v>9979787.3731971011</v>
          </cell>
        </row>
        <row r="308">
          <cell r="B308">
            <v>9978310.3646658678</v>
          </cell>
        </row>
        <row r="309">
          <cell r="B309">
            <v>9976813.618111169</v>
          </cell>
        </row>
        <row r="310">
          <cell r="B310">
            <v>9975237.2815595083</v>
          </cell>
        </row>
        <row r="311">
          <cell r="B311">
            <v>9973531.515984362</v>
          </cell>
        </row>
        <row r="312">
          <cell r="B312">
            <v>9971616.5979332924</v>
          </cell>
        </row>
        <row r="313">
          <cell r="B313">
            <v>9969372.9841987565</v>
          </cell>
        </row>
        <row r="314">
          <cell r="B314">
            <v>9966761.0084768962</v>
          </cell>
        </row>
        <row r="315">
          <cell r="B315">
            <v>9963810.8472183868</v>
          </cell>
        </row>
        <row r="316">
          <cell r="B316">
            <v>9960582.572503889</v>
          </cell>
        </row>
        <row r="317">
          <cell r="B317">
            <v>9957166.0926815197</v>
          </cell>
        </row>
        <row r="318">
          <cell r="B318">
            <v>9953611.3843864314</v>
          </cell>
        </row>
        <row r="319">
          <cell r="B319">
            <v>9949948.4553969763</v>
          </cell>
        </row>
        <row r="320">
          <cell r="B320">
            <v>9946157.5250354707</v>
          </cell>
        </row>
        <row r="321">
          <cell r="B321">
            <v>9942218.8466555569</v>
          </cell>
        </row>
        <row r="322">
          <cell r="B322">
            <v>9938062.9991776552</v>
          </cell>
        </row>
        <row r="323">
          <cell r="B323">
            <v>9933680.3133950178</v>
          </cell>
        </row>
        <row r="324">
          <cell r="B324">
            <v>9929031.3510083482</v>
          </cell>
        </row>
        <row r="325">
          <cell r="B325">
            <v>9924066.8353328444</v>
          </cell>
        </row>
        <row r="326">
          <cell r="B326">
            <v>9918876.5483779646</v>
          </cell>
        </row>
        <row r="327">
          <cell r="B327">
            <v>9913490.5984121952</v>
          </cell>
        </row>
        <row r="328">
          <cell r="B328">
            <v>9907899.3897146899</v>
          </cell>
        </row>
        <row r="329">
          <cell r="B329">
            <v>9902073.5448735375</v>
          </cell>
        </row>
        <row r="330">
          <cell r="B330">
            <v>9896013.4758640751</v>
          </cell>
        </row>
        <row r="331">
          <cell r="B331">
            <v>9889749.2993338536</v>
          </cell>
        </row>
        <row r="332">
          <cell r="B332">
            <v>9883330.8520385865</v>
          </cell>
        </row>
        <row r="333">
          <cell r="B333">
            <v>9876797.9703453891</v>
          </cell>
        </row>
        <row r="334">
          <cell r="B334">
            <v>9870131.1317154057</v>
          </cell>
        </row>
        <row r="335">
          <cell r="B335">
            <v>9863271.3905788641</v>
          </cell>
        </row>
        <row r="336">
          <cell r="B336">
            <v>9856100.7922779135</v>
          </cell>
        </row>
        <row r="337">
          <cell r="B337">
            <v>9848531.3068694435</v>
          </cell>
        </row>
        <row r="338">
          <cell r="B338">
            <v>9840465.3597291168</v>
          </cell>
        </row>
        <row r="339">
          <cell r="B339">
            <v>9831815.5906779151</v>
          </cell>
        </row>
        <row r="340">
          <cell r="B340">
            <v>9822534.3567603156</v>
          </cell>
        </row>
        <row r="341">
          <cell r="B341">
            <v>9812574.3069225606</v>
          </cell>
        </row>
        <row r="342">
          <cell r="B342">
            <v>9801947.2889481634</v>
          </cell>
        </row>
        <row r="343">
          <cell r="B343">
            <v>9790665.247618584</v>
          </cell>
        </row>
        <row r="344">
          <cell r="B344">
            <v>9778681.4733554982</v>
          </cell>
        </row>
        <row r="345">
          <cell r="B345">
            <v>9765851.8432624564</v>
          </cell>
        </row>
        <row r="346">
          <cell r="B346">
            <v>9751964.8019413371</v>
          </cell>
        </row>
        <row r="347">
          <cell r="B347">
            <v>9736810.2486391198</v>
          </cell>
        </row>
        <row r="348">
          <cell r="B348">
            <v>9720267.4080266822</v>
          </cell>
        </row>
        <row r="349">
          <cell r="B349">
            <v>9702100.2282410804</v>
          </cell>
        </row>
        <row r="350">
          <cell r="B350">
            <v>9682065.3912697621</v>
          </cell>
        </row>
        <row r="351">
          <cell r="B351">
            <v>9659777.276739059</v>
          </cell>
        </row>
        <row r="352">
          <cell r="B352">
            <v>9634941.9893605635</v>
          </cell>
        </row>
        <row r="353">
          <cell r="B353">
            <v>9607443.8649229277</v>
          </cell>
        </row>
        <row r="354">
          <cell r="B354">
            <v>9576728.8668867685</v>
          </cell>
        </row>
        <row r="355">
          <cell r="B355">
            <v>9542118.5687618405</v>
          </cell>
        </row>
        <row r="356">
          <cell r="B356">
            <v>9502766.8717842661</v>
          </cell>
        </row>
        <row r="357">
          <cell r="B357">
            <v>9457989.8342844173</v>
          </cell>
        </row>
        <row r="358">
          <cell r="B358">
            <v>9407436.8786201663</v>
          </cell>
        </row>
        <row r="359">
          <cell r="B359">
            <v>9350408.9962619711</v>
          </cell>
        </row>
        <row r="360">
          <cell r="B360">
            <v>9285778.9692798089</v>
          </cell>
        </row>
        <row r="361">
          <cell r="B361">
            <v>9212922.7474868391</v>
          </cell>
        </row>
        <row r="362">
          <cell r="B362">
            <v>9130393.3855148517</v>
          </cell>
        </row>
        <row r="363">
          <cell r="B363">
            <v>9037710.7622584905</v>
          </cell>
        </row>
        <row r="364">
          <cell r="B364">
            <v>8934310.3134274911</v>
          </cell>
        </row>
        <row r="365">
          <cell r="B365">
            <v>8819325.7396936789</v>
          </cell>
        </row>
        <row r="366">
          <cell r="B366">
            <v>8693288.7555477154</v>
          </cell>
        </row>
        <row r="367">
          <cell r="B367">
            <v>8557551.7449185923</v>
          </cell>
        </row>
        <row r="368">
          <cell r="B368">
            <v>8412073.3652549759</v>
          </cell>
        </row>
        <row r="369">
          <cell r="B369">
            <v>8257324.8636277458</v>
          </cell>
        </row>
        <row r="370">
          <cell r="B370">
            <v>8091971.9332336001</v>
          </cell>
        </row>
        <row r="371">
          <cell r="B371">
            <v>7913738.159432197</v>
          </cell>
        </row>
        <row r="372">
          <cell r="B372">
            <v>7722328.5745700104</v>
          </cell>
        </row>
        <row r="373">
          <cell r="B373">
            <v>7517061.3587293653</v>
          </cell>
        </row>
        <row r="374">
          <cell r="B374">
            <v>7296736.2903050082</v>
          </cell>
        </row>
        <row r="375">
          <cell r="B375">
            <v>7060380.4083894482</v>
          </cell>
        </row>
        <row r="376">
          <cell r="B376">
            <v>6804173.3241298124</v>
          </cell>
        </row>
        <row r="377">
          <cell r="B377">
            <v>6527678.936930473</v>
          </cell>
        </row>
        <row r="378">
          <cell r="B378">
            <v>6230911.0694208024</v>
          </cell>
        </row>
        <row r="379">
          <cell r="B379">
            <v>5914411.9416495729</v>
          </cell>
        </row>
        <row r="380">
          <cell r="B380">
            <v>5579330.9330954161</v>
          </cell>
        </row>
        <row r="381">
          <cell r="B381">
            <v>5227476.0071306871</v>
          </cell>
        </row>
        <row r="382">
          <cell r="B382">
            <v>4864265.7466792399</v>
          </cell>
        </row>
        <row r="383">
          <cell r="B383">
            <v>4491959.7106941575</v>
          </cell>
        </row>
        <row r="384">
          <cell r="B384">
            <v>4114055.6321931686</v>
          </cell>
        </row>
        <row r="385">
          <cell r="B385">
            <v>3732740.2718677125</v>
          </cell>
        </row>
        <row r="386">
          <cell r="B386">
            <v>3348215.7655015322</v>
          </cell>
        </row>
        <row r="387">
          <cell r="B387">
            <v>2965066.0425921297</v>
          </cell>
        </row>
        <row r="388">
          <cell r="B388">
            <v>2588725.0351361237</v>
          </cell>
        </row>
        <row r="389">
          <cell r="B389">
            <v>2224620.8589442279</v>
          </cell>
        </row>
        <row r="390">
          <cell r="B390">
            <v>1880552.0984164779</v>
          </cell>
        </row>
        <row r="391">
          <cell r="B391">
            <v>1560500.9367869773</v>
          </cell>
        </row>
        <row r="392">
          <cell r="B392">
            <v>1269263.0864534869</v>
          </cell>
        </row>
        <row r="393">
          <cell r="B393">
            <v>1010945.2016246462</v>
          </cell>
        </row>
        <row r="394">
          <cell r="B394">
            <v>786391.02060417493</v>
          </cell>
        </row>
        <row r="395">
          <cell r="B395">
            <v>597473.94655137218</v>
          </cell>
        </row>
        <row r="396">
          <cell r="B396">
            <v>442501.15429487731</v>
          </cell>
        </row>
        <row r="397">
          <cell r="B397">
            <v>319071.65232048137</v>
          </cell>
        </row>
        <row r="398">
          <cell r="B398">
            <v>224111.46158677363</v>
          </cell>
        </row>
        <row r="399">
          <cell r="B399">
            <v>153151.04950455349</v>
          </cell>
        </row>
        <row r="400">
          <cell r="B400">
            <v>101269.90627648996</v>
          </cell>
        </row>
        <row r="401">
          <cell r="B401">
            <v>64931.225807297065</v>
          </cell>
        </row>
        <row r="402">
          <cell r="B402">
            <v>40209.635549555816</v>
          </cell>
        </row>
        <row r="403">
          <cell r="B403">
            <v>23947.813482791156</v>
          </cell>
        </row>
        <row r="404">
          <cell r="B404">
            <v>13700.951206334028</v>
          </cell>
        </row>
        <row r="405">
          <cell r="B405">
            <v>7548.0595338375115</v>
          </cell>
        </row>
        <row r="406">
          <cell r="B406">
            <v>4030.5732143548253</v>
          </cell>
        </row>
        <row r="407">
          <cell r="B407">
            <v>2101.6134242824642</v>
          </cell>
        </row>
        <row r="408">
          <cell r="B408">
            <v>1075.7318473532221</v>
          </cell>
        </row>
        <row r="409">
          <cell r="B409">
            <v>543.44574476883224</v>
          </cell>
        </row>
        <row r="410">
          <cell r="B410">
            <v>272.41630915474116</v>
          </cell>
        </row>
        <row r="411">
          <cell r="B411">
            <v>136.20815457737058</v>
          </cell>
        </row>
        <row r="412">
          <cell r="B412">
            <v>68.104077288685289</v>
          </cell>
        </row>
        <row r="413">
          <cell r="B413">
            <v>34.052038644342645</v>
          </cell>
        </row>
        <row r="414">
          <cell r="B414">
            <v>17.026019322171322</v>
          </cell>
        </row>
        <row r="415">
          <cell r="B415">
            <v>8.5130096610856612</v>
          </cell>
        </row>
        <row r="416">
          <cell r="B416">
            <v>4.2565048305428306</v>
          </cell>
        </row>
        <row r="417">
          <cell r="B417">
            <v>2.1282524152714153</v>
          </cell>
        </row>
        <row r="418">
          <cell r="B418">
            <v>1.0641262076357076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ACT"/>
      <sheetName val="FAS132CY"/>
      <sheetName val="FAS132py_final"/>
      <sheetName val="GeorgePatrick"/>
      <sheetName val="Sensitivities"/>
      <sheetName val="Settlement Acctg"/>
      <sheetName val="Input1"/>
      <sheetName val="Payments"/>
      <sheetName val="Settlement_Acctg"/>
      <sheetName val="TABLES2000"/>
    </sheetNames>
    <sheetDataSet>
      <sheetData sheetId="0" refreshError="1">
        <row r="710">
          <cell r="B710" t="str">
            <v>S&amp;U-Q</v>
          </cell>
        </row>
        <row r="711">
          <cell r="B711">
            <v>1</v>
          </cell>
        </row>
        <row r="712">
          <cell r="B712">
            <v>125</v>
          </cell>
        </row>
        <row r="713">
          <cell r="B713">
            <v>1</v>
          </cell>
        </row>
        <row r="714">
          <cell r="B714">
            <v>126</v>
          </cell>
        </row>
        <row r="715">
          <cell r="B715">
            <v>-1</v>
          </cell>
        </row>
        <row r="716">
          <cell r="B716">
            <v>1</v>
          </cell>
        </row>
        <row r="717">
          <cell r="B717">
            <v>0</v>
          </cell>
        </row>
        <row r="718">
          <cell r="B718">
            <v>5</v>
          </cell>
        </row>
        <row r="719">
          <cell r="B719">
            <v>1</v>
          </cell>
        </row>
        <row r="720">
          <cell r="B720">
            <v>110</v>
          </cell>
        </row>
        <row r="721">
          <cell r="B721">
            <v>2</v>
          </cell>
        </row>
        <row r="722">
          <cell r="B722">
            <v>10000000</v>
          </cell>
        </row>
        <row r="723">
          <cell r="B723">
            <v>10000000</v>
          </cell>
        </row>
        <row r="724">
          <cell r="B724">
            <v>10000000</v>
          </cell>
        </row>
        <row r="725">
          <cell r="B725">
            <v>10000000</v>
          </cell>
        </row>
        <row r="726">
          <cell r="B726">
            <v>10000000</v>
          </cell>
        </row>
        <row r="727">
          <cell r="B727">
            <v>9996580</v>
          </cell>
        </row>
        <row r="728">
          <cell r="B728">
            <v>9993401.0875599999</v>
          </cell>
        </row>
        <row r="729">
          <cell r="B729">
            <v>9990383.0804315563</v>
          </cell>
        </row>
        <row r="730">
          <cell r="B730">
            <v>9987445.9078059085</v>
          </cell>
        </row>
        <row r="731">
          <cell r="B731">
            <v>9984529.5736008286</v>
          </cell>
        </row>
        <row r="732">
          <cell r="B732">
            <v>9981604.1064357646</v>
          </cell>
        </row>
        <row r="733">
          <cell r="B733">
            <v>9978629.5884120464</v>
          </cell>
        </row>
        <row r="734">
          <cell r="B734">
            <v>9975596.0850171689</v>
          </cell>
        </row>
        <row r="735">
          <cell r="B735">
            <v>9972503.6502308138</v>
          </cell>
        </row>
        <row r="736">
          <cell r="B736">
            <v>9969342.3665736914</v>
          </cell>
        </row>
        <row r="737">
          <cell r="B737">
            <v>9966102.3303045556</v>
          </cell>
        </row>
        <row r="738">
          <cell r="B738">
            <v>9962783.618228564</v>
          </cell>
        </row>
        <row r="739">
          <cell r="B739">
            <v>9959366.3834475111</v>
          </cell>
        </row>
        <row r="740">
          <cell r="B740">
            <v>9955850.727114154</v>
          </cell>
        </row>
        <row r="741">
          <cell r="B741">
            <v>9952216.8415987585</v>
          </cell>
        </row>
        <row r="742">
          <cell r="B742">
            <v>9948464.8558494765</v>
          </cell>
        </row>
        <row r="743">
          <cell r="B743">
            <v>9944565.0576259848</v>
          </cell>
        </row>
        <row r="744">
          <cell r="B744">
            <v>9940507.6750824731</v>
          </cell>
        </row>
        <row r="745">
          <cell r="B745">
            <v>9936292.8998282384</v>
          </cell>
        </row>
        <row r="746">
          <cell r="B746">
            <v>9931881.1857807152</v>
          </cell>
        </row>
        <row r="747">
          <cell r="B747">
            <v>9927272.7929105125</v>
          </cell>
        </row>
        <row r="748">
          <cell r="B748">
            <v>9922428.2837875709</v>
          </cell>
        </row>
        <row r="749">
          <cell r="B749">
            <v>9917338.0780779887</v>
          </cell>
        </row>
        <row r="750">
          <cell r="B750">
            <v>9911962.8808396701</v>
          </cell>
        </row>
        <row r="751">
          <cell r="B751">
            <v>9906293.2380718291</v>
          </cell>
        </row>
        <row r="752">
          <cell r="B752">
            <v>9900280.1180763189</v>
          </cell>
        </row>
        <row r="753">
          <cell r="B753">
            <v>9893894.4374001604</v>
          </cell>
        </row>
        <row r="754">
          <cell r="B754">
            <v>9887097.3319216669</v>
          </cell>
        </row>
        <row r="755">
          <cell r="B755">
            <v>9879840.2024800368</v>
          </cell>
        </row>
        <row r="756">
          <cell r="B756">
            <v>9872084.5279210899</v>
          </cell>
        </row>
        <row r="757">
          <cell r="B757">
            <v>9863594.5352270789</v>
          </cell>
        </row>
        <row r="758">
          <cell r="B758">
            <v>9854648.2549836282</v>
          </cell>
        </row>
        <row r="759">
          <cell r="B759">
            <v>9845128.6647693142</v>
          </cell>
        </row>
        <row r="760">
          <cell r="B760">
            <v>9834899.576086618</v>
          </cell>
        </row>
        <row r="761">
          <cell r="B761">
            <v>9823805.809364792</v>
          </cell>
        </row>
        <row r="762">
          <cell r="B762">
            <v>9811643.9377727993</v>
          </cell>
        </row>
        <row r="763">
          <cell r="B763">
            <v>9798201.9855780508</v>
          </cell>
        </row>
        <row r="764">
          <cell r="B764">
            <v>9783240.1311460733</v>
          </cell>
        </row>
        <row r="765">
          <cell r="B765">
            <v>9766461.8743211571</v>
          </cell>
        </row>
        <row r="766">
          <cell r="B766">
            <v>9747593.0699799675</v>
          </cell>
        </row>
        <row r="767">
          <cell r="B767">
            <v>9726314.0743082017</v>
          </cell>
        </row>
        <row r="768">
          <cell r="B768">
            <v>9702280.3522305861</v>
          </cell>
        </row>
        <row r="769">
          <cell r="B769">
            <v>9675210.9900478628</v>
          </cell>
        </row>
        <row r="770">
          <cell r="B770">
            <v>9644850.1779610924</v>
          </cell>
        </row>
        <row r="771">
          <cell r="B771">
            <v>9610967.8192859162</v>
          </cell>
        </row>
        <row r="772">
          <cell r="B772">
            <v>9573398.5460803267</v>
          </cell>
        </row>
        <row r="773">
          <cell r="B773">
            <v>9532003.1707670745</v>
          </cell>
        </row>
        <row r="774">
          <cell r="B774">
            <v>9486678.4956900775</v>
          </cell>
        </row>
        <row r="775">
          <cell r="B775">
            <v>9437347.7675124891</v>
          </cell>
        </row>
        <row r="776">
          <cell r="B776">
            <v>9383932.3791483678</v>
          </cell>
        </row>
        <row r="777">
          <cell r="B777">
            <v>9326399.4897318091</v>
          </cell>
        </row>
        <row r="778">
          <cell r="B778">
            <v>9264677.3779087644</v>
          </cell>
        </row>
        <row r="779">
          <cell r="B779">
            <v>9198536.8461078741</v>
          </cell>
        </row>
        <row r="780">
          <cell r="B780">
            <v>9127533.3401927669</v>
          </cell>
        </row>
        <row r="781">
          <cell r="B781">
            <v>9051008.1006685905</v>
          </cell>
        </row>
        <row r="782">
          <cell r="B782">
            <v>8968118.9684826676</v>
          </cell>
        </row>
        <row r="783">
          <cell r="B783">
            <v>8877863.8191838581</v>
          </cell>
        </row>
        <row r="784">
          <cell r="B784">
            <v>8779026.5612848848</v>
          </cell>
        </row>
        <row r="785">
          <cell r="B785">
            <v>8670245.6431640033</v>
          </cell>
        </row>
        <row r="786">
          <cell r="B786">
            <v>8550006.6765846051</v>
          </cell>
        </row>
        <row r="787">
          <cell r="B787">
            <v>8416694.9724832978</v>
          </cell>
        </row>
        <row r="788">
          <cell r="B788">
            <v>8268737.8915620139</v>
          </cell>
        </row>
        <row r="789">
          <cell r="B789">
            <v>8104983.8063575197</v>
          </cell>
        </row>
        <row r="790">
          <cell r="B790">
            <v>7924818.1213259976</v>
          </cell>
        </row>
        <row r="791">
          <cell r="B791">
            <v>7728147.9100090507</v>
          </cell>
        </row>
        <row r="792">
          <cell r="B792">
            <v>7515391.9980465015</v>
          </cell>
        </row>
        <row r="793">
          <cell r="B793">
            <v>7287269.789337798</v>
          </cell>
        </row>
        <row r="794">
          <cell r="B794">
            <v>7044093.5964675955</v>
          </cell>
        </row>
        <row r="795">
          <cell r="B795">
            <v>6785716.2433491638</v>
          </cell>
        </row>
        <row r="796">
          <cell r="B796">
            <v>6511654.7357127778</v>
          </cell>
        </row>
        <row r="797">
          <cell r="B797">
            <v>6221254.469464195</v>
          </cell>
        </row>
        <row r="798">
          <cell r="B798">
            <v>5913999.1537262974</v>
          </cell>
        </row>
        <row r="799">
          <cell r="B799">
            <v>5590160.3880665526</v>
          </cell>
        </row>
        <row r="800">
          <cell r="B800">
            <v>5250960.6360394498</v>
          </cell>
        </row>
        <row r="801">
          <cell r="B801">
            <v>4898489.9033453017</v>
          </cell>
        </row>
        <row r="802">
          <cell r="B802">
            <v>4535658.7562045157</v>
          </cell>
        </row>
        <row r="803">
          <cell r="B803">
            <v>4166075.1381139471</v>
          </cell>
        </row>
        <row r="804">
          <cell r="B804">
            <v>3793961.3067776095</v>
          </cell>
        </row>
        <row r="805">
          <cell r="B805">
            <v>3423955.2303341231</v>
          </cell>
        </row>
        <row r="806">
          <cell r="B806">
            <v>3060855.0500228805</v>
          </cell>
        </row>
        <row r="807">
          <cell r="B807">
            <v>2709358.6994984532</v>
          </cell>
        </row>
        <row r="808">
          <cell r="B808">
            <v>2372937.62978173</v>
          </cell>
        </row>
        <row r="809">
          <cell r="B809">
            <v>2055272.4692828499</v>
          </cell>
        </row>
        <row r="810">
          <cell r="B810">
            <v>1759163.1988158619</v>
          </cell>
        </row>
        <row r="811">
          <cell r="B811">
            <v>1486740.9450104365</v>
          </cell>
        </row>
        <row r="812">
          <cell r="B812">
            <v>1239485.5186685859</v>
          </cell>
        </row>
        <row r="813">
          <cell r="B813">
            <v>1018591.8464445826</v>
          </cell>
        </row>
        <row r="814">
          <cell r="B814">
            <v>824590.8433707474</v>
          </cell>
        </row>
        <row r="815">
          <cell r="B815">
            <v>657193.13003058219</v>
          </cell>
        </row>
        <row r="816">
          <cell r="B816">
            <v>513988.11822439823</v>
          </cell>
        </row>
        <row r="817">
          <cell r="B817">
            <v>393670.69558172172</v>
          </cell>
        </row>
        <row r="818">
          <cell r="B818">
            <v>295868.72265418113</v>
          </cell>
        </row>
        <row r="819">
          <cell r="B819">
            <v>217772.9898347194</v>
          </cell>
        </row>
        <row r="820">
          <cell r="B820">
            <v>156621.68097016067</v>
          </cell>
        </row>
        <row r="821">
          <cell r="B821">
            <v>109767.67862121324</v>
          </cell>
        </row>
        <row r="822">
          <cell r="B822">
            <v>74731.482120501285</v>
          </cell>
        </row>
        <row r="823">
          <cell r="B823">
            <v>49241.619809947981</v>
          </cell>
        </row>
        <row r="824">
          <cell r="B824">
            <v>31265.868015086853</v>
          </cell>
        </row>
        <row r="825">
          <cell r="B825">
            <v>18975.192766620177</v>
          </cell>
        </row>
        <row r="826">
          <cell r="B826">
            <v>10867.946781117875</v>
          </cell>
        </row>
        <row r="827">
          <cell r="B827">
            <v>5765.1088610328188</v>
          </cell>
        </row>
        <row r="828">
          <cell r="B828">
            <v>2756.0391165610445</v>
          </cell>
        </row>
        <row r="829">
          <cell r="B829">
            <v>1139.5725659938939</v>
          </cell>
        </row>
        <row r="830">
          <cell r="B830">
            <v>381.45140416026811</v>
          </cell>
        </row>
        <row r="831">
          <cell r="B831">
            <v>91.466324946569898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51">
          <cell r="B851" t="str">
            <v>S&amp;U-Q</v>
          </cell>
        </row>
        <row r="852">
          <cell r="B852">
            <v>1</v>
          </cell>
        </row>
        <row r="853">
          <cell r="B853">
            <v>125</v>
          </cell>
        </row>
        <row r="854">
          <cell r="B854">
            <v>1</v>
          </cell>
        </row>
        <row r="855">
          <cell r="B855">
            <v>126</v>
          </cell>
        </row>
        <row r="856">
          <cell r="B856">
            <v>-1</v>
          </cell>
        </row>
        <row r="857">
          <cell r="B857">
            <v>1</v>
          </cell>
        </row>
        <row r="858">
          <cell r="B858">
            <v>0</v>
          </cell>
        </row>
        <row r="859">
          <cell r="B859">
            <v>5</v>
          </cell>
        </row>
        <row r="860">
          <cell r="B860">
            <v>1</v>
          </cell>
        </row>
        <row r="861">
          <cell r="B861">
            <v>110</v>
          </cell>
        </row>
        <row r="862">
          <cell r="B862">
            <v>2</v>
          </cell>
        </row>
        <row r="863">
          <cell r="B863">
            <v>10000000</v>
          </cell>
        </row>
        <row r="864">
          <cell r="B864">
            <v>10000000</v>
          </cell>
        </row>
        <row r="865">
          <cell r="B865">
            <v>10000000</v>
          </cell>
        </row>
        <row r="866">
          <cell r="B866">
            <v>10000000</v>
          </cell>
        </row>
        <row r="867">
          <cell r="B867">
            <v>10000000</v>
          </cell>
        </row>
        <row r="868">
          <cell r="B868">
            <v>9998290</v>
          </cell>
        </row>
        <row r="869">
          <cell r="B869">
            <v>9996890.2393999994</v>
          </cell>
        </row>
        <row r="870">
          <cell r="B870">
            <v>9995710.60635175</v>
          </cell>
        </row>
        <row r="871">
          <cell r="B871">
            <v>9994671.0524486899</v>
          </cell>
        </row>
        <row r="872">
          <cell r="B872">
            <v>9993701.5693566017</v>
          </cell>
        </row>
        <row r="873">
          <cell r="B873">
            <v>9992742.1740059443</v>
          </cell>
        </row>
        <row r="874">
          <cell r="B874">
            <v>9991702.9288198482</v>
          </cell>
        </row>
        <row r="875">
          <cell r="B875">
            <v>9990573.8663888909</v>
          </cell>
        </row>
        <row r="876">
          <cell r="B876">
            <v>9989365.0069510583</v>
          </cell>
        </row>
        <row r="877">
          <cell r="B877">
            <v>9988056.4001351483</v>
          </cell>
        </row>
        <row r="878">
          <cell r="B878">
            <v>9986658.0722391289</v>
          </cell>
        </row>
        <row r="879">
          <cell r="B879">
            <v>9985170.0601863656</v>
          </cell>
        </row>
        <row r="880">
          <cell r="B880">
            <v>9983582.4181467965</v>
          </cell>
        </row>
        <row r="881">
          <cell r="B881">
            <v>9981905.176300548</v>
          </cell>
        </row>
        <row r="882">
          <cell r="B882">
            <v>9980118.4152739905</v>
          </cell>
        </row>
        <row r="883">
          <cell r="B883">
            <v>9978232.1728935037</v>
          </cell>
        </row>
        <row r="884">
          <cell r="B884">
            <v>9976226.5482267514</v>
          </cell>
        </row>
        <row r="885">
          <cell r="B885">
            <v>9974111.5881985277</v>
          </cell>
        </row>
        <row r="886">
          <cell r="B886">
            <v>9971867.4130911827</v>
          </cell>
        </row>
        <row r="887">
          <cell r="B887">
            <v>9969494.1086468678</v>
          </cell>
        </row>
        <row r="888">
          <cell r="B888">
            <v>9966971.8266373798</v>
          </cell>
        </row>
        <row r="889">
          <cell r="B889">
            <v>9964300.6781878397</v>
          </cell>
        </row>
        <row r="890">
          <cell r="B890">
            <v>9961480.7810959127</v>
          </cell>
        </row>
        <row r="891">
          <cell r="B891">
            <v>9958482.3753808029</v>
          </cell>
        </row>
        <row r="892">
          <cell r="B892">
            <v>9955295.6610206813</v>
          </cell>
        </row>
        <row r="893">
          <cell r="B893">
            <v>9951890.9499046132</v>
          </cell>
        </row>
        <row r="894">
          <cell r="B894">
            <v>9948268.4615988471</v>
          </cell>
        </row>
        <row r="895">
          <cell r="B895">
            <v>9944408.533435747</v>
          </cell>
        </row>
        <row r="896">
          <cell r="B896">
            <v>9940291.5483029038</v>
          </cell>
        </row>
        <row r="897">
          <cell r="B897">
            <v>9935887.9991470054</v>
          </cell>
        </row>
        <row r="898">
          <cell r="B898">
            <v>9931158.516459411</v>
          </cell>
        </row>
        <row r="899">
          <cell r="B899">
            <v>9926173.0748841483</v>
          </cell>
        </row>
        <row r="900">
          <cell r="B900">
            <v>9920862.572289085</v>
          </cell>
        </row>
        <row r="901">
          <cell r="B901">
            <v>9915177.9180351626</v>
          </cell>
        </row>
        <row r="902">
          <cell r="B902">
            <v>9909060.2532597352</v>
          </cell>
        </row>
        <row r="903">
          <cell r="B903">
            <v>9902470.728191318</v>
          </cell>
        </row>
        <row r="904">
          <cell r="B904">
            <v>9895380.5591499321</v>
          </cell>
        </row>
        <row r="905">
          <cell r="B905">
            <v>9887711.6392165907</v>
          </cell>
        </row>
        <row r="906">
          <cell r="B906">
            <v>9879396.0737280101</v>
          </cell>
        </row>
        <row r="907">
          <cell r="B907">
            <v>9870316.9087362532</v>
          </cell>
        </row>
        <row r="908">
          <cell r="B908">
            <v>9860347.8886584304</v>
          </cell>
        </row>
        <row r="909">
          <cell r="B909">
            <v>9849333.880066799</v>
          </cell>
        </row>
        <row r="910">
          <cell r="B910">
            <v>9837150.2540571559</v>
          </cell>
        </row>
        <row r="911">
          <cell r="B911">
            <v>9823712.7068101149</v>
          </cell>
        </row>
        <row r="912">
          <cell r="B912">
            <v>9808928.0191863663</v>
          </cell>
        </row>
        <row r="913">
          <cell r="B913">
            <v>9792772.7147387676</v>
          </cell>
        </row>
        <row r="914">
          <cell r="B914">
            <v>9775214.2732612398</v>
          </cell>
        </row>
        <row r="915">
          <cell r="B915">
            <v>9756172.1558569279</v>
          </cell>
        </row>
        <row r="916">
          <cell r="B916">
            <v>9735498.8270586673</v>
          </cell>
        </row>
        <row r="917">
          <cell r="B917">
            <v>9712961.1472740266</v>
          </cell>
        </row>
        <row r="918">
          <cell r="B918">
            <v>9688280.5129988026</v>
          </cell>
        </row>
        <row r="919">
          <cell r="B919">
            <v>9661124.2627208661</v>
          </cell>
        </row>
        <row r="920">
          <cell r="B920">
            <v>9631145.7941336427</v>
          </cell>
        </row>
        <row r="921">
          <cell r="B921">
            <v>9597995.3903102353</v>
          </cell>
        </row>
        <row r="922">
          <cell r="B922">
            <v>9561321.4499238599</v>
          </cell>
        </row>
        <row r="923">
          <cell r="B923">
            <v>9520771.8856547326</v>
          </cell>
        </row>
        <row r="924">
          <cell r="B924">
            <v>9476005.2162483837</v>
          </cell>
        </row>
        <row r="925">
          <cell r="B925">
            <v>9426635.2290717289</v>
          </cell>
        </row>
        <row r="926">
          <cell r="B926">
            <v>9372252.9704352133</v>
          </cell>
        </row>
        <row r="927">
          <cell r="B927">
            <v>9312411.1352189854</v>
          </cell>
        </row>
        <row r="928">
          <cell r="B928">
            <v>9246628.2629597988</v>
          </cell>
        </row>
        <row r="929">
          <cell r="B929">
            <v>9174347.3698282428</v>
          </cell>
        </row>
        <row r="930">
          <cell r="B930">
            <v>9094704.8603107631</v>
          </cell>
        </row>
        <row r="931">
          <cell r="B931">
            <v>9006468.0337560289</v>
          </cell>
        </row>
        <row r="932">
          <cell r="B932">
            <v>8908108.3963593803</v>
          </cell>
        </row>
        <row r="933">
          <cell r="B933">
            <v>8797781.4738704693</v>
          </cell>
        </row>
        <row r="934">
          <cell r="B934">
            <v>8673486.4172076266</v>
          </cell>
        </row>
        <row r="935">
          <cell r="B935">
            <v>8533331.5501919687</v>
          </cell>
        </row>
        <row r="936">
          <cell r="B936">
            <v>8375627.049812871</v>
          </cell>
        </row>
        <row r="937">
          <cell r="B937">
            <v>8198976.6997052683</v>
          </cell>
        </row>
        <row r="938">
          <cell r="B938">
            <v>8002266.8507259395</v>
          </cell>
        </row>
        <row r="939">
          <cell r="B939">
            <v>7784733.2286558058</v>
          </cell>
        </row>
        <row r="940">
          <cell r="B940">
            <v>7545959.8910664748</v>
          </cell>
        </row>
        <row r="941">
          <cell r="B941">
            <v>7285933.6591802146</v>
          </cell>
        </row>
        <row r="942">
          <cell r="B942">
            <v>7005068.2025524769</v>
          </cell>
        </row>
        <row r="943">
          <cell r="B943">
            <v>6704235.5485938611</v>
          </cell>
        </row>
        <row r="944">
          <cell r="B944">
            <v>6384745.2035256205</v>
          </cell>
        </row>
        <row r="945">
          <cell r="B945">
            <v>6048326.594006652</v>
          </cell>
        </row>
        <row r="946">
          <cell r="B946">
            <v>5697094.2203660915</v>
          </cell>
        </row>
        <row r="947">
          <cell r="B947">
            <v>5333579.7294471925</v>
          </cell>
        </row>
        <row r="948">
          <cell r="B948">
            <v>4960666.5019237036</v>
          </cell>
        </row>
        <row r="949">
          <cell r="B949">
            <v>4580828.2678714059</v>
          </cell>
        </row>
        <row r="950">
          <cell r="B950">
            <v>4196634.2010450307</v>
          </cell>
        </row>
        <row r="951">
          <cell r="B951">
            <v>3810816.6357719558</v>
          </cell>
        </row>
        <row r="952">
          <cell r="B952">
            <v>3424575.126469925</v>
          </cell>
        </row>
        <row r="953">
          <cell r="B953">
            <v>3041878.8560869107</v>
          </cell>
        </row>
        <row r="954">
          <cell r="B954">
            <v>2667496.5739951581</v>
          </cell>
        </row>
        <row r="955">
          <cell r="B955">
            <v>2305704.0136641948</v>
          </cell>
        </row>
        <row r="956">
          <cell r="B956">
            <v>1960823.7244123456</v>
          </cell>
        </row>
        <row r="957">
          <cell r="B957">
            <v>1637085.8450406941</v>
          </cell>
        </row>
        <row r="958">
          <cell r="B958">
            <v>1338450.2822742157</v>
          </cell>
        </row>
        <row r="959">
          <cell r="B959">
            <v>1068408.5686734167</v>
          </cell>
        </row>
        <row r="960">
          <cell r="B960">
            <v>831175.92485946533</v>
          </cell>
        </row>
        <row r="961">
          <cell r="B961">
            <v>628452.94796216663</v>
          </cell>
        </row>
        <row r="962">
          <cell r="B962">
            <v>459911.29411293298</v>
          </cell>
        </row>
        <row r="963">
          <cell r="B963">
            <v>324151.45893761865</v>
          </cell>
        </row>
        <row r="964">
          <cell r="B964">
            <v>218729.30070463163</v>
          </cell>
        </row>
        <row r="965">
          <cell r="B965">
            <v>140228.01086964144</v>
          </cell>
        </row>
        <row r="966">
          <cell r="B966">
            <v>84719.874590980835</v>
          </cell>
        </row>
        <row r="967">
          <cell r="B967">
            <v>47582.070365278472</v>
          </cell>
        </row>
        <row r="968">
          <cell r="B968">
            <v>24370.775127969788</v>
          </cell>
        </row>
        <row r="969">
          <cell r="B969">
            <v>11067.110176462873</v>
          </cell>
        </row>
        <row r="970">
          <cell r="B970">
            <v>4268.4847910701419</v>
          </cell>
        </row>
        <row r="971">
          <cell r="B971">
            <v>1302.3830055121578</v>
          </cell>
        </row>
        <row r="972">
          <cell r="B972">
            <v>274.18548461845251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LAN-INFO"/>
      <sheetName val="SCH1"/>
      <sheetName val="SCH2"/>
      <sheetName val="SCH3"/>
      <sheetName val="SCH4"/>
      <sheetName val="SCH5"/>
      <sheetName val="SCH6"/>
      <sheetName val="INT GEN"/>
      <sheetName val="169-INPUT"/>
      <sheetName val="168-INPUT"/>
      <sheetName val="INV"/>
      <sheetName val="FITB1"/>
      <sheetName val="FITB2"/>
      <sheetName val="FITB3"/>
      <sheetName val="AFUDC"/>
      <sheetName val="AFUDC-TAX"/>
      <sheetName val="Prop&amp;GrossRec"/>
      <sheetName val="ROR"/>
      <sheetName val="CAP VS RB"/>
      <sheetName val="CAP STRUCT"/>
      <sheetName val="Bonds "/>
      <sheetName val="Preferred"/>
      <sheetName val="Sinking Funds"/>
      <sheetName val="DEF PROJ"/>
      <sheetName val="INCSTATE"/>
      <sheetName val="WATERSALES"/>
      <sheetName val="329"/>
      <sheetName val="oldtd31"/>
      <sheetName val="TD31"/>
      <sheetName val="SUMMARY"/>
      <sheetName val="KC_DETAILS"/>
      <sheetName val="EC - INPUT"/>
      <sheetName val="Revenues"/>
      <sheetName val="TAX CALC"/>
      <sheetName val="Module1"/>
      <sheetName val="Module2"/>
      <sheetName val="Module3"/>
      <sheetName val="Module4"/>
      <sheetName val="Lookup Table"/>
      <sheetName val="main"/>
      <sheetName val="TPACT"/>
      <sheetName val="INT_GEN"/>
      <sheetName val="CAP_VS_RB"/>
      <sheetName val="CAP_STRUCT"/>
      <sheetName val="Bonds_"/>
      <sheetName val="Sinking_Funds"/>
      <sheetName val="DEF_PROJ"/>
      <sheetName val="EC_-_INPUT"/>
      <sheetName val="TAX_CALC"/>
      <sheetName val="Lookup_Table"/>
      <sheetName val="Payments"/>
    </sheetNames>
    <sheetDataSet>
      <sheetData sheetId="0" refreshError="1"/>
      <sheetData sheetId="1" refreshError="1">
        <row r="4">
          <cell r="C4" t="str">
            <v>Bluefield Valley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ilenames"/>
      <sheetName val="O&amp;V LZ Backup Data"/>
      <sheetName val="O&amp;V LZ Backup Pivot"/>
      <sheetName val="Covid-19 O&amp;Vs"/>
      <sheetName val="O&amp;V BD LZ Backup Data"/>
      <sheetName val="O&amp;V BD LZ Backup Pivot"/>
      <sheetName val="O&amp;V Backup Svc"/>
      <sheetName val="Acquistion Investment"/>
      <sheetName val="BD Net Income"/>
      <sheetName val="BD Rate Base"/>
      <sheetName val="Low Probability O&amp;V Data"/>
      <sheetName val="Low Probability LZ Pivot"/>
      <sheetName val="Summary LZ Net Inc Data"/>
      <sheetName val="SmartView Check"/>
      <sheetName val="Count Check"/>
      <sheetName val="IncomeStateLine#s"/>
      <sheetName val="Waterf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OC"/>
      <sheetName val="ValSummary"/>
      <sheetName val="Cons Title"/>
      <sheetName val="Consolidated Model"/>
      <sheetName val="Net Debt"/>
      <sheetName val="Core Title"/>
      <sheetName val="Core Model"/>
      <sheetName val="Core DCF"/>
      <sheetName val="Bolt-on Title"/>
      <sheetName val="Bolt-on Model"/>
      <sheetName val="Bolt-on DCF"/>
      <sheetName val="Cerb Title"/>
      <sheetName val="Cerberus"/>
      <sheetName val="Cerberus DCF "/>
      <sheetName val="O&amp;M Title"/>
      <sheetName val="O&amp;M"/>
      <sheetName val="Sapphire"/>
      <sheetName val="Sapphire DCF"/>
      <sheetName val="AccDil Title"/>
      <sheetName val="Accretion-Dilution"/>
      <sheetName val="AccDil Out1"/>
      <sheetName val="AccDil Out2"/>
      <sheetName val="AccDil Out3"/>
      <sheetName val="ROCE"/>
      <sheetName val="IRR 2003"/>
      <sheetName val="Net Debt Reconc"/>
      <sheetName val="AccD塅䕃⹌塅Et2"/>
      <sheetName val="塅䕃⹌塅El Out2"/>
      <sheetName val="DIAMOND"/>
      <sheetName val="Raw-Hyp"/>
      <sheetName val="Input"/>
      <sheetName val="CalculationR&amp;R"/>
      <sheetName val="Cons_Title"/>
      <sheetName val="Consolidated_Model"/>
      <sheetName val="Net_Debt"/>
      <sheetName val="Core_Title"/>
      <sheetName val="Core_Model"/>
      <sheetName val="Core_DCF"/>
      <sheetName val="Bolt-on_Title"/>
      <sheetName val="Bolt-on_Model"/>
      <sheetName val="Bolt-on_DCF"/>
      <sheetName val="Cerb_Title"/>
      <sheetName val="Cerberus_DCF_"/>
      <sheetName val="O&amp;M_Title"/>
      <sheetName val="Sapphire_DCF"/>
      <sheetName val="AccDil_Title"/>
      <sheetName val="AccDil_Out1"/>
      <sheetName val="AccDil_Out2"/>
      <sheetName val="AccDil_Out3"/>
      <sheetName val="IRR_2003"/>
      <sheetName val="Net_Debt_Reconc"/>
      <sheetName val="塅䕃⹌塅El_Out2"/>
      <sheetName val="Assumptions"/>
      <sheetName val="BudgetYr1"/>
      <sheetName val="Master Sheet"/>
      <sheetName val="TARGET BONUS "/>
      <sheetName val="LTI"/>
    </sheetNames>
    <sheetDataSet>
      <sheetData sheetId="0">
        <row r="25">
          <cell r="B25">
            <v>100.51612</v>
          </cell>
        </row>
      </sheetData>
      <sheetData sheetId="1"/>
      <sheetData sheetId="2" refreshError="1">
        <row r="25">
          <cell r="B25">
            <v>100.51612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 Format"/>
      <sheetName val="Journal Entry"/>
      <sheetName val="AWK Cashbook 11.29"/>
      <sheetName val="em"/>
      <sheetName val="2002 Tax Adj 12-9-05"/>
      <sheetName val="Tax allocation 3-21-06"/>
      <sheetName val="AWK Cashbook (2)"/>
      <sheetName val="AWK Cashbook 10.26"/>
      <sheetName val="AWK Cashbook"/>
      <sheetName val="082806 refinance"/>
      <sheetName val="2002 Tax Adj"/>
      <sheetName val="AWKedit"/>
      <sheetName val="je2017"/>
      <sheetName val="Macro"/>
      <sheetName val="Val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L Data"/>
      <sheetName val="Prelim. Proxy Group"/>
      <sheetName val="Capital Structure"/>
      <sheetName val="CNPHE"/>
      <sheetName val="CNPER"/>
      <sheetName val="HECO"/>
      <sheetName val="TNMPC"/>
      <sheetName val="PSCNC"/>
      <sheetName val="SCGC"/>
      <sheetName val="Berkshire Gas"/>
      <sheetName val="CNG"/>
      <sheetName val="SCG"/>
    </sheetNames>
    <sheetDataSet>
      <sheetData sheetId="0"/>
      <sheetData sheetId="1"/>
      <sheetData sheetId="2">
        <row r="6">
          <cell r="A6" t="str">
            <v>AEP Texas Central Company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 Items"/>
      <sheetName val="Inc Stmt"/>
      <sheetName val="RB"/>
      <sheetName val="RB Adjs"/>
      <sheetName val="Rev Req"/>
      <sheetName val="PF List"/>
      <sheetName val="2018 E-1 10 List"/>
      <sheetName val="2018 Exh 1"/>
      <sheetName val="2018 Exh 1 Page 1"/>
      <sheetName val="2018 Exh 1 Page 2"/>
      <sheetName val="2018 Exh 1 Page 3"/>
      <sheetName val="2018 Exh 1 Page 4"/>
      <sheetName val="2018 Exh 2"/>
      <sheetName val="Int Sync"/>
      <sheetName val="Recon"/>
      <sheetName val="Carol's Tabs"/>
      <sheetName val="High Level Analysis"/>
      <sheetName val="2018 Exh 1 (Split)"/>
      <sheetName val="Split Pro-formas"/>
      <sheetName val="NC-1101"/>
      <sheetName val="NC-2001"/>
      <sheetName val="2016 Exh 1 (C)"/>
      <sheetName val="WACC 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4">
          <cell r="U84">
            <v>1.3973E-3</v>
          </cell>
        </row>
        <row r="85">
          <cell r="U85">
            <v>1.9124000000000001E-3</v>
          </cell>
        </row>
        <row r="86">
          <cell r="U86">
            <v>0.236619</v>
          </cell>
        </row>
      </sheetData>
      <sheetData sheetId="2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DE TB"/>
      <sheetName val="BS"/>
      <sheetName val="IS"/>
      <sheetName val="CashFlow"/>
      <sheetName val="WCF"/>
      <sheetName val="Cap"/>
      <sheetName val="Equity"/>
      <sheetName val="Note C"/>
      <sheetName val="Note G"/>
      <sheetName val="Note H"/>
      <sheetName val="Note K"/>
      <sheetName val="Note L"/>
      <sheetName val="Note M"/>
      <sheetName val="Reg Assets"/>
      <sheetName val="Retained Earnings"/>
      <sheetName val="2005 top side entries"/>
      <sheetName val="2005 PWC SUD"/>
      <sheetName val="2004 top side entries"/>
      <sheetName val="Regressions"/>
      <sheetName val="JDE_TB"/>
      <sheetName val="Note_C"/>
      <sheetName val="Note_G"/>
      <sheetName val="Note_H"/>
      <sheetName val="Note_K"/>
      <sheetName val="Note_L"/>
      <sheetName val="Note_M"/>
      <sheetName val="Reg_Assets"/>
      <sheetName val="Retained_Earnings"/>
      <sheetName val="2005_top_side_entries"/>
      <sheetName val="2005_PWC_SUD"/>
      <sheetName val="2004_top_side_entries"/>
      <sheetName val="Raw-Hyp"/>
      <sheetName val="Op Revenue"/>
      <sheetName val="Tax allocation 3-21-06"/>
      <sheetName val="Income Taxes"/>
      <sheetName val="ValSummary"/>
      <sheetName val="CalculationR&amp;R"/>
      <sheetName val="People"/>
      <sheetName val="Sys9 Forms"/>
      <sheetName val="2005 Annual Report Financials-M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xy Group Ticker"/>
      <sheetName val="Exhibit List"/>
      <sheetName val="Summary"/>
      <sheetName val="2 (1)"/>
      <sheetName val="2 (2)"/>
      <sheetName val="2 (3)"/>
      <sheetName val="3"/>
      <sheetName val="4 (1)"/>
      <sheetName val="4 (2)"/>
      <sheetName val="4 (3)"/>
      <sheetName val="5"/>
      <sheetName val="6 (1)"/>
      <sheetName val="6 (2)"/>
      <sheetName val="7 (1)"/>
      <sheetName val="7 (2)"/>
      <sheetName val="7 (3,4)"/>
      <sheetName val="8"/>
      <sheetName val="9"/>
      <sheetName val="10"/>
      <sheetName val="Utility Proxy Group"/>
      <sheetName val="Proxy Group Risk Measures"/>
      <sheetName val="Stock Price (Combination)"/>
      <sheetName val="Stock Price (Non-Utility)"/>
      <sheetName val="2012 05 Market DCF"/>
      <sheetName val="Bond Yields"/>
      <sheetName val="Yield Spread"/>
      <sheetName val="Size Premium"/>
      <sheetName val="Ordinal Ratings"/>
      <sheetName val="Value Line Data"/>
      <sheetName val="CS Data-Operating Cos"/>
      <sheetName val="CS Data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>
        <row r="1">
          <cell r="C1" t="str">
            <v>ALE</v>
          </cell>
          <cell r="D1" t="str">
            <v>LNT</v>
          </cell>
          <cell r="E1" t="str">
            <v>AEE</v>
          </cell>
          <cell r="F1" t="str">
            <v>AVA</v>
          </cell>
          <cell r="G1" t="str">
            <v>BKH</v>
          </cell>
          <cell r="H1" t="str">
            <v>DTE</v>
          </cell>
          <cell r="I1" t="str">
            <v>EDE</v>
          </cell>
          <cell r="J1" t="str">
            <v>EXC</v>
          </cell>
          <cell r="K1" t="str">
            <v>NWE</v>
          </cell>
          <cell r="L1" t="str">
            <v>PCG</v>
          </cell>
          <cell r="M1" t="str">
            <v>PPL</v>
          </cell>
          <cell r="N1" t="str">
            <v>PEG</v>
          </cell>
          <cell r="O1" t="str">
            <v>SCG</v>
          </cell>
          <cell r="P1" t="str">
            <v>SRE</v>
          </cell>
          <cell r="Q1" t="str">
            <v>TE</v>
          </cell>
          <cell r="R1" t="str">
            <v>UIL</v>
          </cell>
        </row>
        <row r="2">
          <cell r="C2">
            <v>39.979999999999997</v>
          </cell>
          <cell r="D2">
            <v>43.9</v>
          </cell>
          <cell r="E2">
            <v>32.369999999999997</v>
          </cell>
          <cell r="F2">
            <v>25.55</v>
          </cell>
          <cell r="G2">
            <v>32.14</v>
          </cell>
          <cell r="H2">
            <v>55.76</v>
          </cell>
          <cell r="I2">
            <v>19.98</v>
          </cell>
          <cell r="J2">
            <v>38.53</v>
          </cell>
          <cell r="K2">
            <v>34.799999999999997</v>
          </cell>
          <cell r="L2">
            <v>44.43</v>
          </cell>
          <cell r="M2">
            <v>27.35</v>
          </cell>
          <cell r="N2">
            <v>31.64</v>
          </cell>
          <cell r="O2">
            <v>45.67</v>
          </cell>
          <cell r="P2">
            <v>64.92</v>
          </cell>
          <cell r="Q2">
            <v>17.850000000000001</v>
          </cell>
          <cell r="R2">
            <v>33.369999999999997</v>
          </cell>
        </row>
        <row r="3">
          <cell r="C3">
            <v>40.450000000000003</v>
          </cell>
          <cell r="D3">
            <v>44.66</v>
          </cell>
          <cell r="E3">
            <v>32.43</v>
          </cell>
          <cell r="F3">
            <v>25.68</v>
          </cell>
          <cell r="G3">
            <v>32.200000000000003</v>
          </cell>
          <cell r="H3">
            <v>56.15</v>
          </cell>
          <cell r="I3">
            <v>19.97</v>
          </cell>
          <cell r="J3">
            <v>38.82</v>
          </cell>
          <cell r="K3">
            <v>34.840000000000003</v>
          </cell>
          <cell r="L3">
            <v>44.37</v>
          </cell>
          <cell r="M3">
            <v>27.25</v>
          </cell>
          <cell r="N3">
            <v>31.5</v>
          </cell>
          <cell r="O3">
            <v>45.87</v>
          </cell>
          <cell r="P3">
            <v>64.45</v>
          </cell>
          <cell r="Q3">
            <v>17.989999999999998</v>
          </cell>
          <cell r="R3">
            <v>33.61</v>
          </cell>
        </row>
        <row r="4">
          <cell r="C4">
            <v>40.67</v>
          </cell>
          <cell r="D4">
            <v>45.24</v>
          </cell>
          <cell r="E4">
            <v>32.69</v>
          </cell>
          <cell r="F4">
            <v>26</v>
          </cell>
          <cell r="G4">
            <v>32.54</v>
          </cell>
          <cell r="H4">
            <v>56.31</v>
          </cell>
          <cell r="I4">
            <v>20.21</v>
          </cell>
          <cell r="J4">
            <v>39.28</v>
          </cell>
          <cell r="K4">
            <v>35.29</v>
          </cell>
          <cell r="L4">
            <v>44.11</v>
          </cell>
          <cell r="M4">
            <v>27.46</v>
          </cell>
          <cell r="N4">
            <v>31.39</v>
          </cell>
          <cell r="O4">
            <v>45.97</v>
          </cell>
          <cell r="P4">
            <v>63.88</v>
          </cell>
          <cell r="Q4">
            <v>17.850000000000001</v>
          </cell>
          <cell r="R4">
            <v>34.229999999999997</v>
          </cell>
        </row>
        <row r="5">
          <cell r="C5">
            <v>41.15</v>
          </cell>
          <cell r="D5">
            <v>45.33</v>
          </cell>
          <cell r="E5">
            <v>33</v>
          </cell>
          <cell r="F5">
            <v>26.35</v>
          </cell>
          <cell r="G5">
            <v>33.08</v>
          </cell>
          <cell r="H5">
            <v>56.8</v>
          </cell>
          <cell r="I5">
            <v>20.37</v>
          </cell>
          <cell r="J5">
            <v>39.299999999999997</v>
          </cell>
          <cell r="K5">
            <v>35.4</v>
          </cell>
          <cell r="L5">
            <v>44.19</v>
          </cell>
          <cell r="M5">
            <v>27.58</v>
          </cell>
          <cell r="N5">
            <v>31.47</v>
          </cell>
          <cell r="O5">
            <v>46.37</v>
          </cell>
          <cell r="P5">
            <v>65.06</v>
          </cell>
          <cell r="Q5">
            <v>17.98</v>
          </cell>
          <cell r="R5">
            <v>34.46</v>
          </cell>
        </row>
        <row r="6">
          <cell r="C6">
            <v>41.21</v>
          </cell>
          <cell r="D6">
            <v>45.24</v>
          </cell>
          <cell r="E6">
            <v>32.79</v>
          </cell>
          <cell r="F6">
            <v>26.44</v>
          </cell>
          <cell r="G6">
            <v>33.01</v>
          </cell>
          <cell r="H6">
            <v>56.38</v>
          </cell>
          <cell r="I6">
            <v>20.52</v>
          </cell>
          <cell r="J6">
            <v>39.01</v>
          </cell>
          <cell r="K6">
            <v>35.520000000000003</v>
          </cell>
          <cell r="L6">
            <v>44.18</v>
          </cell>
          <cell r="M6">
            <v>27.35</v>
          </cell>
          <cell r="N6">
            <v>31.15</v>
          </cell>
          <cell r="O6">
            <v>46.12</v>
          </cell>
          <cell r="P6">
            <v>64.739999999999995</v>
          </cell>
          <cell r="Q6">
            <v>18.02</v>
          </cell>
          <cell r="R6">
            <v>34.369999999999997</v>
          </cell>
        </row>
        <row r="7">
          <cell r="C7">
            <v>41.3</v>
          </cell>
          <cell r="D7">
            <v>45.17</v>
          </cell>
          <cell r="E7">
            <v>32.76</v>
          </cell>
          <cell r="F7">
            <v>26.45</v>
          </cell>
          <cell r="G7">
            <v>33.1</v>
          </cell>
          <cell r="H7">
            <v>56.4</v>
          </cell>
          <cell r="I7">
            <v>20.57</v>
          </cell>
          <cell r="J7">
            <v>38.92</v>
          </cell>
          <cell r="K7">
            <v>35.33</v>
          </cell>
          <cell r="L7">
            <v>43.88</v>
          </cell>
          <cell r="M7">
            <v>27.31</v>
          </cell>
          <cell r="N7">
            <v>31.19</v>
          </cell>
          <cell r="O7">
            <v>46.12</v>
          </cell>
          <cell r="P7">
            <v>64.8</v>
          </cell>
          <cell r="Q7">
            <v>17.940000000000001</v>
          </cell>
          <cell r="R7">
            <v>34.299999999999997</v>
          </cell>
        </row>
        <row r="8">
          <cell r="C8">
            <v>41.13</v>
          </cell>
          <cell r="D8">
            <v>44.78</v>
          </cell>
          <cell r="E8">
            <v>32.54</v>
          </cell>
          <cell r="F8">
            <v>26.37</v>
          </cell>
          <cell r="G8">
            <v>33.18</v>
          </cell>
          <cell r="H8">
            <v>56.53</v>
          </cell>
          <cell r="I8">
            <v>20.36</v>
          </cell>
          <cell r="J8">
            <v>38.590000000000003</v>
          </cell>
          <cell r="K8">
            <v>35.11</v>
          </cell>
          <cell r="L8">
            <v>43.65</v>
          </cell>
          <cell r="M8">
            <v>27.38</v>
          </cell>
          <cell r="N8">
            <v>30.95</v>
          </cell>
          <cell r="O8">
            <v>45.85</v>
          </cell>
          <cell r="P8">
            <v>63.91</v>
          </cell>
          <cell r="Q8">
            <v>17.88</v>
          </cell>
          <cell r="R8">
            <v>34.29</v>
          </cell>
        </row>
        <row r="9">
          <cell r="C9">
            <v>41.06</v>
          </cell>
          <cell r="D9">
            <v>45</v>
          </cell>
          <cell r="E9">
            <v>32.29</v>
          </cell>
          <cell r="F9">
            <v>26.23</v>
          </cell>
          <cell r="G9">
            <v>33.08</v>
          </cell>
          <cell r="H9">
            <v>56.24</v>
          </cell>
          <cell r="I9">
            <v>20.41</v>
          </cell>
          <cell r="J9">
            <v>38.159999999999997</v>
          </cell>
          <cell r="K9">
            <v>34.75</v>
          </cell>
          <cell r="L9">
            <v>43.54</v>
          </cell>
          <cell r="M9">
            <v>27.09</v>
          </cell>
          <cell r="N9">
            <v>30.55</v>
          </cell>
          <cell r="O9">
            <v>45.64</v>
          </cell>
          <cell r="P9">
            <v>64.12</v>
          </cell>
          <cell r="Q9">
            <v>17.8</v>
          </cell>
          <cell r="R9">
            <v>33.94</v>
          </cell>
        </row>
        <row r="10">
          <cell r="C10">
            <v>40.89</v>
          </cell>
          <cell r="D10">
            <v>44.68</v>
          </cell>
          <cell r="E10">
            <v>31.93</v>
          </cell>
          <cell r="F10">
            <v>26.06</v>
          </cell>
          <cell r="G10">
            <v>32.6</v>
          </cell>
          <cell r="H10">
            <v>55.98</v>
          </cell>
          <cell r="I10">
            <v>20.329999999999998</v>
          </cell>
          <cell r="J10">
            <v>37.94</v>
          </cell>
          <cell r="K10">
            <v>34.270000000000003</v>
          </cell>
          <cell r="L10">
            <v>43.48</v>
          </cell>
          <cell r="M10">
            <v>27.27</v>
          </cell>
          <cell r="N10">
            <v>30.4</v>
          </cell>
          <cell r="O10">
            <v>45.59</v>
          </cell>
          <cell r="P10">
            <v>64.09</v>
          </cell>
          <cell r="Q10">
            <v>17.8</v>
          </cell>
          <cell r="R10">
            <v>33.53</v>
          </cell>
        </row>
        <row r="11">
          <cell r="C11">
            <v>40.35</v>
          </cell>
          <cell r="D11">
            <v>44.04</v>
          </cell>
          <cell r="E11">
            <v>31.43</v>
          </cell>
          <cell r="F11">
            <v>25.7</v>
          </cell>
          <cell r="G11">
            <v>32.28</v>
          </cell>
          <cell r="H11">
            <v>55.27</v>
          </cell>
          <cell r="I11">
            <v>20.04</v>
          </cell>
          <cell r="J11">
            <v>37.69</v>
          </cell>
          <cell r="K11">
            <v>33.979999999999997</v>
          </cell>
          <cell r="L11">
            <v>43.09</v>
          </cell>
          <cell r="M11">
            <v>27.06</v>
          </cell>
          <cell r="N11">
            <v>30.35</v>
          </cell>
          <cell r="O11">
            <v>45.18</v>
          </cell>
          <cell r="P11">
            <v>63.46</v>
          </cell>
          <cell r="Q11">
            <v>17.649999999999999</v>
          </cell>
          <cell r="R11">
            <v>33.18</v>
          </cell>
        </row>
        <row r="12">
          <cell r="C12">
            <v>40.590000000000003</v>
          </cell>
          <cell r="D12">
            <v>44.17</v>
          </cell>
          <cell r="E12">
            <v>31.68</v>
          </cell>
          <cell r="F12">
            <v>25.95</v>
          </cell>
          <cell r="G12">
            <v>32.72</v>
          </cell>
          <cell r="H12">
            <v>55.46</v>
          </cell>
          <cell r="I12">
            <v>20.2</v>
          </cell>
          <cell r="J12">
            <v>37.75</v>
          </cell>
          <cell r="K12">
            <v>34.380000000000003</v>
          </cell>
          <cell r="L12">
            <v>43.2</v>
          </cell>
          <cell r="M12">
            <v>27.15</v>
          </cell>
          <cell r="N12">
            <v>30.41</v>
          </cell>
          <cell r="O12">
            <v>45.59</v>
          </cell>
          <cell r="P12">
            <v>64.510000000000005</v>
          </cell>
          <cell r="Q12">
            <v>17.850000000000001</v>
          </cell>
          <cell r="R12">
            <v>33.5</v>
          </cell>
        </row>
        <row r="13">
          <cell r="C13">
            <v>40.08</v>
          </cell>
          <cell r="D13">
            <v>43.47</v>
          </cell>
          <cell r="E13">
            <v>31.29</v>
          </cell>
          <cell r="F13">
            <v>25.58</v>
          </cell>
          <cell r="G13">
            <v>32.340000000000003</v>
          </cell>
          <cell r="H13">
            <v>54.72</v>
          </cell>
          <cell r="I13">
            <v>19.79</v>
          </cell>
          <cell r="J13">
            <v>37.61</v>
          </cell>
          <cell r="K13">
            <v>34.14</v>
          </cell>
          <cell r="L13">
            <v>42.79</v>
          </cell>
          <cell r="M13">
            <v>26.9</v>
          </cell>
          <cell r="N13">
            <v>30.08</v>
          </cell>
          <cell r="O13">
            <v>44.86</v>
          </cell>
          <cell r="P13">
            <v>63.51</v>
          </cell>
          <cell r="Q13">
            <v>17.73</v>
          </cell>
          <cell r="R13">
            <v>33.29</v>
          </cell>
        </row>
        <row r="14">
          <cell r="C14">
            <v>40.299999999999997</v>
          </cell>
          <cell r="D14">
            <v>43.51</v>
          </cell>
          <cell r="E14">
            <v>31.49</v>
          </cell>
          <cell r="F14">
            <v>25.77</v>
          </cell>
          <cell r="G14">
            <v>32.57</v>
          </cell>
          <cell r="H14">
            <v>55.13</v>
          </cell>
          <cell r="I14">
            <v>19.84</v>
          </cell>
          <cell r="J14">
            <v>37.65</v>
          </cell>
          <cell r="K14">
            <v>34.409999999999997</v>
          </cell>
          <cell r="L14">
            <v>42.9</v>
          </cell>
          <cell r="M14">
            <v>26.9</v>
          </cell>
          <cell r="N14">
            <v>30.1</v>
          </cell>
          <cell r="O14">
            <v>44.84</v>
          </cell>
          <cell r="P14">
            <v>63.45</v>
          </cell>
          <cell r="Q14">
            <v>17.61</v>
          </cell>
          <cell r="R14">
            <v>33.56</v>
          </cell>
        </row>
        <row r="15">
          <cell r="C15">
            <v>40.69</v>
          </cell>
          <cell r="D15">
            <v>43.64</v>
          </cell>
          <cell r="E15">
            <v>31.86</v>
          </cell>
          <cell r="F15">
            <v>25.91</v>
          </cell>
          <cell r="G15">
            <v>32.97</v>
          </cell>
          <cell r="H15">
            <v>55.36</v>
          </cell>
          <cell r="I15">
            <v>20.22</v>
          </cell>
          <cell r="J15">
            <v>38.07</v>
          </cell>
          <cell r="K15">
            <v>34.659999999999997</v>
          </cell>
          <cell r="L15">
            <v>43.08</v>
          </cell>
          <cell r="M15">
            <v>27.09</v>
          </cell>
          <cell r="N15">
            <v>30.32</v>
          </cell>
          <cell r="O15">
            <v>44.95</v>
          </cell>
          <cell r="P15">
            <v>64.03</v>
          </cell>
          <cell r="Q15">
            <v>17.61</v>
          </cell>
          <cell r="R15">
            <v>33.75</v>
          </cell>
        </row>
        <row r="16">
          <cell r="C16">
            <v>40.340000000000003</v>
          </cell>
          <cell r="D16">
            <v>43.15</v>
          </cell>
          <cell r="E16">
            <v>31.64</v>
          </cell>
          <cell r="F16">
            <v>25.63</v>
          </cell>
          <cell r="G16">
            <v>32.619999999999997</v>
          </cell>
          <cell r="H16">
            <v>55.01</v>
          </cell>
          <cell r="I16">
            <v>20.11</v>
          </cell>
          <cell r="J16">
            <v>37.81</v>
          </cell>
          <cell r="K16">
            <v>34.44</v>
          </cell>
          <cell r="L16">
            <v>43.01</v>
          </cell>
          <cell r="M16">
            <v>26.93</v>
          </cell>
          <cell r="N16">
            <v>30.02</v>
          </cell>
          <cell r="O16">
            <v>44.36</v>
          </cell>
          <cell r="P16">
            <v>63.18</v>
          </cell>
          <cell r="Q16">
            <v>17.36</v>
          </cell>
          <cell r="R16">
            <v>33.590000000000003</v>
          </cell>
        </row>
        <row r="17">
          <cell r="C17">
            <v>39.92</v>
          </cell>
          <cell r="D17">
            <v>42.81</v>
          </cell>
          <cell r="E17">
            <v>31.47</v>
          </cell>
          <cell r="F17">
            <v>25.35</v>
          </cell>
          <cell r="G17">
            <v>32.299999999999997</v>
          </cell>
          <cell r="H17">
            <v>54.25</v>
          </cell>
          <cell r="I17">
            <v>19.61</v>
          </cell>
          <cell r="J17">
            <v>37.49</v>
          </cell>
          <cell r="K17">
            <v>34.19</v>
          </cell>
          <cell r="L17">
            <v>42.26</v>
          </cell>
          <cell r="M17">
            <v>26.77</v>
          </cell>
          <cell r="N17">
            <v>29.69</v>
          </cell>
          <cell r="O17">
            <v>44.28</v>
          </cell>
          <cell r="P17">
            <v>62.39</v>
          </cell>
          <cell r="Q17">
            <v>17.18</v>
          </cell>
          <cell r="R17">
            <v>33.39</v>
          </cell>
        </row>
        <row r="18">
          <cell r="C18">
            <v>40.11</v>
          </cell>
          <cell r="D18">
            <v>42.84</v>
          </cell>
          <cell r="E18">
            <v>31.56</v>
          </cell>
          <cell r="F18">
            <v>25.38</v>
          </cell>
          <cell r="G18">
            <v>32.5</v>
          </cell>
          <cell r="H18">
            <v>54.52</v>
          </cell>
          <cell r="I18">
            <v>19.649999999999999</v>
          </cell>
          <cell r="J18">
            <v>37.89</v>
          </cell>
          <cell r="K18">
            <v>34.31</v>
          </cell>
          <cell r="L18">
            <v>42.65</v>
          </cell>
          <cell r="M18">
            <v>27.1</v>
          </cell>
          <cell r="N18">
            <v>29.41</v>
          </cell>
          <cell r="O18">
            <v>44.4</v>
          </cell>
          <cell r="P18">
            <v>62.89</v>
          </cell>
          <cell r="Q18">
            <v>17.329999999999998</v>
          </cell>
          <cell r="R18">
            <v>33.51</v>
          </cell>
        </row>
        <row r="19">
          <cell r="C19">
            <v>40.06</v>
          </cell>
          <cell r="D19">
            <v>42.35</v>
          </cell>
          <cell r="E19">
            <v>31.47</v>
          </cell>
          <cell r="F19">
            <v>25.24</v>
          </cell>
          <cell r="G19">
            <v>32.21</v>
          </cell>
          <cell r="H19">
            <v>54.12</v>
          </cell>
          <cell r="I19">
            <v>19.68</v>
          </cell>
          <cell r="J19">
            <v>38.18</v>
          </cell>
          <cell r="K19">
            <v>34.19</v>
          </cell>
          <cell r="L19">
            <v>42.19</v>
          </cell>
          <cell r="M19">
            <v>27.07</v>
          </cell>
          <cell r="N19">
            <v>29.36</v>
          </cell>
          <cell r="O19">
            <v>44</v>
          </cell>
          <cell r="P19">
            <v>62.68</v>
          </cell>
          <cell r="Q19">
            <v>17.11</v>
          </cell>
          <cell r="R19">
            <v>33.409999999999997</v>
          </cell>
        </row>
        <row r="20">
          <cell r="C20">
            <v>40.049999999999997</v>
          </cell>
          <cell r="D20">
            <v>42.31</v>
          </cell>
          <cell r="E20">
            <v>31.39</v>
          </cell>
          <cell r="F20">
            <v>25.04</v>
          </cell>
          <cell r="G20">
            <v>32.26</v>
          </cell>
          <cell r="H20">
            <v>53.83</v>
          </cell>
          <cell r="I20">
            <v>19.63</v>
          </cell>
          <cell r="J20">
            <v>38.01</v>
          </cell>
          <cell r="K20">
            <v>34.369999999999997</v>
          </cell>
          <cell r="L20">
            <v>42.04</v>
          </cell>
          <cell r="M20">
            <v>27.06</v>
          </cell>
          <cell r="N20">
            <v>29.09</v>
          </cell>
          <cell r="O20">
            <v>44.01</v>
          </cell>
          <cell r="P20">
            <v>62</v>
          </cell>
          <cell r="Q20">
            <v>16.93</v>
          </cell>
          <cell r="R20">
            <v>33.369999999999997</v>
          </cell>
        </row>
        <row r="21">
          <cell r="C21">
            <v>40.6</v>
          </cell>
          <cell r="D21">
            <v>42.97</v>
          </cell>
          <cell r="E21">
            <v>31.92</v>
          </cell>
          <cell r="F21">
            <v>25.31</v>
          </cell>
          <cell r="G21">
            <v>32.85</v>
          </cell>
          <cell r="H21">
            <v>54.48</v>
          </cell>
          <cell r="I21">
            <v>19.78</v>
          </cell>
          <cell r="J21">
            <v>38.229999999999997</v>
          </cell>
          <cell r="K21">
            <v>35</v>
          </cell>
          <cell r="L21">
            <v>42.55</v>
          </cell>
          <cell r="M21">
            <v>27.66</v>
          </cell>
          <cell r="N21">
            <v>29.53</v>
          </cell>
          <cell r="O21">
            <v>44.77</v>
          </cell>
          <cell r="P21">
            <v>62.29</v>
          </cell>
          <cell r="Q21">
            <v>17.14</v>
          </cell>
          <cell r="R21">
            <v>33.9</v>
          </cell>
        </row>
        <row r="22">
          <cell r="C22">
            <v>40.869999999999997</v>
          </cell>
          <cell r="D22">
            <v>42.98</v>
          </cell>
          <cell r="E22">
            <v>32.090000000000003</v>
          </cell>
          <cell r="F22">
            <v>25.46</v>
          </cell>
          <cell r="G22">
            <v>33.369999999999997</v>
          </cell>
          <cell r="H22">
            <v>54.78</v>
          </cell>
          <cell r="I22">
            <v>20.010000000000002</v>
          </cell>
          <cell r="J22">
            <v>38.369999999999997</v>
          </cell>
          <cell r="K22">
            <v>35.33</v>
          </cell>
          <cell r="L22">
            <v>42.88</v>
          </cell>
          <cell r="M22">
            <v>27.63</v>
          </cell>
          <cell r="N22">
            <v>29.71</v>
          </cell>
          <cell r="O22">
            <v>45.05</v>
          </cell>
          <cell r="P22">
            <v>62.43</v>
          </cell>
          <cell r="Q22">
            <v>17.29</v>
          </cell>
          <cell r="R22">
            <v>34.15</v>
          </cell>
        </row>
        <row r="23">
          <cell r="C23">
            <v>41.45</v>
          </cell>
          <cell r="D23">
            <v>43.33</v>
          </cell>
          <cell r="E23">
            <v>32.32</v>
          </cell>
          <cell r="F23">
            <v>25.7</v>
          </cell>
          <cell r="G23">
            <v>34.01</v>
          </cell>
          <cell r="H23">
            <v>55.19</v>
          </cell>
          <cell r="I23">
            <v>20.170000000000002</v>
          </cell>
          <cell r="J23">
            <v>38.89</v>
          </cell>
          <cell r="K23">
            <v>35.549999999999997</v>
          </cell>
          <cell r="L23">
            <v>43.28</v>
          </cell>
          <cell r="M23">
            <v>27.89</v>
          </cell>
          <cell r="N23">
            <v>30.21</v>
          </cell>
          <cell r="O23">
            <v>45.2</v>
          </cell>
          <cell r="P23">
            <v>62.16</v>
          </cell>
          <cell r="Q23">
            <v>17.489999999999998</v>
          </cell>
          <cell r="R23">
            <v>34.619999999999997</v>
          </cell>
        </row>
        <row r="24">
          <cell r="C24">
            <v>41.68</v>
          </cell>
          <cell r="D24">
            <v>43.45</v>
          </cell>
          <cell r="E24">
            <v>32.409999999999997</v>
          </cell>
          <cell r="F24">
            <v>25.83</v>
          </cell>
          <cell r="G24">
            <v>34.07</v>
          </cell>
          <cell r="H24">
            <v>55.22</v>
          </cell>
          <cell r="I24">
            <v>20.38</v>
          </cell>
          <cell r="J24">
            <v>38.93</v>
          </cell>
          <cell r="K24">
            <v>35.81</v>
          </cell>
          <cell r="L24">
            <v>43.19</v>
          </cell>
          <cell r="M24">
            <v>28.17</v>
          </cell>
          <cell r="N24">
            <v>30.39</v>
          </cell>
          <cell r="O24">
            <v>45.34</v>
          </cell>
          <cell r="P24">
            <v>62.28</v>
          </cell>
          <cell r="Q24">
            <v>17.57</v>
          </cell>
          <cell r="R24">
            <v>34.950000000000003</v>
          </cell>
        </row>
        <row r="25">
          <cell r="C25">
            <v>41.81</v>
          </cell>
          <cell r="D25">
            <v>43.34</v>
          </cell>
          <cell r="E25">
            <v>32.5</v>
          </cell>
          <cell r="F25">
            <v>25.97</v>
          </cell>
          <cell r="G25">
            <v>34.22</v>
          </cell>
          <cell r="H25">
            <v>55.2</v>
          </cell>
          <cell r="I25">
            <v>20.57</v>
          </cell>
          <cell r="J25">
            <v>39.21</v>
          </cell>
          <cell r="K25">
            <v>35.92</v>
          </cell>
          <cell r="L25">
            <v>43.49</v>
          </cell>
          <cell r="M25">
            <v>28.2</v>
          </cell>
          <cell r="N25">
            <v>30.62</v>
          </cell>
          <cell r="O25">
            <v>45.6</v>
          </cell>
          <cell r="P25">
            <v>61.14</v>
          </cell>
          <cell r="Q25">
            <v>17.59</v>
          </cell>
          <cell r="R25">
            <v>35.200000000000003</v>
          </cell>
        </row>
        <row r="26">
          <cell r="C26">
            <v>41.49</v>
          </cell>
          <cell r="D26">
            <v>43.32</v>
          </cell>
          <cell r="E26">
            <v>32.58</v>
          </cell>
          <cell r="F26">
            <v>25.58</v>
          </cell>
          <cell r="G26">
            <v>33.53</v>
          </cell>
          <cell r="H26">
            <v>55.03</v>
          </cell>
          <cell r="I26">
            <v>20.350000000000001</v>
          </cell>
          <cell r="J26">
            <v>39.21</v>
          </cell>
          <cell r="K26">
            <v>35.46</v>
          </cell>
          <cell r="L26">
            <v>43.41</v>
          </cell>
          <cell r="M26">
            <v>28.26</v>
          </cell>
          <cell r="N26">
            <v>30.61</v>
          </cell>
          <cell r="O26">
            <v>45.61</v>
          </cell>
          <cell r="P26">
            <v>59.96</v>
          </cell>
          <cell r="Q26">
            <v>17.55</v>
          </cell>
          <cell r="R26">
            <v>34.76</v>
          </cell>
        </row>
        <row r="27">
          <cell r="C27">
            <v>41.49</v>
          </cell>
          <cell r="D27">
            <v>43.6</v>
          </cell>
          <cell r="E27">
            <v>32.14</v>
          </cell>
          <cell r="F27">
            <v>25.57</v>
          </cell>
          <cell r="G27">
            <v>33.6</v>
          </cell>
          <cell r="H27">
            <v>54.86</v>
          </cell>
          <cell r="I27">
            <v>20.12</v>
          </cell>
          <cell r="J27">
            <v>39.119999999999997</v>
          </cell>
          <cell r="K27">
            <v>35.340000000000003</v>
          </cell>
          <cell r="L27">
            <v>42.99</v>
          </cell>
          <cell r="M27">
            <v>28.01</v>
          </cell>
          <cell r="N27">
            <v>30.25</v>
          </cell>
          <cell r="O27">
            <v>45.65</v>
          </cell>
          <cell r="P27">
            <v>59.25</v>
          </cell>
          <cell r="Q27">
            <v>17.63</v>
          </cell>
          <cell r="R27">
            <v>34.869999999999997</v>
          </cell>
        </row>
        <row r="28">
          <cell r="C28">
            <v>41.31</v>
          </cell>
          <cell r="D28">
            <v>43.17</v>
          </cell>
          <cell r="E28">
            <v>31.99</v>
          </cell>
          <cell r="F28">
            <v>25.48</v>
          </cell>
          <cell r="G28">
            <v>33.630000000000003</v>
          </cell>
          <cell r="H28">
            <v>54.82</v>
          </cell>
          <cell r="I28">
            <v>20.21</v>
          </cell>
          <cell r="J28">
            <v>38.85</v>
          </cell>
          <cell r="K28">
            <v>35.229999999999997</v>
          </cell>
          <cell r="L28">
            <v>42.86</v>
          </cell>
          <cell r="M28">
            <v>27.92</v>
          </cell>
          <cell r="N28">
            <v>30.11</v>
          </cell>
          <cell r="O28">
            <v>45.36</v>
          </cell>
          <cell r="P28">
            <v>58.36</v>
          </cell>
          <cell r="Q28">
            <v>17.64</v>
          </cell>
          <cell r="R28">
            <v>34.729999999999997</v>
          </cell>
        </row>
        <row r="29">
          <cell r="C29">
            <v>41.49</v>
          </cell>
          <cell r="D29">
            <v>43.16</v>
          </cell>
          <cell r="E29">
            <v>32.47</v>
          </cell>
          <cell r="F29">
            <v>25.44</v>
          </cell>
          <cell r="G29">
            <v>33.89</v>
          </cell>
          <cell r="H29">
            <v>55.34</v>
          </cell>
          <cell r="I29">
            <v>20.399999999999999</v>
          </cell>
          <cell r="J29">
            <v>39.090000000000003</v>
          </cell>
          <cell r="K29">
            <v>35.450000000000003</v>
          </cell>
          <cell r="L29">
            <v>43.72</v>
          </cell>
          <cell r="M29">
            <v>28.16</v>
          </cell>
          <cell r="N29">
            <v>30.24</v>
          </cell>
          <cell r="O29">
            <v>45.34</v>
          </cell>
          <cell r="P29">
            <v>59.05</v>
          </cell>
          <cell r="Q29">
            <v>17.72</v>
          </cell>
          <cell r="R29">
            <v>34.880000000000003</v>
          </cell>
        </row>
        <row r="30">
          <cell r="C30">
            <v>41.42</v>
          </cell>
          <cell r="D30">
            <v>43.25</v>
          </cell>
          <cell r="E30">
            <v>32.18</v>
          </cell>
          <cell r="F30">
            <v>25.34</v>
          </cell>
          <cell r="G30">
            <v>33.68</v>
          </cell>
          <cell r="H30">
            <v>55.44</v>
          </cell>
          <cell r="I30">
            <v>20.420000000000002</v>
          </cell>
          <cell r="J30">
            <v>38.979999999999997</v>
          </cell>
          <cell r="K30">
            <v>35.36</v>
          </cell>
          <cell r="L30">
            <v>43.6</v>
          </cell>
          <cell r="M30">
            <v>27.74</v>
          </cell>
          <cell r="N30">
            <v>29.98</v>
          </cell>
          <cell r="O30">
            <v>45.2</v>
          </cell>
          <cell r="P30">
            <v>58.62</v>
          </cell>
          <cell r="Q30">
            <v>17.75</v>
          </cell>
          <cell r="R30">
            <v>34.659999999999997</v>
          </cell>
        </row>
        <row r="31">
          <cell r="C31">
            <v>40.869999999999997</v>
          </cell>
          <cell r="D31">
            <v>42.29</v>
          </cell>
          <cell r="E31">
            <v>31.77</v>
          </cell>
          <cell r="F31">
            <v>24.99</v>
          </cell>
          <cell r="G31">
            <v>33.25</v>
          </cell>
          <cell r="H31">
            <v>54.66</v>
          </cell>
          <cell r="I31">
            <v>20.170000000000002</v>
          </cell>
          <cell r="J31">
            <v>38.840000000000003</v>
          </cell>
          <cell r="K31">
            <v>34.869999999999997</v>
          </cell>
          <cell r="L31">
            <v>43.39</v>
          </cell>
          <cell r="M31">
            <v>27.67</v>
          </cell>
          <cell r="N31">
            <v>29.67</v>
          </cell>
          <cell r="O31">
            <v>44.61</v>
          </cell>
          <cell r="P31">
            <v>58.13</v>
          </cell>
          <cell r="Q31">
            <v>17.53</v>
          </cell>
          <cell r="R31">
            <v>34.450000000000003</v>
          </cell>
        </row>
        <row r="32">
          <cell r="C32" t="str">
            <v xml:space="preserve">           </v>
          </cell>
          <cell r="D32" t="str">
            <v xml:space="preserve">           </v>
          </cell>
          <cell r="E32" t="str">
            <v xml:space="preserve">           </v>
          </cell>
          <cell r="F32" t="str">
            <v xml:space="preserve">           </v>
          </cell>
          <cell r="G32" t="str">
            <v xml:space="preserve">           </v>
          </cell>
          <cell r="H32" t="str">
            <v xml:space="preserve">           </v>
          </cell>
          <cell r="I32" t="str">
            <v xml:space="preserve">           </v>
          </cell>
          <cell r="J32" t="str">
            <v xml:space="preserve">           </v>
          </cell>
          <cell r="K32" t="str">
            <v xml:space="preserve">           </v>
          </cell>
          <cell r="L32" t="str">
            <v xml:space="preserve">           </v>
          </cell>
          <cell r="M32" t="str">
            <v xml:space="preserve">           </v>
          </cell>
          <cell r="N32" t="str">
            <v xml:space="preserve">           </v>
          </cell>
          <cell r="O32" t="str">
            <v xml:space="preserve">           </v>
          </cell>
          <cell r="P32" t="str">
            <v xml:space="preserve">           </v>
          </cell>
          <cell r="Q32" t="str">
            <v xml:space="preserve">           </v>
          </cell>
          <cell r="R32" t="str">
            <v xml:space="preserve">           </v>
          </cell>
        </row>
        <row r="33">
          <cell r="C33">
            <v>40.826999999999998</v>
          </cell>
          <cell r="D33">
            <v>43.705000000000005</v>
          </cell>
          <cell r="E33">
            <v>32.081666666666671</v>
          </cell>
          <cell r="F33">
            <v>25.71166666666668</v>
          </cell>
          <cell r="G33">
            <v>32.993333333333332</v>
          </cell>
          <cell r="H33">
            <v>55.308</v>
          </cell>
          <cell r="I33">
            <v>20.135666666666665</v>
          </cell>
          <cell r="J33">
            <v>38.480666666666664</v>
          </cell>
          <cell r="K33">
            <v>34.923333333333332</v>
          </cell>
          <cell r="L33">
            <v>43.279999999999994</v>
          </cell>
          <cell r="M33">
            <v>27.445999999999991</v>
          </cell>
          <cell r="N33">
            <v>30.346333333333337</v>
          </cell>
          <cell r="O33">
            <v>45.246666666666655</v>
          </cell>
          <cell r="P33">
            <v>62.524666666666675</v>
          </cell>
          <cell r="Q33">
            <v>17.612333333333332</v>
          </cell>
          <cell r="R33">
            <v>34.060666666666663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Target_D&amp;A"/>
      <sheetName val="CA"/>
      <sheetName val="02 - AWK"/>
      <sheetName val="Returns"/>
      <sheetName val="PPV"/>
      <sheetName val="Target_D&amp;A1"/>
      <sheetName val="Total"/>
      <sheetName val="BS Consolidated"/>
      <sheetName val="02_-_AWK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ualty Data"/>
      <sheetName val="Property Data"/>
      <sheetName val="Casualty_Data"/>
      <sheetName val="Property_Data"/>
      <sheetName val="subcatlist"/>
      <sheetName val="BS"/>
      <sheetName val="ValSummary"/>
      <sheetName val="Labor wks"/>
      <sheetName val="Vehicle Input wks"/>
      <sheetName val="Casualty_Data1"/>
      <sheetName val="Property_Data1"/>
      <sheetName val="Consumo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IO"/>
      <sheetName val="TPACT"/>
      <sheetName val="Projection"/>
      <sheetName val="Lookups"/>
      <sheetName val="Output"/>
      <sheetName val="Casualty Data"/>
      <sheetName val="Summary"/>
      <sheetName val="CONTROL"/>
      <sheetName val="All Co's"/>
      <sheetName val="ValSummary"/>
      <sheetName val="subcatlist"/>
      <sheetName val="CF"/>
      <sheetName val="BS"/>
      <sheetName val="CostCentersEPI"/>
      <sheetName val="TB-EPI"/>
      <sheetName val="Casualty_Data"/>
      <sheetName val="RecItemList"/>
      <sheetName val="Consumos"/>
    </sheetNames>
    <sheetDataSet>
      <sheetData sheetId="0">
        <row r="2">
          <cell r="K2">
            <v>1</v>
          </cell>
        </row>
      </sheetData>
      <sheetData sheetId="1" refreshError="1">
        <row r="2">
          <cell r="K2">
            <v>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IO"/>
      <sheetName val="TPACT"/>
      <sheetName val="Projection"/>
      <sheetName val="Lookups"/>
      <sheetName val="Output"/>
      <sheetName val="Casualty Data"/>
      <sheetName val="General"/>
      <sheetName val="subcatlist"/>
    </sheetNames>
    <sheetDataSet>
      <sheetData sheetId="0">
        <row r="3">
          <cell r="C3">
            <v>38353</v>
          </cell>
        </row>
      </sheetData>
      <sheetData sheetId="1" refreshError="1">
        <row r="3">
          <cell r="C3">
            <v>38353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"/>
      <sheetName val="WO&amp;Proj06"/>
      <sheetName val="WO&amp;Proj07"/>
      <sheetName val="ExportToProj"/>
      <sheetName val="All Costs"/>
      <sheetName val="SumForMoEndNoChng"/>
      <sheetName val="IL OF CarryOver"/>
      <sheetName val="Play"/>
      <sheetName val="Sheet2"/>
      <sheetName val="Sheet3"/>
      <sheetName val="All_Costs"/>
      <sheetName val="IL_OF_CarryOver"/>
      <sheetName val="IO"/>
      <sheetName val="Modified Name"/>
      <sheetName val="BS"/>
      <sheetName val="All Co's"/>
    </sheetNames>
    <sheetDataSet>
      <sheetData sheetId="0">
        <row r="1">
          <cell r="A1" t="str">
            <v>Task Order #</v>
          </cell>
        </row>
      </sheetData>
      <sheetData sheetId="1" refreshError="1">
        <row r="1">
          <cell r="A1" t="str">
            <v>Task Order #</v>
          </cell>
          <cell r="B1" t="str">
            <v>Tank</v>
          </cell>
        </row>
        <row r="2">
          <cell r="A2">
            <v>414020</v>
          </cell>
          <cell r="B2" t="str">
            <v>Tolono Rehab</v>
          </cell>
        </row>
        <row r="3">
          <cell r="B3" t="str">
            <v>Urbana Reservior Rehab</v>
          </cell>
        </row>
        <row r="4">
          <cell r="A4">
            <v>50120201</v>
          </cell>
          <cell r="B4" t="str">
            <v>Surge #1 - DELETE</v>
          </cell>
        </row>
        <row r="5">
          <cell r="A5">
            <v>416617</v>
          </cell>
          <cell r="B5" t="str">
            <v>Clearwell</v>
          </cell>
        </row>
        <row r="6">
          <cell r="A6">
            <v>50120152</v>
          </cell>
          <cell r="B6" t="str">
            <v>Bluff Overflow Improvement</v>
          </cell>
        </row>
        <row r="7">
          <cell r="A7">
            <v>50120153</v>
          </cell>
          <cell r="B7" t="str">
            <v>Eagle Height Overflow Improvement</v>
          </cell>
        </row>
        <row r="8">
          <cell r="A8">
            <v>50120154</v>
          </cell>
          <cell r="B8" t="str">
            <v>Galbraith Elevated Overflow Improvement</v>
          </cell>
        </row>
        <row r="9">
          <cell r="A9">
            <v>50120155</v>
          </cell>
          <cell r="B9" t="str">
            <v>Galbraith Standpipe Overflow Improvement</v>
          </cell>
        </row>
        <row r="10">
          <cell r="A10">
            <v>50120155</v>
          </cell>
          <cell r="B10" t="str">
            <v>Galbraith Standpipe Overflow Improvement</v>
          </cell>
        </row>
        <row r="11">
          <cell r="A11">
            <v>50104574</v>
          </cell>
          <cell r="B11" t="str">
            <v>60th St. Elevated Interior</v>
          </cell>
        </row>
        <row r="12">
          <cell r="A12">
            <v>50119197</v>
          </cell>
          <cell r="B12" t="str">
            <v>60th St. Elevated Interior</v>
          </cell>
        </row>
        <row r="13">
          <cell r="A13">
            <v>50120156</v>
          </cell>
          <cell r="B13" t="str">
            <v>Bettendorf Overflow Improvement</v>
          </cell>
        </row>
        <row r="14">
          <cell r="A14">
            <v>50120157</v>
          </cell>
          <cell r="B14" t="str">
            <v>Fairgrounds Overflow Improvement</v>
          </cell>
        </row>
        <row r="15">
          <cell r="A15">
            <v>50120158</v>
          </cell>
          <cell r="B15" t="str">
            <v>Harrison St. Overflow Improvement</v>
          </cell>
        </row>
        <row r="16">
          <cell r="A16">
            <v>50120160</v>
          </cell>
          <cell r="B16" t="str">
            <v>Leclaire Overflow Improvement</v>
          </cell>
        </row>
        <row r="17">
          <cell r="A17">
            <v>50120271</v>
          </cell>
          <cell r="B17" t="str">
            <v>Ripley</v>
          </cell>
        </row>
        <row r="18">
          <cell r="A18">
            <v>50120162</v>
          </cell>
          <cell r="B18" t="str">
            <v>Cardinal Street</v>
          </cell>
        </row>
        <row r="19">
          <cell r="A19">
            <v>50120164</v>
          </cell>
          <cell r="B19" t="str">
            <v>Harold Street</v>
          </cell>
        </row>
        <row r="20">
          <cell r="A20">
            <v>50120165</v>
          </cell>
          <cell r="B20" t="str">
            <v>Principia #1</v>
          </cell>
        </row>
        <row r="21">
          <cell r="A21">
            <v>50120167</v>
          </cell>
          <cell r="B21" t="str">
            <v>Principia #2</v>
          </cell>
        </row>
        <row r="22">
          <cell r="A22">
            <v>50119381</v>
          </cell>
          <cell r="B22" t="str">
            <v>Rehab Godfrey Tank</v>
          </cell>
        </row>
        <row r="23">
          <cell r="A23">
            <v>50119199</v>
          </cell>
          <cell r="B23" t="str">
            <v>Rehab Godfrey Tank</v>
          </cell>
        </row>
        <row r="24">
          <cell r="A24">
            <v>50120168</v>
          </cell>
          <cell r="B24" t="str">
            <v>22nd Street Elevated</v>
          </cell>
        </row>
        <row r="25">
          <cell r="A25">
            <v>50120169</v>
          </cell>
          <cell r="B25" t="str">
            <v>Neil Street #1 Ladder</v>
          </cell>
        </row>
        <row r="26">
          <cell r="A26">
            <v>50120170</v>
          </cell>
          <cell r="B26" t="str">
            <v>Neil Street #2 Ladder</v>
          </cell>
        </row>
        <row r="27">
          <cell r="A27">
            <v>50120171</v>
          </cell>
          <cell r="B27" t="str">
            <v>Champaign Standpipe</v>
          </cell>
        </row>
        <row r="28">
          <cell r="A28">
            <v>50120170</v>
          </cell>
          <cell r="B28" t="str">
            <v>Neil St. Reservoir #2</v>
          </cell>
        </row>
        <row r="29">
          <cell r="A29">
            <v>50108012</v>
          </cell>
          <cell r="B29" t="str">
            <v>Rehab St. Joseph Tank</v>
          </cell>
        </row>
        <row r="30">
          <cell r="A30">
            <v>50119201</v>
          </cell>
          <cell r="B30" t="str">
            <v>Rehab St. Joseph Tank</v>
          </cell>
        </row>
        <row r="31">
          <cell r="A31">
            <v>50120172</v>
          </cell>
          <cell r="B31" t="str">
            <v>Tolono</v>
          </cell>
        </row>
        <row r="32">
          <cell r="A32">
            <v>50120173</v>
          </cell>
          <cell r="B32" t="str">
            <v>Urbana Reservoir</v>
          </cell>
        </row>
        <row r="33">
          <cell r="A33">
            <v>50120176</v>
          </cell>
          <cell r="B33" t="str">
            <v>Arrowhead Well #1 Tank B</v>
          </cell>
        </row>
        <row r="34">
          <cell r="A34">
            <v>50120177</v>
          </cell>
          <cell r="B34" t="str">
            <v>Chicago Suburban #4 Tank B</v>
          </cell>
        </row>
        <row r="35">
          <cell r="A35">
            <v>50120178</v>
          </cell>
          <cell r="B35" t="str">
            <v>Country Club #1 Tank A</v>
          </cell>
        </row>
        <row r="36">
          <cell r="A36">
            <v>50120180</v>
          </cell>
          <cell r="B36" t="str">
            <v>Dupage Tank A</v>
          </cell>
        </row>
        <row r="37">
          <cell r="A37">
            <v>50120186</v>
          </cell>
          <cell r="B37" t="str">
            <v>Valley View #1 Tank A</v>
          </cell>
        </row>
        <row r="38">
          <cell r="A38">
            <v>50120187</v>
          </cell>
          <cell r="B38" t="str">
            <v>Valley View #1 Tank C</v>
          </cell>
        </row>
        <row r="39">
          <cell r="A39">
            <v>50120189</v>
          </cell>
          <cell r="B39" t="str">
            <v>Waycinden</v>
          </cell>
        </row>
        <row r="40">
          <cell r="A40">
            <v>50120191</v>
          </cell>
          <cell r="B40" t="str">
            <v>West Suburban #12 Tank E</v>
          </cell>
        </row>
        <row r="41">
          <cell r="A41">
            <v>50120194</v>
          </cell>
          <cell r="B41" t="str">
            <v>WSU Bolingbrook Ground</v>
          </cell>
        </row>
        <row r="42">
          <cell r="A42">
            <v>50120174</v>
          </cell>
          <cell r="B42" t="str">
            <v>Arbury Well #1 Tank A</v>
          </cell>
        </row>
        <row r="43">
          <cell r="A43">
            <v>50120175</v>
          </cell>
          <cell r="B43" t="str">
            <v>Arrowhead Well #1 Tank A</v>
          </cell>
        </row>
        <row r="44">
          <cell r="A44">
            <v>50120179</v>
          </cell>
          <cell r="B44" t="str">
            <v>Derby Meadows #5 Tank A</v>
          </cell>
        </row>
        <row r="45">
          <cell r="A45">
            <v>50120181</v>
          </cell>
          <cell r="B45" t="str">
            <v>Dupage Tank B</v>
          </cell>
        </row>
        <row r="46">
          <cell r="A46">
            <v>50120182</v>
          </cell>
          <cell r="B46" t="str">
            <v>Fernway Tank A</v>
          </cell>
        </row>
        <row r="47">
          <cell r="A47">
            <v>50120183</v>
          </cell>
          <cell r="B47" t="str">
            <v>North Janes Bolingbrook</v>
          </cell>
        </row>
        <row r="48">
          <cell r="A48">
            <v>50111770</v>
          </cell>
          <cell r="B48" t="str">
            <v>Rehab East Boughton</v>
          </cell>
        </row>
        <row r="49">
          <cell r="A49">
            <v>50120184</v>
          </cell>
          <cell r="B49" t="str">
            <v>South Janes Bolingbrook</v>
          </cell>
        </row>
        <row r="50">
          <cell r="A50">
            <v>50120185</v>
          </cell>
          <cell r="B50" t="str">
            <v>Terra Cotta</v>
          </cell>
        </row>
        <row r="51">
          <cell r="A51">
            <v>50120188</v>
          </cell>
          <cell r="B51" t="str">
            <v>Valley View #4 Tank B</v>
          </cell>
        </row>
        <row r="52">
          <cell r="A52">
            <v>50120190</v>
          </cell>
          <cell r="B52" t="str">
            <v>West Boughton</v>
          </cell>
        </row>
        <row r="53">
          <cell r="A53">
            <v>50120192</v>
          </cell>
          <cell r="B53" t="str">
            <v>West Suburban #8 Tank B</v>
          </cell>
        </row>
        <row r="54">
          <cell r="A54">
            <v>50120193</v>
          </cell>
          <cell r="B54" t="str">
            <v>West Suburban Tank C</v>
          </cell>
        </row>
        <row r="55">
          <cell r="A55">
            <v>50120195</v>
          </cell>
          <cell r="B55" t="str">
            <v>French Village #1</v>
          </cell>
        </row>
        <row r="56">
          <cell r="A56">
            <v>50120196</v>
          </cell>
          <cell r="B56" t="str">
            <v>French Village #2</v>
          </cell>
        </row>
        <row r="57">
          <cell r="A57">
            <v>50120197</v>
          </cell>
          <cell r="B57" t="str">
            <v>Granite City Elevated</v>
          </cell>
        </row>
        <row r="58">
          <cell r="A58">
            <v>50120198</v>
          </cell>
          <cell r="B58" t="str">
            <v>Granite City Ground Storage</v>
          </cell>
        </row>
        <row r="59">
          <cell r="A59">
            <v>50120199</v>
          </cell>
          <cell r="B59" t="str">
            <v>Granite City Wash Water</v>
          </cell>
        </row>
        <row r="60">
          <cell r="A60">
            <v>50120200</v>
          </cell>
          <cell r="B60" t="str">
            <v>Shiloh</v>
          </cell>
        </row>
        <row r="61">
          <cell r="A61">
            <v>50120202</v>
          </cell>
          <cell r="B61" t="str">
            <v>Waterloo Standpipe</v>
          </cell>
        </row>
        <row r="62">
          <cell r="A62">
            <v>50120203</v>
          </cell>
          <cell r="B62" t="str">
            <v>Yorktown</v>
          </cell>
        </row>
        <row r="63">
          <cell r="A63">
            <v>50117599</v>
          </cell>
          <cell r="B63" t="str">
            <v>EDGEMONT #1 SOUTH</v>
          </cell>
        </row>
        <row r="64">
          <cell r="A64">
            <v>50120729</v>
          </cell>
          <cell r="B64" t="str">
            <v>Rehab Deepwell #1</v>
          </cell>
        </row>
        <row r="65">
          <cell r="A65">
            <v>50120216</v>
          </cell>
          <cell r="B65" t="str">
            <v>Rehab Deepwell #1</v>
          </cell>
        </row>
        <row r="66">
          <cell r="A66">
            <v>50120771</v>
          </cell>
          <cell r="B66" t="str">
            <v>Rehab Deepwell #2</v>
          </cell>
        </row>
        <row r="67">
          <cell r="A67">
            <v>50120217</v>
          </cell>
          <cell r="B67" t="str">
            <v>Rehab Deepwell #2</v>
          </cell>
        </row>
        <row r="68">
          <cell r="A68">
            <v>50117541</v>
          </cell>
          <cell r="B68" t="str">
            <v>Rehab Edgemont #1 South</v>
          </cell>
        </row>
        <row r="69">
          <cell r="A69">
            <v>50117599</v>
          </cell>
          <cell r="B69" t="str">
            <v>Rehab Edgemont #1 South</v>
          </cell>
        </row>
        <row r="70">
          <cell r="A70">
            <v>50120772</v>
          </cell>
          <cell r="B70" t="str">
            <v>Rehab Edgemont #2 North</v>
          </cell>
        </row>
        <row r="71">
          <cell r="A71">
            <v>50120218</v>
          </cell>
          <cell r="B71" t="str">
            <v>Rehab Edgemont #2 North</v>
          </cell>
        </row>
        <row r="72">
          <cell r="A72">
            <v>50120204</v>
          </cell>
          <cell r="B72" t="str">
            <v>Stetson St. Elevated</v>
          </cell>
        </row>
        <row r="73">
          <cell r="A73">
            <v>50089909</v>
          </cell>
          <cell r="B73" t="str">
            <v>Rehab Tazewell</v>
          </cell>
        </row>
        <row r="74">
          <cell r="A74">
            <v>50089915</v>
          </cell>
          <cell r="B74" t="str">
            <v>Rehab Clarifier &amp; Flocculator #1</v>
          </cell>
        </row>
        <row r="75">
          <cell r="A75">
            <v>50120773</v>
          </cell>
          <cell r="B75" t="str">
            <v>Rehab Grand Blvd Tank</v>
          </cell>
        </row>
        <row r="76">
          <cell r="A76">
            <v>50120219</v>
          </cell>
          <cell r="B76" t="str">
            <v>Rehab Grand Blvd Tank</v>
          </cell>
        </row>
        <row r="77">
          <cell r="A77">
            <v>50120205</v>
          </cell>
          <cell r="B77" t="str">
            <v>Pontiac Elevated Tank</v>
          </cell>
        </row>
        <row r="78">
          <cell r="A78">
            <v>50120363</v>
          </cell>
          <cell r="B78" t="str">
            <v>CLEARWATER TANK ( O &amp; T CENTER)</v>
          </cell>
        </row>
        <row r="79">
          <cell r="A79">
            <v>50120364</v>
          </cell>
          <cell r="B79" t="str">
            <v>REACTION TANK (O T &amp; T CENTER)</v>
          </cell>
        </row>
        <row r="80">
          <cell r="A80">
            <v>50120365</v>
          </cell>
          <cell r="B80" t="str">
            <v>CLEARWATER TANK (SUGAR CREEK WTP)</v>
          </cell>
        </row>
        <row r="81">
          <cell r="A81">
            <v>50120366</v>
          </cell>
          <cell r="B81" t="str">
            <v>62ND AND BROADWAY TANK</v>
          </cell>
        </row>
        <row r="82">
          <cell r="A82">
            <v>50120367</v>
          </cell>
          <cell r="B82" t="str">
            <v>6TH AND DEARBORN (MILLER) TANK</v>
          </cell>
        </row>
        <row r="83">
          <cell r="A83">
            <v>50120222</v>
          </cell>
          <cell r="B83" t="str">
            <v>Rehab 19th &amp; Jefferson - Paint</v>
          </cell>
        </row>
        <row r="84">
          <cell r="A84">
            <v>50120223</v>
          </cell>
          <cell r="B84" t="str">
            <v>Rehab 19th &amp; Jefferson - Structural Repairs</v>
          </cell>
        </row>
        <row r="85">
          <cell r="A85">
            <v>50117882</v>
          </cell>
          <cell r="B85" t="str">
            <v>Rehab Portage Elevated - Paint</v>
          </cell>
        </row>
        <row r="86">
          <cell r="A86">
            <v>50117883</v>
          </cell>
          <cell r="B86" t="str">
            <v>Rehab Portage Elevated - Structural Repairs</v>
          </cell>
        </row>
        <row r="87">
          <cell r="A87">
            <v>50120221</v>
          </cell>
          <cell r="B87" t="str">
            <v>Rehab Schell - Paint</v>
          </cell>
        </row>
        <row r="88">
          <cell r="A88">
            <v>50120220</v>
          </cell>
          <cell r="B88" t="str">
            <v>Rehab Schell - Structural Repairs</v>
          </cell>
        </row>
        <row r="89">
          <cell r="A89">
            <v>50119206</v>
          </cell>
          <cell r="B89" t="str">
            <v>Farmersburg Overflow &amp; Ladders</v>
          </cell>
        </row>
        <row r="90">
          <cell r="A90">
            <v>50120224</v>
          </cell>
          <cell r="B90" t="str">
            <v>Rehab Youngstown - Paint</v>
          </cell>
        </row>
        <row r="91">
          <cell r="A91">
            <v>50120225</v>
          </cell>
          <cell r="B91" t="str">
            <v>Rehab Youngstown - Structural Repairs</v>
          </cell>
        </row>
        <row r="92">
          <cell r="A92">
            <v>50119205</v>
          </cell>
          <cell r="B92" t="str">
            <v>Terre Vista Overflow</v>
          </cell>
        </row>
        <row r="93">
          <cell r="A93">
            <v>50120206</v>
          </cell>
          <cell r="B93" t="str">
            <v>East Tower</v>
          </cell>
        </row>
        <row r="94">
          <cell r="A94">
            <v>50120207</v>
          </cell>
          <cell r="B94" t="str">
            <v>East Well</v>
          </cell>
        </row>
        <row r="95">
          <cell r="A95">
            <v>50120208</v>
          </cell>
          <cell r="B95" t="str">
            <v>Jefferson Street Tower</v>
          </cell>
        </row>
        <row r="96">
          <cell r="A96">
            <v>50120209</v>
          </cell>
          <cell r="B96" t="str">
            <v>West Well</v>
          </cell>
        </row>
        <row r="97">
          <cell r="A97">
            <v>50120210</v>
          </cell>
          <cell r="B97" t="str">
            <v>Winona Lake Tower</v>
          </cell>
        </row>
        <row r="98">
          <cell r="A98">
            <v>50120226</v>
          </cell>
          <cell r="B98" t="str">
            <v>Brunswick Elevated (Hill)</v>
          </cell>
        </row>
        <row r="99">
          <cell r="A99">
            <v>50120793</v>
          </cell>
          <cell r="B99" t="str">
            <v>Brunswick Elevated (Hill)</v>
          </cell>
        </row>
        <row r="100">
          <cell r="A100">
            <v>50120793</v>
          </cell>
          <cell r="B100" t="str">
            <v>BRUNSWICK TANK</v>
          </cell>
        </row>
        <row r="101">
          <cell r="A101">
            <v>50117551</v>
          </cell>
          <cell r="B101" t="str">
            <v>Plant Clear Well</v>
          </cell>
        </row>
        <row r="102">
          <cell r="A102">
            <v>50103263</v>
          </cell>
          <cell r="B102" t="str">
            <v>Plant Clear Well</v>
          </cell>
        </row>
        <row r="103">
          <cell r="A103">
            <v>50117594</v>
          </cell>
          <cell r="B103" t="str">
            <v>Rehab Standpipe</v>
          </cell>
        </row>
        <row r="104">
          <cell r="A104">
            <v>50117592</v>
          </cell>
          <cell r="B104" t="str">
            <v>Rehab Standpipe</v>
          </cell>
        </row>
        <row r="105">
          <cell r="A105">
            <v>50104608</v>
          </cell>
          <cell r="B105" t="str">
            <v>Hill St.</v>
          </cell>
        </row>
        <row r="106">
          <cell r="A106">
            <v>50102343</v>
          </cell>
          <cell r="B106" t="str">
            <v>Hill St.</v>
          </cell>
        </row>
        <row r="107">
          <cell r="A107">
            <v>50120227</v>
          </cell>
          <cell r="B107" t="str">
            <v>Rehab West Tank</v>
          </cell>
        </row>
        <row r="108">
          <cell r="A108">
            <v>50120794</v>
          </cell>
          <cell r="B108" t="str">
            <v>Rehab West Tank</v>
          </cell>
        </row>
        <row r="109">
          <cell r="A109">
            <v>50120794</v>
          </cell>
          <cell r="B109" t="str">
            <v>Tank Logo</v>
          </cell>
        </row>
        <row r="110">
          <cell r="A110">
            <v>50104619</v>
          </cell>
          <cell r="B110" t="str">
            <v>Crooked Rd.</v>
          </cell>
        </row>
        <row r="111">
          <cell r="A111">
            <v>50102469</v>
          </cell>
          <cell r="B111" t="str">
            <v>Crooked Rd.</v>
          </cell>
        </row>
        <row r="112">
          <cell r="A112">
            <v>50107925</v>
          </cell>
          <cell r="B112" t="str">
            <v>Ehlmann Rd.</v>
          </cell>
        </row>
        <row r="113">
          <cell r="A113">
            <v>50107923</v>
          </cell>
          <cell r="B113" t="str">
            <v>Ehlmann Rd.</v>
          </cell>
        </row>
        <row r="114">
          <cell r="A114">
            <v>414807</v>
          </cell>
          <cell r="B114" t="str">
            <v>Towers Road Wash Out</v>
          </cell>
        </row>
        <row r="115">
          <cell r="A115">
            <v>414808</v>
          </cell>
          <cell r="B115" t="str">
            <v>Clarifier Visual Inspection</v>
          </cell>
        </row>
        <row r="116">
          <cell r="A116">
            <v>50120228</v>
          </cell>
          <cell r="B116" t="str">
            <v>King Hill #1</v>
          </cell>
        </row>
        <row r="117">
          <cell r="A117">
            <v>50114568</v>
          </cell>
          <cell r="B117" t="str">
            <v>King Hill #1</v>
          </cell>
        </row>
        <row r="118">
          <cell r="A118">
            <v>50120229</v>
          </cell>
          <cell r="B118" t="str">
            <v>King Hill #2</v>
          </cell>
        </row>
        <row r="119">
          <cell r="A119">
            <v>50114569</v>
          </cell>
          <cell r="B119" t="str">
            <v>King Hill #2</v>
          </cell>
        </row>
        <row r="120">
          <cell r="A120">
            <v>414813</v>
          </cell>
          <cell r="B120" t="str">
            <v>Ferguson Washout</v>
          </cell>
        </row>
        <row r="121">
          <cell r="A121">
            <v>414814</v>
          </cell>
          <cell r="B121" t="str">
            <v>Kehrs Mill #1 Wash Out</v>
          </cell>
        </row>
        <row r="122">
          <cell r="A122">
            <v>414815</v>
          </cell>
          <cell r="B122" t="str">
            <v>NCP East Washwater Wash Out</v>
          </cell>
        </row>
        <row r="123">
          <cell r="A123">
            <v>414816</v>
          </cell>
          <cell r="B123" t="str">
            <v>Sappington #1 Wash Out</v>
          </cell>
        </row>
        <row r="124">
          <cell r="A124">
            <v>414817</v>
          </cell>
          <cell r="B124" t="str">
            <v>Cherry Hills Visual Inspection</v>
          </cell>
        </row>
        <row r="125">
          <cell r="A125">
            <v>414818</v>
          </cell>
          <cell r="B125" t="str">
            <v>Crestview Wash Out</v>
          </cell>
        </row>
        <row r="126">
          <cell r="A126">
            <v>414819</v>
          </cell>
          <cell r="B126" t="str">
            <v>Kehrs Mill #2 Visual</v>
          </cell>
        </row>
        <row r="127">
          <cell r="A127">
            <v>50119202</v>
          </cell>
          <cell r="B127" t="str">
            <v>Norwood</v>
          </cell>
        </row>
        <row r="128">
          <cell r="A128">
            <v>50119323</v>
          </cell>
          <cell r="B128" t="str">
            <v>Norwood</v>
          </cell>
        </row>
        <row r="129">
          <cell r="A129">
            <v>50119204</v>
          </cell>
          <cell r="B129" t="str">
            <v>Valley Park</v>
          </cell>
        </row>
        <row r="130">
          <cell r="A130">
            <v>50110057</v>
          </cell>
          <cell r="B130" t="str">
            <v>Valley Park</v>
          </cell>
        </row>
        <row r="131">
          <cell r="A131">
            <v>415545</v>
          </cell>
          <cell r="B131" t="str">
            <v>Austinburg Rd.</v>
          </cell>
        </row>
        <row r="132">
          <cell r="A132">
            <v>415550</v>
          </cell>
          <cell r="B132" t="str">
            <v>Bunker Hill</v>
          </cell>
        </row>
        <row r="133">
          <cell r="A133">
            <v>416471</v>
          </cell>
          <cell r="B133" t="str">
            <v>Clearwell</v>
          </cell>
        </row>
        <row r="134">
          <cell r="A134">
            <v>416482</v>
          </cell>
          <cell r="B134" t="str">
            <v>East Washwater</v>
          </cell>
        </row>
        <row r="135">
          <cell r="A135">
            <v>416483</v>
          </cell>
          <cell r="B135" t="str">
            <v>Harmon Rd.</v>
          </cell>
        </row>
        <row r="136">
          <cell r="A136">
            <v>416484</v>
          </cell>
          <cell r="B136" t="str">
            <v>Route 84 Tank</v>
          </cell>
        </row>
        <row r="137">
          <cell r="A137">
            <v>416486</v>
          </cell>
          <cell r="B137" t="str">
            <v>Sed. Basin #1</v>
          </cell>
        </row>
        <row r="138">
          <cell r="A138">
            <v>416487</v>
          </cell>
          <cell r="B138" t="str">
            <v>Sed. Basin #2</v>
          </cell>
        </row>
        <row r="139">
          <cell r="A139">
            <v>416488</v>
          </cell>
          <cell r="B139" t="str">
            <v>West Washwater</v>
          </cell>
        </row>
        <row r="140">
          <cell r="A140">
            <v>416489</v>
          </cell>
          <cell r="B140" t="str">
            <v>Blacklick Estates</v>
          </cell>
        </row>
        <row r="141">
          <cell r="A141">
            <v>416490</v>
          </cell>
          <cell r="B141" t="str">
            <v>Huber Ridge</v>
          </cell>
        </row>
        <row r="142">
          <cell r="A142">
            <v>50112379</v>
          </cell>
          <cell r="B142" t="str">
            <v>Ladder &amp; Overflow Extension - Blacklick Elev</v>
          </cell>
        </row>
        <row r="143">
          <cell r="A143">
            <v>50112383</v>
          </cell>
          <cell r="B143" t="str">
            <v>Ladder &amp; Overflow Extension - Huber Ridge Elev</v>
          </cell>
        </row>
        <row r="144">
          <cell r="A144">
            <v>50112381</v>
          </cell>
          <cell r="B144" t="str">
            <v>Ladder &amp; Overflow Extension - Lake Darby Elev</v>
          </cell>
        </row>
        <row r="145">
          <cell r="A145">
            <v>50112382</v>
          </cell>
          <cell r="B145" t="str">
            <v>Ladder &amp; Overflow Extension - Timberbrook Elev</v>
          </cell>
        </row>
        <row r="146">
          <cell r="A146">
            <v>50112377</v>
          </cell>
          <cell r="B146" t="str">
            <v>Ladder &amp; Overflow Extension - Worth./Vlly Elev</v>
          </cell>
        </row>
        <row r="147">
          <cell r="A147">
            <v>418923</v>
          </cell>
          <cell r="B147" t="str">
            <v>Lake Darby</v>
          </cell>
        </row>
        <row r="148">
          <cell r="A148">
            <v>418935</v>
          </cell>
          <cell r="B148" t="str">
            <v>Worthington Hills</v>
          </cell>
        </row>
        <row r="149">
          <cell r="A149">
            <v>50120211</v>
          </cell>
          <cell r="B149" t="str">
            <v>Burlington Standpipe</v>
          </cell>
        </row>
        <row r="150">
          <cell r="A150">
            <v>418940</v>
          </cell>
          <cell r="B150" t="str">
            <v>Burlington Standpipe</v>
          </cell>
        </row>
        <row r="151">
          <cell r="A151">
            <v>50120212</v>
          </cell>
          <cell r="B151" t="str">
            <v>Sandusky Rd.</v>
          </cell>
        </row>
        <row r="152">
          <cell r="A152">
            <v>418947</v>
          </cell>
          <cell r="B152" t="str">
            <v>Sandusky Rd.</v>
          </cell>
        </row>
        <row r="153">
          <cell r="A153">
            <v>418949</v>
          </cell>
          <cell r="B153" t="str">
            <v>Clearwell System #1</v>
          </cell>
        </row>
        <row r="154">
          <cell r="A154">
            <v>418950</v>
          </cell>
          <cell r="B154" t="str">
            <v>Caledonia Tank</v>
          </cell>
        </row>
        <row r="155">
          <cell r="A155">
            <v>418951</v>
          </cell>
          <cell r="B155" t="str">
            <v>Clarifier</v>
          </cell>
        </row>
        <row r="156">
          <cell r="A156">
            <v>418953</v>
          </cell>
          <cell r="B156" t="str">
            <v>Gurley Hill Elevated</v>
          </cell>
        </row>
        <row r="157">
          <cell r="A157">
            <v>50112359</v>
          </cell>
          <cell r="B157" t="str">
            <v>Ladder &amp; Overflow Extension - Caledonia Elev</v>
          </cell>
        </row>
        <row r="158">
          <cell r="A158">
            <v>50112386</v>
          </cell>
          <cell r="B158" t="str">
            <v>Ladder &amp; Overflow Extension - Gurley Elev</v>
          </cell>
        </row>
        <row r="159">
          <cell r="A159">
            <v>418956</v>
          </cell>
          <cell r="B159" t="str">
            <v>Lime Tank</v>
          </cell>
        </row>
        <row r="160">
          <cell r="A160">
            <v>418959</v>
          </cell>
          <cell r="B160" t="str">
            <v>Mix Tank #1</v>
          </cell>
        </row>
        <row r="161">
          <cell r="A161">
            <v>418960</v>
          </cell>
          <cell r="B161" t="str">
            <v>Mix Tank #2</v>
          </cell>
        </row>
        <row r="162">
          <cell r="A162">
            <v>50112407</v>
          </cell>
          <cell r="B162" t="str">
            <v>Rehab Recarb Tank</v>
          </cell>
        </row>
        <row r="163">
          <cell r="A163">
            <v>418964</v>
          </cell>
          <cell r="B163" t="str">
            <v>Settling Tank</v>
          </cell>
        </row>
        <row r="164">
          <cell r="A164">
            <v>418965</v>
          </cell>
          <cell r="B164" t="str">
            <v>Soda Ash Tank</v>
          </cell>
        </row>
        <row r="165">
          <cell r="A165">
            <v>418966</v>
          </cell>
          <cell r="B165" t="str">
            <v>Victory Road Reservoir</v>
          </cell>
        </row>
        <row r="166">
          <cell r="A166">
            <v>418968</v>
          </cell>
          <cell r="B166" t="str">
            <v>Washwater Tank</v>
          </cell>
        </row>
        <row r="167">
          <cell r="A167">
            <v>418969</v>
          </cell>
          <cell r="B167" t="str">
            <v>Beach Crest Tower</v>
          </cell>
        </row>
        <row r="168">
          <cell r="A168">
            <v>418970</v>
          </cell>
          <cell r="B168" t="str">
            <v>Clearwell</v>
          </cell>
        </row>
        <row r="169">
          <cell r="A169">
            <v>50120213</v>
          </cell>
          <cell r="B169" t="str">
            <v>Highland</v>
          </cell>
        </row>
        <row r="170">
          <cell r="B170" t="str">
            <v>Highland Road</v>
          </cell>
        </row>
        <row r="171">
          <cell r="B171" t="str">
            <v>Mixtank</v>
          </cell>
        </row>
        <row r="172">
          <cell r="A172">
            <v>50120214</v>
          </cell>
          <cell r="B172" t="str">
            <v>Sentinel</v>
          </cell>
        </row>
        <row r="173">
          <cell r="A173">
            <v>411720</v>
          </cell>
          <cell r="B173" t="str">
            <v>Sentinel</v>
          </cell>
        </row>
        <row r="174">
          <cell r="A174">
            <v>50120215</v>
          </cell>
          <cell r="B174" t="str">
            <v>Washwater</v>
          </cell>
        </row>
        <row r="175">
          <cell r="A175">
            <v>412905</v>
          </cell>
          <cell r="B175" t="str">
            <v>Washwater Tank</v>
          </cell>
        </row>
      </sheetData>
      <sheetData sheetId="2" refreshError="1">
        <row r="1">
          <cell r="A1" t="str">
            <v>Work Order</v>
          </cell>
          <cell r="B1" t="str">
            <v>Project Name</v>
          </cell>
        </row>
        <row r="2">
          <cell r="A2">
            <v>414020</v>
          </cell>
          <cell r="B2" t="str">
            <v>Tolono Rehab</v>
          </cell>
        </row>
        <row r="3">
          <cell r="B3" t="str">
            <v>Urbana Reservior Rehab</v>
          </cell>
        </row>
        <row r="4">
          <cell r="A4">
            <v>414786</v>
          </cell>
          <cell r="B4" t="str">
            <v>Estl Wash Water Rehab</v>
          </cell>
        </row>
        <row r="5">
          <cell r="A5">
            <v>416617</v>
          </cell>
          <cell r="B5" t="str">
            <v>Granite Booster Rehab</v>
          </cell>
        </row>
        <row r="6">
          <cell r="A6">
            <v>416619</v>
          </cell>
          <cell r="B6" t="str">
            <v>Shiloh Rehab</v>
          </cell>
        </row>
        <row r="7">
          <cell r="B7" t="str">
            <v>Yorktown Rehab</v>
          </cell>
        </row>
        <row r="8">
          <cell r="A8">
            <v>416609</v>
          </cell>
          <cell r="B8" t="str">
            <v>West Suburban #8B Rehab</v>
          </cell>
        </row>
        <row r="9">
          <cell r="B9" t="str">
            <v>South Janes Int Rehab</v>
          </cell>
        </row>
        <row r="10">
          <cell r="B10" t="str">
            <v>Valley View 1A Rehab</v>
          </cell>
        </row>
        <row r="11">
          <cell r="B11" t="str">
            <v>Valley View 1C Rehab</v>
          </cell>
        </row>
        <row r="12">
          <cell r="B12" t="str">
            <v>Bettendorf Rehab</v>
          </cell>
        </row>
        <row r="13">
          <cell r="A13">
            <v>414840</v>
          </cell>
          <cell r="B13" t="str">
            <v>WEST WASHWATER Rehab</v>
          </cell>
        </row>
        <row r="14">
          <cell r="A14">
            <v>414841</v>
          </cell>
          <cell r="B14" t="str">
            <v>Worthington Hills Elev. Rehab</v>
          </cell>
        </row>
        <row r="15">
          <cell r="B15" t="str">
            <v>EAST WASHWATER Rehab</v>
          </cell>
        </row>
        <row r="16">
          <cell r="B16" t="str">
            <v>Lake Darby Rehab</v>
          </cell>
        </row>
        <row r="17">
          <cell r="A17">
            <v>50120162</v>
          </cell>
          <cell r="B17" t="str">
            <v>CARDINAL STREET TANK Overflow</v>
          </cell>
        </row>
        <row r="18">
          <cell r="A18">
            <v>50120164</v>
          </cell>
          <cell r="B18" t="str">
            <v>HAROLD STREET Overflow</v>
          </cell>
        </row>
        <row r="19">
          <cell r="A19">
            <v>50120165</v>
          </cell>
          <cell r="B19" t="str">
            <v>PRINCIPIA #1 Overflow</v>
          </cell>
        </row>
        <row r="20">
          <cell r="A20">
            <v>50120167</v>
          </cell>
          <cell r="B20" t="str">
            <v>PRINCIPIA #2 Overflow</v>
          </cell>
        </row>
        <row r="21">
          <cell r="A21">
            <v>50120168</v>
          </cell>
          <cell r="B21" t="str">
            <v>22ND STREET TANK Overflow</v>
          </cell>
        </row>
        <row r="22">
          <cell r="A22">
            <v>50120169</v>
          </cell>
          <cell r="B22" t="str">
            <v>Neil Street #1 Ladder</v>
          </cell>
        </row>
        <row r="23">
          <cell r="A23">
            <v>50120170</v>
          </cell>
          <cell r="B23" t="str">
            <v>Neil Street #2 Ladder</v>
          </cell>
        </row>
        <row r="24">
          <cell r="A24">
            <v>50120172</v>
          </cell>
          <cell r="B24" t="str">
            <v>Tolono Overflow</v>
          </cell>
        </row>
        <row r="25">
          <cell r="A25">
            <v>50120173</v>
          </cell>
          <cell r="B25" t="str">
            <v>Urbana Reservoir Overflow</v>
          </cell>
        </row>
        <row r="26">
          <cell r="A26">
            <v>50120174</v>
          </cell>
          <cell r="B26" t="str">
            <v>Arbury Well #1 Tank A Overflow</v>
          </cell>
        </row>
        <row r="27">
          <cell r="A27">
            <v>50120175</v>
          </cell>
          <cell r="B27" t="str">
            <v>Arrowhead Well #1 Tank A Overflow</v>
          </cell>
        </row>
        <row r="28">
          <cell r="A28">
            <v>50120176</v>
          </cell>
          <cell r="B28" t="str">
            <v>ARROWHEAD WELL #1 TANK B Overflow</v>
          </cell>
        </row>
        <row r="29">
          <cell r="A29">
            <v>50120177</v>
          </cell>
          <cell r="B29" t="str">
            <v>CHICAGO SUBURBAN #4 TANK B Overflow</v>
          </cell>
        </row>
        <row r="30">
          <cell r="A30">
            <v>50120178</v>
          </cell>
          <cell r="B30" t="str">
            <v>COUNTRY CLUB #1 TANK A Overflow</v>
          </cell>
        </row>
        <row r="31">
          <cell r="A31">
            <v>50120180</v>
          </cell>
          <cell r="B31" t="str">
            <v>DUPAGE TANK A Overflow</v>
          </cell>
        </row>
        <row r="32">
          <cell r="A32">
            <v>50120183</v>
          </cell>
          <cell r="B32" t="str">
            <v>North Janes Bolingbrook Overflow</v>
          </cell>
        </row>
        <row r="33">
          <cell r="A33">
            <v>50120185</v>
          </cell>
          <cell r="B33" t="str">
            <v>Terra Cotta Overflow</v>
          </cell>
        </row>
        <row r="34">
          <cell r="A34">
            <v>50120186</v>
          </cell>
          <cell r="B34" t="str">
            <v>VALLEY VIEW #1 TANK A Overflow</v>
          </cell>
        </row>
        <row r="35">
          <cell r="A35">
            <v>50120187</v>
          </cell>
          <cell r="B35" t="str">
            <v>VALLEY VIEW #1 TANK C Overflow</v>
          </cell>
        </row>
        <row r="36">
          <cell r="A36">
            <v>50120188</v>
          </cell>
          <cell r="B36" t="str">
            <v>Valley View #4 Tank B Overflow</v>
          </cell>
        </row>
        <row r="37">
          <cell r="A37">
            <v>50120189</v>
          </cell>
          <cell r="B37" t="str">
            <v>WAYCINDEN Overflow</v>
          </cell>
        </row>
        <row r="38">
          <cell r="A38">
            <v>50120190</v>
          </cell>
          <cell r="B38" t="str">
            <v>West Boughton Overflow</v>
          </cell>
        </row>
        <row r="39">
          <cell r="A39">
            <v>50120191</v>
          </cell>
          <cell r="B39" t="str">
            <v>WEST SUBURBAN #12 TANK E Overflow</v>
          </cell>
        </row>
        <row r="40">
          <cell r="A40">
            <v>50120194</v>
          </cell>
          <cell r="B40" t="str">
            <v>WSU - BOLINGBROOK GROUND Overflow</v>
          </cell>
        </row>
        <row r="41">
          <cell r="A41">
            <v>50120195</v>
          </cell>
          <cell r="B41" t="str">
            <v>FRENCH VILLAGE #1 Overflow</v>
          </cell>
        </row>
        <row r="42">
          <cell r="A42">
            <v>50120196</v>
          </cell>
          <cell r="B42" t="str">
            <v>FRENCH VILLAGE #2 Overflow</v>
          </cell>
        </row>
        <row r="43">
          <cell r="A43">
            <v>50120197</v>
          </cell>
          <cell r="B43" t="str">
            <v>GRANITE CITY ELEVATED Overflow</v>
          </cell>
        </row>
        <row r="44">
          <cell r="A44">
            <v>50120198</v>
          </cell>
          <cell r="B44" t="str">
            <v>GRANITE CITY  Overflow</v>
          </cell>
        </row>
        <row r="45">
          <cell r="A45">
            <v>50120199</v>
          </cell>
          <cell r="B45" t="str">
            <v>GRANITE CITY WASHWATER Overflow</v>
          </cell>
        </row>
        <row r="46">
          <cell r="A46">
            <v>50120200</v>
          </cell>
          <cell r="B46" t="str">
            <v>SHILOH Overflow</v>
          </cell>
        </row>
        <row r="47">
          <cell r="A47">
            <v>50120202</v>
          </cell>
          <cell r="B47" t="str">
            <v>WATERLOO Overflow</v>
          </cell>
        </row>
        <row r="48">
          <cell r="A48">
            <v>50120203</v>
          </cell>
          <cell r="B48" t="str">
            <v>YORKTOWN Overflow</v>
          </cell>
        </row>
        <row r="49">
          <cell r="A49">
            <v>50120204</v>
          </cell>
          <cell r="B49" t="str">
            <v>STETSON ST TANK Overflow</v>
          </cell>
        </row>
        <row r="50">
          <cell r="A50">
            <v>50120205</v>
          </cell>
          <cell r="B50" t="str">
            <v>PONTIAC TANK Overflow</v>
          </cell>
        </row>
        <row r="51">
          <cell r="A51">
            <v>50120216</v>
          </cell>
          <cell r="B51" t="str">
            <v>Rehab Deepwell #1 Rehab</v>
          </cell>
        </row>
        <row r="52">
          <cell r="A52">
            <v>50120217</v>
          </cell>
          <cell r="B52" t="str">
            <v>Rehab Deepwell #2 Rehab</v>
          </cell>
        </row>
        <row r="53">
          <cell r="A53">
            <v>50120218</v>
          </cell>
          <cell r="B53" t="str">
            <v>Rehab Edgemont #2 North Rehab</v>
          </cell>
        </row>
        <row r="54">
          <cell r="A54">
            <v>50120219</v>
          </cell>
          <cell r="B54" t="str">
            <v>Rehab Grand Blvd Tank Rehab</v>
          </cell>
        </row>
        <row r="55">
          <cell r="A55">
            <v>50074102</v>
          </cell>
          <cell r="B55" t="str">
            <v xml:space="preserve">December 2006 CAPEX Accrual </v>
          </cell>
        </row>
        <row r="56">
          <cell r="A56">
            <v>50120206</v>
          </cell>
          <cell r="B56" t="str">
            <v>EAST TOWER Overflow</v>
          </cell>
        </row>
        <row r="57">
          <cell r="A57">
            <v>50120207</v>
          </cell>
          <cell r="B57" t="str">
            <v>EAST WELL Overflow</v>
          </cell>
        </row>
        <row r="58">
          <cell r="A58">
            <v>50120208</v>
          </cell>
          <cell r="B58" t="str">
            <v>Jefferson Street Overflow</v>
          </cell>
        </row>
        <row r="59">
          <cell r="A59">
            <v>50120209</v>
          </cell>
          <cell r="B59" t="str">
            <v>WEST WELL Overflow</v>
          </cell>
        </row>
        <row r="60">
          <cell r="A60">
            <v>50120210</v>
          </cell>
          <cell r="B60" t="str">
            <v>WINONA LAKE TOWER Overflow</v>
          </cell>
        </row>
        <row r="61">
          <cell r="A61">
            <v>50120220</v>
          </cell>
          <cell r="B61" t="str">
            <v xml:space="preserve">Rehab Schell - Structural Repairs </v>
          </cell>
        </row>
        <row r="62">
          <cell r="A62">
            <v>50120221</v>
          </cell>
          <cell r="B62" t="str">
            <v xml:space="preserve">Rehab Schell - Paint </v>
          </cell>
        </row>
        <row r="63">
          <cell r="A63">
            <v>50120222</v>
          </cell>
          <cell r="B63" t="str">
            <v>19th &amp; Jefferson Paint Rehab</v>
          </cell>
        </row>
        <row r="64">
          <cell r="A64">
            <v>50120223</v>
          </cell>
          <cell r="B64" t="str">
            <v>19th &amp; Jefferson Struct Rehab</v>
          </cell>
        </row>
        <row r="65">
          <cell r="A65">
            <v>50120224</v>
          </cell>
          <cell r="B65" t="str">
            <v xml:space="preserve">Rehab Youngstown - Paint </v>
          </cell>
        </row>
        <row r="66">
          <cell r="A66">
            <v>50120225</v>
          </cell>
          <cell r="B66" t="str">
            <v xml:space="preserve">Rehab Youngstown - Structural Repairs </v>
          </cell>
        </row>
        <row r="67">
          <cell r="A67">
            <v>50120363</v>
          </cell>
          <cell r="B67" t="str">
            <v>CLEARWATER TANK ( O &amp; T CENTER) Overflow</v>
          </cell>
        </row>
        <row r="68">
          <cell r="A68">
            <v>50120364</v>
          </cell>
          <cell r="B68" t="str">
            <v>REACTION TANK (O T &amp; T CENTER) Overflow</v>
          </cell>
        </row>
        <row r="69">
          <cell r="A69">
            <v>50120365</v>
          </cell>
          <cell r="B69" t="str">
            <v>CLEARWATER TANK (SUGAR CREEK WTP) Overflow</v>
          </cell>
        </row>
        <row r="70">
          <cell r="A70">
            <v>50120366</v>
          </cell>
          <cell r="B70" t="str">
            <v>62ND AND BROADWAY TANK Overflow</v>
          </cell>
        </row>
        <row r="71">
          <cell r="A71">
            <v>50120367</v>
          </cell>
          <cell r="B71" t="str">
            <v>6TH AND DEARBORN (MILLER) TANK Overflow</v>
          </cell>
        </row>
        <row r="72">
          <cell r="A72" t="str">
            <v>n/a</v>
          </cell>
          <cell r="B72" t="str">
            <v>Fee Fee Wash Out</v>
          </cell>
        </row>
        <row r="73">
          <cell r="A73" t="str">
            <v>n/a</v>
          </cell>
          <cell r="B73" t="str">
            <v>Sappington #1 Wash Out</v>
          </cell>
        </row>
        <row r="74">
          <cell r="A74" t="str">
            <v>n/a</v>
          </cell>
          <cell r="B74" t="str">
            <v>Faucett Wash Out</v>
          </cell>
        </row>
        <row r="75">
          <cell r="A75" t="str">
            <v>n/a</v>
          </cell>
          <cell r="B75" t="str">
            <v>Faucett Repair</v>
          </cell>
        </row>
        <row r="76">
          <cell r="B76" t="str">
            <v>Riverside Rehab</v>
          </cell>
        </row>
        <row r="77">
          <cell r="A77">
            <v>414004</v>
          </cell>
          <cell r="B77" t="str">
            <v>ARROWHEAD WELL #1 TANK B Overflow</v>
          </cell>
        </row>
        <row r="78">
          <cell r="A78">
            <v>414007</v>
          </cell>
          <cell r="B78" t="str">
            <v>Tolono Rehab</v>
          </cell>
        </row>
        <row r="79">
          <cell r="A79">
            <v>414784</v>
          </cell>
          <cell r="B79" t="str">
            <v>Estl Wash Water Rehab</v>
          </cell>
        </row>
        <row r="80">
          <cell r="A80">
            <v>414792</v>
          </cell>
          <cell r="B80" t="str">
            <v>West Suburban #8B Rehab</v>
          </cell>
        </row>
        <row r="81">
          <cell r="A81">
            <v>414793</v>
          </cell>
          <cell r="B81" t="str">
            <v>Granite Booster Rehab</v>
          </cell>
        </row>
        <row r="82">
          <cell r="A82">
            <v>414794</v>
          </cell>
          <cell r="B82" t="str">
            <v>Shiloh Rehab</v>
          </cell>
        </row>
        <row r="83">
          <cell r="A83">
            <v>416213</v>
          </cell>
          <cell r="B83" t="str">
            <v>Valley View 1A Rehab</v>
          </cell>
        </row>
        <row r="84">
          <cell r="A84">
            <v>416216</v>
          </cell>
          <cell r="B84" t="str">
            <v>Valley View 1C Rehab</v>
          </cell>
        </row>
        <row r="85">
          <cell r="A85">
            <v>418972</v>
          </cell>
          <cell r="B85" t="str">
            <v>Urbana Reservior Rehab</v>
          </cell>
        </row>
        <row r="86">
          <cell r="A86">
            <v>418973</v>
          </cell>
          <cell r="B86" t="str">
            <v>Yorktown Rehab</v>
          </cell>
        </row>
        <row r="87">
          <cell r="A87">
            <v>418974</v>
          </cell>
          <cell r="B87" t="str">
            <v>South Janes Int Rehab</v>
          </cell>
        </row>
        <row r="88">
          <cell r="B88" t="str">
            <v>Granite Booster AL Dome</v>
          </cell>
        </row>
        <row r="89">
          <cell r="A89">
            <v>412920</v>
          </cell>
          <cell r="B89" t="str">
            <v>Crawfordsville Radios - Franklin St. Radios</v>
          </cell>
        </row>
        <row r="90">
          <cell r="A90">
            <v>412990</v>
          </cell>
          <cell r="B90" t="str">
            <v>Crawfordsville Radios - Todd Plant Radios</v>
          </cell>
        </row>
        <row r="91">
          <cell r="A91">
            <v>413048</v>
          </cell>
          <cell r="B91" t="str">
            <v>Crawfordsville Radios - Mall Tank Radios</v>
          </cell>
        </row>
        <row r="92">
          <cell r="A92">
            <v>413052</v>
          </cell>
          <cell r="B92" t="str">
            <v>Crawfordsville Radios - I-74 (Nrth) Tank Radios</v>
          </cell>
        </row>
        <row r="93">
          <cell r="A93">
            <v>413063</v>
          </cell>
          <cell r="B93" t="str">
            <v>Crawfordsville Radios - Main Plant (Ops Cntr) Radios</v>
          </cell>
        </row>
        <row r="94">
          <cell r="A94">
            <v>414006</v>
          </cell>
          <cell r="B94" t="str">
            <v>TREE TOPS Overflow</v>
          </cell>
        </row>
        <row r="95">
          <cell r="A95">
            <v>414774</v>
          </cell>
          <cell r="B95" t="str">
            <v>GREENTREE Overflow</v>
          </cell>
        </row>
        <row r="96">
          <cell r="A96">
            <v>414776</v>
          </cell>
          <cell r="B96" t="str">
            <v>ATKINS Overflow</v>
          </cell>
        </row>
        <row r="97">
          <cell r="A97">
            <v>414777</v>
          </cell>
          <cell r="B97" t="str">
            <v>MICHIGAN AVENUE Overflow</v>
          </cell>
        </row>
        <row r="98">
          <cell r="A98">
            <v>414778</v>
          </cell>
          <cell r="B98" t="str">
            <v>INDUSTRIAL PARK TANK Overflow</v>
          </cell>
        </row>
        <row r="99">
          <cell r="A99">
            <v>414789</v>
          </cell>
          <cell r="B99" t="str">
            <v>FREEMAN FIELD FIRE TANK Overflow</v>
          </cell>
        </row>
        <row r="100">
          <cell r="A100">
            <v>414790</v>
          </cell>
          <cell r="B100" t="str">
            <v>US 50 TANK (EASTERN) Overflow</v>
          </cell>
        </row>
        <row r="101">
          <cell r="A101">
            <v>414791</v>
          </cell>
          <cell r="B101" t="str">
            <v>SHIELDS PARK TANK (NORTH CENTRAL) Overflow</v>
          </cell>
        </row>
        <row r="102">
          <cell r="A102">
            <v>414795</v>
          </cell>
          <cell r="B102" t="str">
            <v>BOULEVARD MALL Overflow</v>
          </cell>
        </row>
        <row r="103">
          <cell r="A103">
            <v>414796</v>
          </cell>
          <cell r="B103" t="str">
            <v>FRANKLIN STREET Overflow</v>
          </cell>
        </row>
        <row r="104">
          <cell r="A104">
            <v>414797</v>
          </cell>
          <cell r="B104" t="str">
            <v>NORTH TANK Crawfordsville Overflow</v>
          </cell>
        </row>
        <row r="105">
          <cell r="A105">
            <v>414798</v>
          </cell>
          <cell r="B105" t="str">
            <v>Franklin St. Rehab</v>
          </cell>
        </row>
        <row r="106">
          <cell r="A106">
            <v>414799</v>
          </cell>
          <cell r="B106" t="str">
            <v>NORTH PORT TANK (CITY OWNED) Overflow</v>
          </cell>
        </row>
        <row r="107">
          <cell r="A107">
            <v>414800</v>
          </cell>
          <cell r="B107" t="str">
            <v>NORPLEX Overflow</v>
          </cell>
        </row>
        <row r="108">
          <cell r="A108">
            <v>414801</v>
          </cell>
          <cell r="B108" t="str">
            <v>REACTION TANK (SUGAR CREEK WTP) Overflow</v>
          </cell>
        </row>
        <row r="109">
          <cell r="A109">
            <v>414802</v>
          </cell>
          <cell r="B109" t="str">
            <v>WEST PUMP STATION TANK Overflow</v>
          </cell>
        </row>
        <row r="110">
          <cell r="A110">
            <v>414803</v>
          </cell>
          <cell r="B110" t="str">
            <v>JACKSON STREET Overflow</v>
          </cell>
        </row>
        <row r="111">
          <cell r="A111">
            <v>414804</v>
          </cell>
          <cell r="B111" t="str">
            <v>WASHWATER TANK #1 Muncie Overflow</v>
          </cell>
        </row>
        <row r="112">
          <cell r="A112">
            <v>414805</v>
          </cell>
          <cell r="B112" t="str">
            <v>WASHWATER TANK #2 Muncie Overflow</v>
          </cell>
        </row>
        <row r="113">
          <cell r="A113">
            <v>414806</v>
          </cell>
          <cell r="B113" t="str">
            <v>Tree Tops Rehab</v>
          </cell>
        </row>
        <row r="114">
          <cell r="A114">
            <v>414807</v>
          </cell>
          <cell r="B114" t="str">
            <v>13TH AND JENNINGS TANK Overflow</v>
          </cell>
        </row>
        <row r="115">
          <cell r="A115">
            <v>414808</v>
          </cell>
          <cell r="B115" t="str">
            <v>41ST AND CAROLINA TANK Overflow</v>
          </cell>
        </row>
        <row r="116">
          <cell r="A116">
            <v>414809</v>
          </cell>
          <cell r="B116" t="str">
            <v>41ST AND MASSACHUSETTS TOWER Overflow</v>
          </cell>
        </row>
        <row r="117">
          <cell r="A117">
            <v>414810</v>
          </cell>
          <cell r="B117" t="str">
            <v>BROADWAY TOWER Overflow</v>
          </cell>
        </row>
        <row r="118">
          <cell r="A118">
            <v>414811</v>
          </cell>
          <cell r="B118" t="str">
            <v>FRONTAGE ROAD TOWER Overflow</v>
          </cell>
        </row>
        <row r="119">
          <cell r="A119">
            <v>414812</v>
          </cell>
          <cell r="B119" t="str">
            <v>PORTER AVENUE TOWER Overflow</v>
          </cell>
        </row>
        <row r="120">
          <cell r="A120">
            <v>414813</v>
          </cell>
          <cell r="B120" t="str">
            <v>SHOREWOOD FOREST TANK Overflow</v>
          </cell>
        </row>
        <row r="121">
          <cell r="A121">
            <v>414814</v>
          </cell>
          <cell r="B121" t="str">
            <v>SOUTH HAVEN TOWER Overflow</v>
          </cell>
        </row>
        <row r="122">
          <cell r="A122">
            <v>414815</v>
          </cell>
          <cell r="B122" t="str">
            <v>FREEMAN FIELD TANK &amp; BOOSTER STATION Overflow</v>
          </cell>
        </row>
        <row r="123">
          <cell r="A123">
            <v>414816</v>
          </cell>
          <cell r="B123" t="str">
            <v>WASHWATER TANK Overflow</v>
          </cell>
        </row>
        <row r="124">
          <cell r="A124">
            <v>414817</v>
          </cell>
          <cell r="B124" t="str">
            <v>HUNTINGTON TANK Overflow</v>
          </cell>
        </row>
        <row r="125">
          <cell r="A125">
            <v>414818</v>
          </cell>
          <cell r="B125" t="str">
            <v>Salisbury Rehab</v>
          </cell>
        </row>
        <row r="126">
          <cell r="A126">
            <v>414819</v>
          </cell>
          <cell r="B126" t="str">
            <v>INDUSTRIAL PARK Overflow</v>
          </cell>
        </row>
        <row r="127">
          <cell r="A127">
            <v>414820</v>
          </cell>
          <cell r="B127" t="str">
            <v>PLANT #1 Overflow</v>
          </cell>
        </row>
        <row r="128">
          <cell r="A128">
            <v>414821</v>
          </cell>
          <cell r="B128" t="str">
            <v>WABASH PLANT #2 Overflow</v>
          </cell>
        </row>
        <row r="129">
          <cell r="A129">
            <v>414822</v>
          </cell>
          <cell r="B129" t="str">
            <v>WALNUT STREET Overflow</v>
          </cell>
        </row>
        <row r="130">
          <cell r="A130">
            <v>414823</v>
          </cell>
          <cell r="B130" t="str">
            <v>WEST WATER TOWER Overflow</v>
          </cell>
        </row>
        <row r="131">
          <cell r="A131">
            <v>415545</v>
          </cell>
          <cell r="B131" t="str">
            <v>CLEARWELL / RESERVOIR @ NTOC Overflow</v>
          </cell>
        </row>
        <row r="132">
          <cell r="A132">
            <v>415550</v>
          </cell>
          <cell r="B132" t="str">
            <v>DETENTION TANK @ NTOC Overflow</v>
          </cell>
        </row>
        <row r="133">
          <cell r="A133">
            <v>416471</v>
          </cell>
          <cell r="B133" t="str">
            <v>AERATOR- 1.4 MGD Overflow</v>
          </cell>
        </row>
        <row r="134">
          <cell r="A134">
            <v>416482</v>
          </cell>
          <cell r="B134" t="str">
            <v>INDIANA HEIGHTS TANK Overflow</v>
          </cell>
        </row>
        <row r="135">
          <cell r="A135">
            <v>416483</v>
          </cell>
          <cell r="B135" t="str">
            <v>NORTH TANK Kokomo Overflow</v>
          </cell>
        </row>
        <row r="136">
          <cell r="A136">
            <v>416484</v>
          </cell>
          <cell r="B136" t="str">
            <v>SOUTH TANK Overflow</v>
          </cell>
        </row>
        <row r="137">
          <cell r="A137">
            <v>416486</v>
          </cell>
          <cell r="B137" t="str">
            <v>SOUTHEAST (ALTO ROAD) Overflow</v>
          </cell>
        </row>
        <row r="138">
          <cell r="A138">
            <v>416487</v>
          </cell>
          <cell r="B138" t="str">
            <v>WASHWATER TANK #1 Kokomo Overflow</v>
          </cell>
        </row>
        <row r="139">
          <cell r="A139">
            <v>416488</v>
          </cell>
          <cell r="B139" t="str">
            <v>WASHWATER TANK #2 Kokomo Overflow</v>
          </cell>
        </row>
        <row r="140">
          <cell r="A140">
            <v>416489</v>
          </cell>
          <cell r="B140" t="str">
            <v>WATER TANK Mooresville Overflow</v>
          </cell>
        </row>
        <row r="141">
          <cell r="A141">
            <v>416490</v>
          </cell>
          <cell r="B141" t="str">
            <v>CLEARWATER TANK (NORTH WHITE RIVER WTP) Overflow</v>
          </cell>
        </row>
        <row r="142">
          <cell r="A142">
            <v>416492</v>
          </cell>
          <cell r="B142" t="str">
            <v>CLEARWATER TANK (WAYNE ST PLANT) Overflow</v>
          </cell>
        </row>
        <row r="143">
          <cell r="A143">
            <v>416493</v>
          </cell>
          <cell r="B143" t="str">
            <v>MARYLIN ROAD TANK Overflow</v>
          </cell>
        </row>
        <row r="144">
          <cell r="A144">
            <v>416494</v>
          </cell>
          <cell r="B144" t="str">
            <v>REACTION TANK #1 (NORTH WHITE RIVER WTP) Overflow</v>
          </cell>
        </row>
        <row r="145">
          <cell r="A145">
            <v>416495</v>
          </cell>
          <cell r="B145" t="str">
            <v>REACTION TANK #2 (NORTH WHITE RIVER WTP) Overflow</v>
          </cell>
        </row>
        <row r="146">
          <cell r="A146">
            <v>416496</v>
          </cell>
          <cell r="B146" t="str">
            <v>WATER TANK Winchester Overflow</v>
          </cell>
        </row>
        <row r="147">
          <cell r="A147">
            <v>418923</v>
          </cell>
          <cell r="B147" t="str">
            <v>Garwood Rehab</v>
          </cell>
        </row>
        <row r="148">
          <cell r="A148">
            <v>418935</v>
          </cell>
          <cell r="B148" t="str">
            <v>HIGHLAND ROAD Overflow</v>
          </cell>
        </row>
        <row r="149">
          <cell r="A149">
            <v>418937</v>
          </cell>
          <cell r="B149" t="str">
            <v>MIDDLE FORK WASHWATER Overflow</v>
          </cell>
        </row>
        <row r="150">
          <cell r="A150">
            <v>418940</v>
          </cell>
          <cell r="B150" t="str">
            <v>13th &amp; Jennings Rehab</v>
          </cell>
        </row>
        <row r="151">
          <cell r="A151">
            <v>418942</v>
          </cell>
          <cell r="B151" t="str">
            <v>FREEMAN FIELD TANK &amp; BOOSTER STATION Rehab</v>
          </cell>
        </row>
        <row r="152">
          <cell r="A152">
            <v>418947</v>
          </cell>
          <cell r="B152" t="str">
            <v>JACKSON STREET Rehab</v>
          </cell>
        </row>
        <row r="153">
          <cell r="A153">
            <v>418949</v>
          </cell>
          <cell r="B153" t="str">
            <v>BLUE RIVER, DETENTION TANK EAST Overflow</v>
          </cell>
        </row>
        <row r="154">
          <cell r="A154">
            <v>418950</v>
          </cell>
          <cell r="B154" t="str">
            <v>BLUE RIVER, DETENTION TANK WEST Overflow</v>
          </cell>
        </row>
        <row r="155">
          <cell r="A155">
            <v>418951</v>
          </cell>
          <cell r="B155" t="str">
            <v>DISTRIBUTION TANK #1 Overflow</v>
          </cell>
        </row>
        <row r="156">
          <cell r="A156">
            <v>418953</v>
          </cell>
          <cell r="B156" t="str">
            <v>DISTRIBUTION TANK #2 Overflow</v>
          </cell>
        </row>
        <row r="157">
          <cell r="A157">
            <v>418954</v>
          </cell>
          <cell r="B157" t="str">
            <v>FAIRVIEW ROAD S Overflow</v>
          </cell>
        </row>
        <row r="158">
          <cell r="A158">
            <v>418955</v>
          </cell>
          <cell r="B158" t="str">
            <v>GREENWOOD INDUSTRIAL PARK, NACHI Overflow</v>
          </cell>
        </row>
        <row r="159">
          <cell r="A159">
            <v>418956</v>
          </cell>
          <cell r="B159" t="str">
            <v>MERIDIAN PARK TANK Overflow</v>
          </cell>
        </row>
        <row r="160">
          <cell r="A160">
            <v>418959</v>
          </cell>
          <cell r="B160" t="str">
            <v>NATIONAL ROAD WEST Overflow</v>
          </cell>
        </row>
        <row r="161">
          <cell r="A161">
            <v>418960</v>
          </cell>
          <cell r="B161" t="str">
            <v>NOBLE STREET WEST Overflow</v>
          </cell>
        </row>
        <row r="162">
          <cell r="A162">
            <v>418962</v>
          </cell>
          <cell r="B162" t="str">
            <v>NORTHWEST Overflow</v>
          </cell>
        </row>
        <row r="163">
          <cell r="A163">
            <v>418964</v>
          </cell>
          <cell r="B163" t="str">
            <v>ORME PUMP STATION TANK Overflow</v>
          </cell>
        </row>
        <row r="164">
          <cell r="A164">
            <v>418965</v>
          </cell>
          <cell r="B164" t="str">
            <v>SPRING GROVE Overflow</v>
          </cell>
        </row>
        <row r="165">
          <cell r="A165">
            <v>418966</v>
          </cell>
          <cell r="B165" t="str">
            <v>SOUTHEAST (ALTO ROAD) Rehab</v>
          </cell>
        </row>
        <row r="166">
          <cell r="A166">
            <v>418968</v>
          </cell>
          <cell r="B166" t="str">
            <v>WASHWATER TANK #1 Kokomo Rehab</v>
          </cell>
        </row>
        <row r="167">
          <cell r="A167">
            <v>418969</v>
          </cell>
          <cell r="B167" t="str">
            <v>WASHWATER TANK #2 Kokomo Rehab</v>
          </cell>
        </row>
        <row r="168">
          <cell r="A168">
            <v>418970</v>
          </cell>
          <cell r="B168" t="str">
            <v>Industrial Tank Rehab</v>
          </cell>
        </row>
        <row r="169">
          <cell r="A169">
            <v>418975</v>
          </cell>
          <cell r="B169" t="str">
            <v>HIGHLAND ROAD Ext Rehab</v>
          </cell>
        </row>
        <row r="170">
          <cell r="B170" t="str">
            <v>41ST AND MASSACHUSETTS TOWER Rehab</v>
          </cell>
        </row>
        <row r="171">
          <cell r="B171" t="str">
            <v>Bettendorf Rehab</v>
          </cell>
        </row>
        <row r="172">
          <cell r="A172">
            <v>411719</v>
          </cell>
          <cell r="B172" t="str">
            <v>Sappington Mixing System</v>
          </cell>
        </row>
        <row r="173">
          <cell r="A173">
            <v>411720</v>
          </cell>
          <cell r="B173" t="str">
            <v>Fee Fee Mixing System</v>
          </cell>
        </row>
        <row r="174">
          <cell r="A174">
            <v>411721</v>
          </cell>
          <cell r="B174" t="str">
            <v>Norwood Mixing System</v>
          </cell>
        </row>
        <row r="175">
          <cell r="A175">
            <v>412905</v>
          </cell>
          <cell r="B175" t="str">
            <v>Affton #3 Mixing System</v>
          </cell>
        </row>
        <row r="176">
          <cell r="A176">
            <v>414834</v>
          </cell>
          <cell r="B176" t="str">
            <v>WEST WASHWATER Rehab</v>
          </cell>
        </row>
        <row r="177">
          <cell r="A177">
            <v>414835</v>
          </cell>
          <cell r="B177" t="str">
            <v>Worthington Hills Elev. Rehab</v>
          </cell>
        </row>
        <row r="178">
          <cell r="A178">
            <v>418976</v>
          </cell>
          <cell r="B178" t="str">
            <v>EAST WASHWATER Rehab</v>
          </cell>
        </row>
        <row r="179">
          <cell r="A179">
            <v>418977</v>
          </cell>
          <cell r="B179" t="str">
            <v>Lake Darby Rehab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_Instructions"/>
      <sheetName val="Sch1_3"/>
      <sheetName val="Sch4"/>
      <sheetName val="Sch5"/>
      <sheetName val="Sch6"/>
      <sheetName val="Sch7-AWW"/>
      <sheetName val="Sch7- VAAW"/>
      <sheetName val="Sch8_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"/>
      <sheetName val="CF Retrieve"/>
      <sheetName val="Sheet1"/>
      <sheetName val="RB"/>
      <sheetName val="Cash Flow Forecast"/>
      <sheetName val="Adjustments"/>
      <sheetName val="Amortization schedule"/>
      <sheetName val="Support == &gt;"/>
      <sheetName val="Equity breakdown"/>
      <sheetName val="2023 Capital Spend"/>
      <sheetName val="new 2024-2028 Capital Spend"/>
      <sheetName val="Fin Plan"/>
      <sheetName val="Plan Retrieve"/>
      <sheetName val="Authorized ROE and Equity %"/>
      <sheetName val="Total_Reports OYM"/>
      <sheetName val="JDITC support=&gt;"/>
      <sheetName val="IA JDITC Actuals"/>
      <sheetName val="KY JDITC Actuals"/>
      <sheetName val="VA JDITC Actuals"/>
      <sheetName val="MD JDITC Actuals"/>
      <sheetName val="IN support=&gt;"/>
      <sheetName val="IN JDITC Actuals"/>
      <sheetName val="Indiana Cities"/>
      <sheetName val="United Water"/>
      <sheetName val="AccDep CIAC"/>
      <sheetName val="IL support=&gt;"/>
      <sheetName val="CWIP Accr AFUDC - IL"/>
      <sheetName val="CA support=&gt;"/>
      <sheetName val="Chapter 3 Table 2"/>
      <sheetName val="CZN Acq Adj Post T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K_2010_pg 40"/>
      <sheetName val="Q3_2011_BS VA JDE"/>
      <sheetName val="Sheet2"/>
      <sheetName val="Schedule 3 Back Up"/>
      <sheetName val="All Capital"/>
      <sheetName val="Short Debt Rate"/>
      <sheetName val="Debt"/>
      <sheetName val="Select Financial Data 2010"/>
      <sheetName val="Gain"/>
      <sheetName val="YTM-do not print"/>
      <sheetName val="08 10K TABLE9 (pg54)"/>
      <sheetName val="VA IS 12Mo data"/>
      <sheetName val="IS Q3 '09"/>
      <sheetName val="08 10K CASH_FLOW"/>
      <sheetName val="CASH_FLOW q3'09"/>
      <sheetName val="BS Q3 '09 a"/>
      <sheetName val="08 10k BALANCE_SHEET1"/>
      <sheetName val="08 10K BALANCE_SHEET2 (pg93)"/>
      <sheetName val="ExtFunds12Mo 9-2009"/>
      <sheetName val="# shares Calc"/>
      <sheetName val="AWK stock price 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8">
          <cell r="B38">
            <v>46</v>
          </cell>
          <cell r="C38">
            <v>45</v>
          </cell>
          <cell r="D38">
            <v>44</v>
          </cell>
        </row>
        <row r="39">
          <cell r="B39">
            <v>54</v>
          </cell>
          <cell r="C39">
            <v>55.000000000000007</v>
          </cell>
          <cell r="D39">
            <v>55.000000000000007</v>
          </cell>
        </row>
        <row r="40">
          <cell r="B40">
            <v>0</v>
          </cell>
          <cell r="C40">
            <v>0</v>
          </cell>
          <cell r="D40">
            <v>1</v>
          </cell>
        </row>
      </sheetData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urns"/>
      <sheetName val="DIAMOND"/>
      <sheetName val="MDSummary"/>
      <sheetName val="Status"/>
      <sheetName val="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d Retur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389"/>
  <sheetViews>
    <sheetView defaultGridColor="0" topLeftCell="A348" colorId="22" zoomScale="125" zoomScaleNormal="125" workbookViewId="0">
      <selection activeCell="C389" sqref="C389"/>
    </sheetView>
  </sheetViews>
  <sheetFormatPr defaultColWidth="11.28515625" defaultRowHeight="12.75"/>
  <cols>
    <col min="1" max="1" width="9.140625" style="22" customWidth="1"/>
    <col min="2" max="2" width="17.140625" style="22" customWidth="1"/>
    <col min="3" max="3" width="15" style="22" customWidth="1"/>
    <col min="4" max="4" width="11.28515625" style="22"/>
    <col min="5" max="5" width="12.7109375" style="22" bestFit="1" customWidth="1"/>
    <col min="6" max="16384" width="11.28515625" style="22"/>
  </cols>
  <sheetData>
    <row r="1" spans="1:5">
      <c r="A1" s="21"/>
      <c r="B1" s="21"/>
      <c r="C1" s="21"/>
      <c r="D1" s="21"/>
      <c r="E1" s="21"/>
    </row>
    <row r="2" spans="1:5">
      <c r="A2" s="21"/>
      <c r="B2" s="21"/>
      <c r="C2" s="21"/>
      <c r="D2" s="21"/>
      <c r="E2" s="21"/>
    </row>
    <row r="3" spans="1:5">
      <c r="A3" s="21" t="s">
        <v>32</v>
      </c>
      <c r="B3" s="21"/>
      <c r="C3" s="21"/>
      <c r="D3" s="21"/>
      <c r="E3" s="21"/>
    </row>
    <row r="4" spans="1:5">
      <c r="A4" s="21"/>
      <c r="B4" s="21"/>
      <c r="C4" s="21"/>
      <c r="D4" s="21"/>
      <c r="E4" s="21"/>
    </row>
    <row r="5" spans="1:5">
      <c r="A5" s="21"/>
      <c r="B5" s="30" t="s">
        <v>43</v>
      </c>
      <c r="C5" s="23" t="s">
        <v>33</v>
      </c>
      <c r="D5" s="21"/>
      <c r="E5" s="21"/>
    </row>
    <row r="6" spans="1:5">
      <c r="A6" s="21"/>
      <c r="B6" s="23" t="s">
        <v>34</v>
      </c>
      <c r="C6" s="23" t="s">
        <v>35</v>
      </c>
      <c r="D6" s="23" t="s">
        <v>36</v>
      </c>
      <c r="E6" s="21"/>
    </row>
    <row r="7" spans="1:5">
      <c r="A7" s="21"/>
      <c r="B7" s="21"/>
      <c r="C7" s="21"/>
      <c r="D7" s="21"/>
      <c r="E7" s="21"/>
    </row>
    <row r="8" spans="1:5">
      <c r="A8" s="24">
        <v>34335</v>
      </c>
      <c r="B8" s="48">
        <v>6.29</v>
      </c>
      <c r="C8" s="25">
        <v>7.31</v>
      </c>
      <c r="D8" s="26">
        <f t="shared" ref="D8:D71" si="0">C8-B8</f>
        <v>1.0199999999999996</v>
      </c>
      <c r="E8" s="21"/>
    </row>
    <row r="9" spans="1:5">
      <c r="A9" s="24">
        <v>34366</v>
      </c>
      <c r="B9" s="48">
        <v>6.49</v>
      </c>
      <c r="C9" s="25">
        <v>7.44</v>
      </c>
      <c r="D9" s="26">
        <f t="shared" si="0"/>
        <v>0.95000000000000018</v>
      </c>
      <c r="E9" s="21"/>
    </row>
    <row r="10" spans="1:5">
      <c r="A10" s="24">
        <v>34394</v>
      </c>
      <c r="B10" s="48">
        <v>6.91</v>
      </c>
      <c r="C10" s="25">
        <v>7.83</v>
      </c>
      <c r="D10" s="26">
        <f t="shared" si="0"/>
        <v>0.91999999999999993</v>
      </c>
      <c r="E10" s="21"/>
    </row>
    <row r="11" spans="1:5">
      <c r="A11" s="24">
        <v>34425</v>
      </c>
      <c r="B11" s="48">
        <v>7.27</v>
      </c>
      <c r="C11" s="25">
        <v>8.1999999999999993</v>
      </c>
      <c r="D11" s="26">
        <f t="shared" si="0"/>
        <v>0.92999999999999972</v>
      </c>
      <c r="E11" s="21"/>
    </row>
    <row r="12" spans="1:5">
      <c r="A12" s="24">
        <v>34455</v>
      </c>
      <c r="B12" s="48">
        <v>7.41</v>
      </c>
      <c r="C12" s="25">
        <v>8.32</v>
      </c>
      <c r="D12" s="26">
        <f t="shared" si="0"/>
        <v>0.91000000000000014</v>
      </c>
      <c r="E12" s="21"/>
    </row>
    <row r="13" spans="1:5">
      <c r="A13" s="24">
        <v>34486</v>
      </c>
      <c r="B13" s="48">
        <v>7.4</v>
      </c>
      <c r="C13" s="25">
        <v>8.31</v>
      </c>
      <c r="D13" s="26">
        <f t="shared" si="0"/>
        <v>0.91000000000000014</v>
      </c>
      <c r="E13" s="21"/>
    </row>
    <row r="14" spans="1:5">
      <c r="A14" s="24">
        <v>34516</v>
      </c>
      <c r="B14" s="48">
        <v>7.58</v>
      </c>
      <c r="C14" s="25">
        <v>8.4700000000000006</v>
      </c>
      <c r="D14" s="26">
        <f t="shared" si="0"/>
        <v>0.89000000000000057</v>
      </c>
      <c r="E14" s="21"/>
    </row>
    <row r="15" spans="1:5">
      <c r="A15" s="24">
        <v>34547</v>
      </c>
      <c r="B15" s="48">
        <v>7.49</v>
      </c>
      <c r="C15" s="25">
        <v>8.41</v>
      </c>
      <c r="D15" s="26">
        <f t="shared" si="0"/>
        <v>0.91999999999999993</v>
      </c>
      <c r="E15" s="21"/>
    </row>
    <row r="16" spans="1:5">
      <c r="A16" s="24">
        <v>34578</v>
      </c>
      <c r="B16" s="48">
        <v>7.71</v>
      </c>
      <c r="C16" s="25">
        <v>8.65</v>
      </c>
      <c r="D16" s="26">
        <f t="shared" si="0"/>
        <v>0.94000000000000039</v>
      </c>
      <c r="E16" s="21"/>
    </row>
    <row r="17" spans="1:5">
      <c r="A17" s="24">
        <v>34608</v>
      </c>
      <c r="B17" s="48">
        <v>7.94</v>
      </c>
      <c r="C17" s="25">
        <v>8.8800000000000008</v>
      </c>
      <c r="D17" s="26">
        <f t="shared" si="0"/>
        <v>0.94000000000000039</v>
      </c>
      <c r="E17" s="21"/>
    </row>
    <row r="18" spans="1:5">
      <c r="A18" s="24">
        <v>34639</v>
      </c>
      <c r="B18" s="48">
        <v>8.08</v>
      </c>
      <c r="C18" s="25">
        <v>9</v>
      </c>
      <c r="D18" s="26">
        <f t="shared" si="0"/>
        <v>0.91999999999999993</v>
      </c>
      <c r="E18" s="21"/>
    </row>
    <row r="19" spans="1:5">
      <c r="A19" s="24">
        <v>34669</v>
      </c>
      <c r="B19" s="48">
        <v>7.87</v>
      </c>
      <c r="C19" s="25">
        <v>8.7899999999999991</v>
      </c>
      <c r="D19" s="26">
        <f t="shared" si="0"/>
        <v>0.91999999999999904</v>
      </c>
      <c r="E19" s="21"/>
    </row>
    <row r="20" spans="1:5">
      <c r="A20" s="24">
        <v>34700</v>
      </c>
      <c r="B20" s="48">
        <v>7.85</v>
      </c>
      <c r="C20" s="25">
        <v>8.77</v>
      </c>
      <c r="D20" s="26">
        <f t="shared" si="0"/>
        <v>0.91999999999999993</v>
      </c>
      <c r="E20" s="21"/>
    </row>
    <row r="21" spans="1:5">
      <c r="A21" s="24">
        <v>34731</v>
      </c>
      <c r="B21" s="48">
        <v>7.61</v>
      </c>
      <c r="C21" s="25">
        <v>8.56</v>
      </c>
      <c r="D21" s="26">
        <f t="shared" si="0"/>
        <v>0.95000000000000018</v>
      </c>
      <c r="E21" s="21"/>
    </row>
    <row r="22" spans="1:5">
      <c r="A22" s="24">
        <v>34759</v>
      </c>
      <c r="B22" s="48">
        <v>7.45</v>
      </c>
      <c r="C22" s="25">
        <v>8.41</v>
      </c>
      <c r="D22" s="26">
        <f t="shared" si="0"/>
        <v>0.96</v>
      </c>
      <c r="E22" s="21"/>
    </row>
    <row r="23" spans="1:5">
      <c r="A23" s="24">
        <v>34790</v>
      </c>
      <c r="B23" s="48">
        <v>7.36</v>
      </c>
      <c r="C23" s="25">
        <v>8.3000000000000007</v>
      </c>
      <c r="D23" s="26">
        <f t="shared" si="0"/>
        <v>0.94000000000000039</v>
      </c>
      <c r="E23" s="21"/>
    </row>
    <row r="24" spans="1:5">
      <c r="A24" s="24">
        <v>34820</v>
      </c>
      <c r="B24" s="48">
        <v>6.95</v>
      </c>
      <c r="C24" s="25">
        <v>7.93</v>
      </c>
      <c r="D24" s="26">
        <f t="shared" si="0"/>
        <v>0.97999999999999954</v>
      </c>
      <c r="E24" s="21"/>
    </row>
    <row r="25" spans="1:5">
      <c r="A25" s="24">
        <v>34851</v>
      </c>
      <c r="B25" s="48">
        <v>6.57</v>
      </c>
      <c r="C25" s="25">
        <v>7.62</v>
      </c>
      <c r="D25" s="26">
        <f t="shared" si="0"/>
        <v>1.0499999999999998</v>
      </c>
      <c r="E25" s="21"/>
    </row>
    <row r="26" spans="1:5">
      <c r="A26" s="24">
        <v>34881</v>
      </c>
      <c r="B26" s="48">
        <v>6.72</v>
      </c>
      <c r="C26" s="25">
        <v>7.73</v>
      </c>
      <c r="D26" s="26">
        <f t="shared" si="0"/>
        <v>1.0100000000000007</v>
      </c>
      <c r="E26" s="21"/>
    </row>
    <row r="27" spans="1:5">
      <c r="A27" s="24">
        <v>34912</v>
      </c>
      <c r="B27" s="48">
        <v>6.86</v>
      </c>
      <c r="C27" s="25">
        <v>7.86</v>
      </c>
      <c r="D27" s="26">
        <f t="shared" si="0"/>
        <v>1</v>
      </c>
      <c r="E27" s="21"/>
    </row>
    <row r="28" spans="1:5">
      <c r="A28" s="24">
        <v>34943</v>
      </c>
      <c r="B28" s="48">
        <v>6.55</v>
      </c>
      <c r="C28" s="25">
        <v>7.62</v>
      </c>
      <c r="D28" s="26">
        <f t="shared" si="0"/>
        <v>1.0700000000000003</v>
      </c>
      <c r="E28" s="21"/>
    </row>
    <row r="29" spans="1:5">
      <c r="A29" s="24">
        <v>34973</v>
      </c>
      <c r="B29" s="48">
        <v>6.37</v>
      </c>
      <c r="C29" s="25">
        <v>7.46</v>
      </c>
      <c r="D29" s="26">
        <f t="shared" si="0"/>
        <v>1.0899999999999999</v>
      </c>
      <c r="E29" s="21"/>
    </row>
    <row r="30" spans="1:5">
      <c r="A30" s="24">
        <v>35004</v>
      </c>
      <c r="B30" s="48">
        <v>6.26</v>
      </c>
      <c r="C30" s="25">
        <v>7.4</v>
      </c>
      <c r="D30" s="26">
        <f t="shared" si="0"/>
        <v>1.1400000000000006</v>
      </c>
      <c r="E30" s="21"/>
    </row>
    <row r="31" spans="1:5">
      <c r="A31" s="24">
        <v>35034</v>
      </c>
      <c r="B31" s="48">
        <v>6.06</v>
      </c>
      <c r="C31" s="25">
        <v>7.21</v>
      </c>
      <c r="D31" s="26">
        <f t="shared" si="0"/>
        <v>1.1500000000000004</v>
      </c>
      <c r="E31" s="21"/>
    </row>
    <row r="32" spans="1:5">
      <c r="A32" s="24">
        <v>35065</v>
      </c>
      <c r="B32" s="48">
        <v>6.05</v>
      </c>
      <c r="C32" s="25">
        <v>7.2</v>
      </c>
      <c r="D32" s="26">
        <f t="shared" si="0"/>
        <v>1.1500000000000004</v>
      </c>
      <c r="E32" s="21"/>
    </row>
    <row r="33" spans="1:5">
      <c r="A33" s="24">
        <v>35096</v>
      </c>
      <c r="B33" s="48">
        <v>6.24</v>
      </c>
      <c r="C33" s="25">
        <v>7.37</v>
      </c>
      <c r="D33" s="26">
        <f t="shared" si="0"/>
        <v>1.1299999999999999</v>
      </c>
      <c r="E33" s="21"/>
    </row>
    <row r="34" spans="1:5">
      <c r="A34" s="24">
        <v>35125</v>
      </c>
      <c r="B34" s="48">
        <v>6.6</v>
      </c>
      <c r="C34" s="25">
        <v>7.72</v>
      </c>
      <c r="D34" s="26">
        <f t="shared" si="0"/>
        <v>1.1200000000000001</v>
      </c>
      <c r="E34" s="21"/>
    </row>
    <row r="35" spans="1:5">
      <c r="A35" s="24">
        <v>35156</v>
      </c>
      <c r="B35" s="48">
        <v>6.79</v>
      </c>
      <c r="C35" s="25">
        <v>7.88</v>
      </c>
      <c r="D35" s="26">
        <f t="shared" si="0"/>
        <v>1.0899999999999999</v>
      </c>
      <c r="E35" s="21"/>
    </row>
    <row r="36" spans="1:5">
      <c r="A36" s="24">
        <v>35186</v>
      </c>
      <c r="B36" s="48">
        <v>6.93</v>
      </c>
      <c r="C36" s="25">
        <v>7.99</v>
      </c>
      <c r="D36" s="26">
        <f t="shared" si="0"/>
        <v>1.0600000000000005</v>
      </c>
      <c r="E36" s="21"/>
    </row>
    <row r="37" spans="1:5">
      <c r="A37" s="24">
        <v>35217</v>
      </c>
      <c r="B37" s="48">
        <v>7.06</v>
      </c>
      <c r="C37" s="25">
        <v>8.07</v>
      </c>
      <c r="D37" s="26">
        <f t="shared" si="0"/>
        <v>1.0100000000000007</v>
      </c>
      <c r="E37" s="21"/>
    </row>
    <row r="38" spans="1:5">
      <c r="A38" s="24">
        <v>35247</v>
      </c>
      <c r="B38" s="48">
        <v>7.03</v>
      </c>
      <c r="C38" s="25">
        <v>8.02</v>
      </c>
      <c r="D38" s="26">
        <f t="shared" si="0"/>
        <v>0.98999999999999932</v>
      </c>
      <c r="E38" s="21"/>
    </row>
    <row r="39" spans="1:5">
      <c r="A39" s="24">
        <v>35278</v>
      </c>
      <c r="B39" s="48">
        <v>6.84</v>
      </c>
      <c r="C39" s="25">
        <v>7.84</v>
      </c>
      <c r="D39" s="26">
        <f t="shared" si="0"/>
        <v>1</v>
      </c>
      <c r="E39" s="21"/>
    </row>
    <row r="40" spans="1:5">
      <c r="A40" s="24">
        <v>35309</v>
      </c>
      <c r="B40" s="48">
        <v>7.03</v>
      </c>
      <c r="C40" s="25">
        <v>8.01</v>
      </c>
      <c r="D40" s="26">
        <f t="shared" si="0"/>
        <v>0.97999999999999954</v>
      </c>
      <c r="E40" s="21"/>
    </row>
    <row r="41" spans="1:5">
      <c r="A41" s="24">
        <v>35339</v>
      </c>
      <c r="B41" s="48">
        <v>6.81</v>
      </c>
      <c r="C41" s="25">
        <v>7.76</v>
      </c>
      <c r="D41" s="26">
        <f t="shared" si="0"/>
        <v>0.95000000000000018</v>
      </c>
      <c r="E41" s="21"/>
    </row>
    <row r="42" spans="1:5">
      <c r="A42" s="24">
        <v>35370</v>
      </c>
      <c r="B42" s="48">
        <v>6.48</v>
      </c>
      <c r="C42" s="26">
        <v>7.48</v>
      </c>
      <c r="D42" s="26">
        <f t="shared" si="0"/>
        <v>1</v>
      </c>
      <c r="E42" s="21"/>
    </row>
    <row r="43" spans="1:5">
      <c r="A43" s="24">
        <v>35400</v>
      </c>
      <c r="B43" s="48">
        <v>6.55</v>
      </c>
      <c r="C43" s="26">
        <v>7.58</v>
      </c>
      <c r="D43" s="26">
        <f t="shared" si="0"/>
        <v>1.0300000000000002</v>
      </c>
      <c r="E43" s="25">
        <f>AVERAGE(C32:C43)</f>
        <v>7.743333333333335</v>
      </c>
    </row>
    <row r="44" spans="1:5">
      <c r="A44" s="24">
        <v>35431</v>
      </c>
      <c r="B44" s="48">
        <v>6.83</v>
      </c>
      <c r="C44" s="26">
        <v>7.79</v>
      </c>
      <c r="D44" s="26">
        <f t="shared" si="0"/>
        <v>0.96</v>
      </c>
      <c r="E44" s="21"/>
    </row>
    <row r="45" spans="1:5">
      <c r="A45" s="24">
        <v>35462</v>
      </c>
      <c r="B45" s="48">
        <v>6.69</v>
      </c>
      <c r="C45" s="26">
        <v>7.68</v>
      </c>
      <c r="D45" s="26">
        <f t="shared" si="0"/>
        <v>0.98999999999999932</v>
      </c>
      <c r="E45" s="21"/>
    </row>
    <row r="46" spans="1:5">
      <c r="A46" s="24">
        <v>35490</v>
      </c>
      <c r="B46" s="48">
        <v>6.93</v>
      </c>
      <c r="C46" s="26">
        <v>7.92</v>
      </c>
      <c r="D46" s="26">
        <f t="shared" si="0"/>
        <v>0.99000000000000021</v>
      </c>
      <c r="E46" s="21"/>
    </row>
    <row r="47" spans="1:5">
      <c r="A47" s="24">
        <v>35521</v>
      </c>
      <c r="B47" s="48">
        <v>7.09</v>
      </c>
      <c r="C47" s="26">
        <v>8.08</v>
      </c>
      <c r="D47" s="26">
        <f t="shared" si="0"/>
        <v>0.99000000000000021</v>
      </c>
      <c r="E47" s="21"/>
    </row>
    <row r="48" spans="1:5">
      <c r="A48" s="24">
        <v>35551</v>
      </c>
      <c r="B48" s="48">
        <v>6.94</v>
      </c>
      <c r="C48" s="26">
        <v>7.94</v>
      </c>
      <c r="D48" s="26">
        <f t="shared" si="0"/>
        <v>1</v>
      </c>
      <c r="E48" s="21"/>
    </row>
    <row r="49" spans="1:5">
      <c r="A49" s="24">
        <v>35582</v>
      </c>
      <c r="B49" s="48">
        <v>6.77</v>
      </c>
      <c r="C49" s="26">
        <v>7.77</v>
      </c>
      <c r="D49" s="26">
        <f t="shared" si="0"/>
        <v>1</v>
      </c>
      <c r="E49" s="21"/>
    </row>
    <row r="50" spans="1:5">
      <c r="A50" s="24">
        <v>35612</v>
      </c>
      <c r="B50" s="48">
        <v>6.51</v>
      </c>
      <c r="C50" s="21">
        <v>7.52</v>
      </c>
      <c r="D50" s="26">
        <f t="shared" si="0"/>
        <v>1.0099999999999998</v>
      </c>
      <c r="E50" s="21"/>
    </row>
    <row r="51" spans="1:5">
      <c r="A51" s="24">
        <v>35643</v>
      </c>
      <c r="B51" s="48">
        <v>6.58</v>
      </c>
      <c r="C51" s="21">
        <v>7.57</v>
      </c>
      <c r="D51" s="26">
        <f t="shared" si="0"/>
        <v>0.99000000000000021</v>
      </c>
      <c r="E51" s="21"/>
    </row>
    <row r="52" spans="1:5">
      <c r="A52" s="24">
        <v>35674</v>
      </c>
      <c r="B52" s="48">
        <v>6.5</v>
      </c>
      <c r="C52" s="26">
        <v>7.5</v>
      </c>
      <c r="D52" s="26">
        <f t="shared" si="0"/>
        <v>1</v>
      </c>
      <c r="E52" s="21"/>
    </row>
    <row r="53" spans="1:5">
      <c r="A53" s="24">
        <v>35704</v>
      </c>
      <c r="B53" s="48">
        <v>6.33</v>
      </c>
      <c r="C53" s="26">
        <v>7.37</v>
      </c>
      <c r="D53" s="26">
        <f t="shared" si="0"/>
        <v>1.04</v>
      </c>
      <c r="E53" s="21"/>
    </row>
    <row r="54" spans="1:5">
      <c r="A54" s="24">
        <v>35735</v>
      </c>
      <c r="B54" s="48">
        <v>6.11</v>
      </c>
      <c r="C54" s="26">
        <v>7.24</v>
      </c>
      <c r="D54" s="26">
        <f t="shared" si="0"/>
        <v>1.1299999999999999</v>
      </c>
      <c r="E54" s="21"/>
    </row>
    <row r="55" spans="1:5">
      <c r="A55" s="24">
        <v>35765</v>
      </c>
      <c r="B55" s="48">
        <v>5.99</v>
      </c>
      <c r="C55" s="26">
        <v>7.16</v>
      </c>
      <c r="D55" s="26">
        <f t="shared" si="0"/>
        <v>1.17</v>
      </c>
      <c r="E55" s="25">
        <f>AVERAGE(C44:C55)</f>
        <v>7.6283333333333312</v>
      </c>
    </row>
    <row r="56" spans="1:5">
      <c r="A56" s="24">
        <v>35796</v>
      </c>
      <c r="B56" s="48">
        <v>5.81</v>
      </c>
      <c r="C56" s="26">
        <v>7.03</v>
      </c>
      <c r="D56" s="26">
        <f t="shared" si="0"/>
        <v>1.2200000000000006</v>
      </c>
      <c r="E56" s="21"/>
    </row>
    <row r="57" spans="1:5">
      <c r="A57" s="24">
        <v>35827</v>
      </c>
      <c r="B57" s="48">
        <v>5.89</v>
      </c>
      <c r="C57" s="26">
        <v>7.09</v>
      </c>
      <c r="D57" s="26">
        <f t="shared" si="0"/>
        <v>1.2000000000000002</v>
      </c>
      <c r="E57" s="21"/>
    </row>
    <row r="58" spans="1:5">
      <c r="A58" s="24">
        <v>35855</v>
      </c>
      <c r="B58" s="48">
        <v>5.95</v>
      </c>
      <c r="C58" s="26">
        <v>7.13</v>
      </c>
      <c r="D58" s="26">
        <f t="shared" si="0"/>
        <v>1.1799999999999997</v>
      </c>
      <c r="E58" s="21"/>
    </row>
    <row r="59" spans="1:5">
      <c r="A59" s="24">
        <v>35886</v>
      </c>
      <c r="B59" s="48">
        <v>5.92</v>
      </c>
      <c r="C59" s="26">
        <v>7.12</v>
      </c>
      <c r="D59" s="26">
        <f t="shared" si="0"/>
        <v>1.2000000000000002</v>
      </c>
      <c r="E59" s="21"/>
    </row>
    <row r="60" spans="1:5">
      <c r="A60" s="24">
        <v>35916</v>
      </c>
      <c r="B60" s="48">
        <v>5.93</v>
      </c>
      <c r="C60" s="26">
        <v>7.11</v>
      </c>
      <c r="D60" s="26">
        <f t="shared" si="0"/>
        <v>1.1800000000000006</v>
      </c>
      <c r="E60" s="21"/>
    </row>
    <row r="61" spans="1:5">
      <c r="A61" s="24">
        <v>35947</v>
      </c>
      <c r="B61" s="48">
        <v>5.7</v>
      </c>
      <c r="C61" s="26">
        <v>6.99</v>
      </c>
      <c r="D61" s="26">
        <f t="shared" si="0"/>
        <v>1.29</v>
      </c>
      <c r="E61" s="21"/>
    </row>
    <row r="62" spans="1:5">
      <c r="A62" s="24">
        <v>35977</v>
      </c>
      <c r="B62" s="48">
        <v>5.68</v>
      </c>
      <c r="C62" s="26">
        <v>6.99</v>
      </c>
      <c r="D62" s="26">
        <f t="shared" si="0"/>
        <v>1.3100000000000005</v>
      </c>
      <c r="E62" s="21"/>
    </row>
    <row r="63" spans="1:5">
      <c r="A63" s="24">
        <v>36008</v>
      </c>
      <c r="B63" s="48">
        <v>5.54</v>
      </c>
      <c r="C63" s="26">
        <v>6.96</v>
      </c>
      <c r="D63" s="26">
        <f t="shared" si="0"/>
        <v>1.42</v>
      </c>
      <c r="E63" s="21"/>
    </row>
    <row r="64" spans="1:5">
      <c r="A64" s="24">
        <v>36039</v>
      </c>
      <c r="B64" s="48">
        <v>5.2</v>
      </c>
      <c r="C64" s="26">
        <v>6.88</v>
      </c>
      <c r="D64" s="26">
        <f t="shared" si="0"/>
        <v>1.6799999999999997</v>
      </c>
      <c r="E64" s="21"/>
    </row>
    <row r="65" spans="1:5">
      <c r="A65" s="24">
        <v>36069</v>
      </c>
      <c r="B65" s="48">
        <v>5.01</v>
      </c>
      <c r="C65" s="26">
        <v>6.88</v>
      </c>
      <c r="D65" s="26">
        <f t="shared" si="0"/>
        <v>1.87</v>
      </c>
      <c r="E65" s="21"/>
    </row>
    <row r="66" spans="1:5">
      <c r="A66" s="24">
        <v>36100</v>
      </c>
      <c r="B66" s="48">
        <v>5.25</v>
      </c>
      <c r="C66" s="26">
        <v>6.96</v>
      </c>
      <c r="D66" s="26">
        <f t="shared" si="0"/>
        <v>1.71</v>
      </c>
      <c r="E66" s="21"/>
    </row>
    <row r="67" spans="1:5">
      <c r="A67" s="24">
        <v>36130</v>
      </c>
      <c r="B67" s="48">
        <v>5.0599999999999996</v>
      </c>
      <c r="C67" s="26">
        <v>6.84</v>
      </c>
      <c r="D67" s="26">
        <f t="shared" si="0"/>
        <v>1.7800000000000002</v>
      </c>
      <c r="E67" s="25">
        <f>AVERAGE(C56:C67)</f>
        <v>6.998333333333334</v>
      </c>
    </row>
    <row r="68" spans="1:5">
      <c r="A68" s="24">
        <v>36161</v>
      </c>
      <c r="B68" s="48">
        <v>5.16</v>
      </c>
      <c r="C68" s="26">
        <v>6.87</v>
      </c>
      <c r="D68" s="26">
        <f t="shared" si="0"/>
        <v>1.71</v>
      </c>
      <c r="E68" s="21"/>
    </row>
    <row r="69" spans="1:5">
      <c r="A69" s="24">
        <v>36192</v>
      </c>
      <c r="B69" s="48">
        <v>5.37</v>
      </c>
      <c r="C69" s="26">
        <v>7</v>
      </c>
      <c r="D69" s="26">
        <f t="shared" si="0"/>
        <v>1.63</v>
      </c>
      <c r="E69" s="21"/>
    </row>
    <row r="70" spans="1:5">
      <c r="A70" s="24">
        <v>36220</v>
      </c>
      <c r="B70" s="48">
        <v>5.58</v>
      </c>
      <c r="C70" s="26">
        <v>7.18</v>
      </c>
      <c r="D70" s="26">
        <f t="shared" si="0"/>
        <v>1.5999999999999996</v>
      </c>
      <c r="E70" s="21"/>
    </row>
    <row r="71" spans="1:5">
      <c r="A71" s="24">
        <v>36251</v>
      </c>
      <c r="B71" s="48">
        <v>5.55</v>
      </c>
      <c r="C71" s="26">
        <v>7.16</v>
      </c>
      <c r="D71" s="26">
        <f t="shared" si="0"/>
        <v>1.6100000000000003</v>
      </c>
      <c r="E71" s="21"/>
    </row>
    <row r="72" spans="1:5">
      <c r="A72" s="24">
        <v>36281</v>
      </c>
      <c r="B72" s="48">
        <v>5.81</v>
      </c>
      <c r="C72" s="27">
        <v>7.42</v>
      </c>
      <c r="D72" s="26">
        <f t="shared" ref="D72:D123" si="1">C72-B72</f>
        <v>1.6100000000000003</v>
      </c>
    </row>
    <row r="73" spans="1:5">
      <c r="A73" s="24">
        <v>36312</v>
      </c>
      <c r="B73" s="48">
        <v>6.04</v>
      </c>
      <c r="C73" s="27">
        <v>7.7</v>
      </c>
      <c r="D73" s="26">
        <f t="shared" si="1"/>
        <v>1.6600000000000001</v>
      </c>
    </row>
    <row r="74" spans="1:5">
      <c r="A74" s="24">
        <v>36342</v>
      </c>
      <c r="B74" s="48">
        <v>5.98</v>
      </c>
      <c r="C74" s="27">
        <v>7.66</v>
      </c>
      <c r="D74" s="26">
        <f t="shared" si="1"/>
        <v>1.6799999999999997</v>
      </c>
    </row>
    <row r="75" spans="1:5">
      <c r="A75" s="24">
        <v>36373</v>
      </c>
      <c r="B75" s="48">
        <v>6.07</v>
      </c>
      <c r="C75" s="27">
        <v>7.86</v>
      </c>
      <c r="D75" s="26">
        <f t="shared" si="1"/>
        <v>1.79</v>
      </c>
    </row>
    <row r="76" spans="1:5">
      <c r="A76" s="24">
        <v>36404</v>
      </c>
      <c r="B76" s="48">
        <v>6.07</v>
      </c>
      <c r="C76" s="22">
        <v>7.87</v>
      </c>
      <c r="D76" s="26">
        <f t="shared" si="1"/>
        <v>1.7999999999999998</v>
      </c>
    </row>
    <row r="77" spans="1:5">
      <c r="A77" s="24">
        <v>36434</v>
      </c>
      <c r="B77" s="48">
        <v>6.26</v>
      </c>
      <c r="C77" s="22">
        <v>8.02</v>
      </c>
      <c r="D77" s="26">
        <f t="shared" si="1"/>
        <v>1.7599999999999998</v>
      </c>
    </row>
    <row r="78" spans="1:5">
      <c r="A78" s="24">
        <v>36465</v>
      </c>
      <c r="B78" s="48">
        <v>6.15</v>
      </c>
      <c r="C78" s="22">
        <v>7.86</v>
      </c>
      <c r="D78" s="26">
        <f t="shared" si="1"/>
        <v>1.71</v>
      </c>
    </row>
    <row r="79" spans="1:5">
      <c r="A79" s="24">
        <v>36495</v>
      </c>
      <c r="B79" s="48">
        <v>6.35</v>
      </c>
      <c r="C79" s="22">
        <v>8.0399999999999991</v>
      </c>
      <c r="D79" s="26">
        <f t="shared" si="1"/>
        <v>1.6899999999999995</v>
      </c>
      <c r="E79" s="25">
        <f>AVERAGE(C68:C79)</f>
        <v>7.5533333333333346</v>
      </c>
    </row>
    <row r="80" spans="1:5">
      <c r="A80" s="24">
        <v>36526</v>
      </c>
      <c r="B80" s="48">
        <v>6.63</v>
      </c>
      <c r="C80" s="22">
        <v>8.2200000000000006</v>
      </c>
      <c r="D80" s="26">
        <f t="shared" si="1"/>
        <v>1.5900000000000007</v>
      </c>
    </row>
    <row r="81" spans="1:5">
      <c r="A81" s="24">
        <v>36557</v>
      </c>
      <c r="B81" s="48">
        <v>6.23</v>
      </c>
      <c r="C81" s="22">
        <v>8.1</v>
      </c>
      <c r="D81" s="26">
        <f t="shared" si="1"/>
        <v>1.8699999999999992</v>
      </c>
    </row>
    <row r="82" spans="1:5">
      <c r="A82" s="24">
        <v>36586</v>
      </c>
      <c r="B82" s="48">
        <v>6.05</v>
      </c>
      <c r="C82" s="22">
        <v>8.14</v>
      </c>
      <c r="D82" s="26">
        <f t="shared" si="1"/>
        <v>2.0900000000000007</v>
      </c>
    </row>
    <row r="83" spans="1:5">
      <c r="A83" s="24">
        <v>36617</v>
      </c>
      <c r="B83" s="48">
        <v>5.85</v>
      </c>
      <c r="C83" s="22">
        <v>8.14</v>
      </c>
      <c r="D83" s="26">
        <f t="shared" si="1"/>
        <v>2.2900000000000009</v>
      </c>
    </row>
    <row r="84" spans="1:5">
      <c r="A84" s="24">
        <v>36647</v>
      </c>
      <c r="B84" s="48">
        <v>6.15</v>
      </c>
      <c r="C84" s="22">
        <v>8.5500000000000007</v>
      </c>
      <c r="D84" s="26">
        <f t="shared" si="1"/>
        <v>2.4000000000000004</v>
      </c>
    </row>
    <row r="85" spans="1:5">
      <c r="A85" s="24">
        <v>36678</v>
      </c>
      <c r="B85" s="48">
        <v>5.93</v>
      </c>
      <c r="C85" s="22">
        <v>8.2200000000000006</v>
      </c>
      <c r="D85" s="26">
        <f t="shared" si="1"/>
        <v>2.2900000000000009</v>
      </c>
    </row>
    <row r="86" spans="1:5">
      <c r="A86" s="24">
        <v>36708</v>
      </c>
      <c r="B86" s="48">
        <v>5.85</v>
      </c>
      <c r="C86" s="22">
        <v>8.17</v>
      </c>
      <c r="D86" s="26">
        <f t="shared" si="1"/>
        <v>2.3200000000000003</v>
      </c>
    </row>
    <row r="87" spans="1:5">
      <c r="A87" s="24">
        <v>36739</v>
      </c>
      <c r="B87" s="48">
        <v>5.72</v>
      </c>
      <c r="C87" s="22">
        <v>8.0500000000000007</v>
      </c>
      <c r="D87" s="26">
        <f t="shared" si="1"/>
        <v>2.330000000000001</v>
      </c>
    </row>
    <row r="88" spans="1:5">
      <c r="A88" s="24">
        <v>36770</v>
      </c>
      <c r="B88" s="48">
        <v>5.83</v>
      </c>
      <c r="C88" s="22">
        <v>8.16</v>
      </c>
      <c r="D88" s="26">
        <f t="shared" si="1"/>
        <v>2.33</v>
      </c>
    </row>
    <row r="89" spans="1:5">
      <c r="A89" s="24">
        <v>36800</v>
      </c>
      <c r="B89" s="48">
        <v>5.8</v>
      </c>
      <c r="C89" s="22">
        <v>8.08</v>
      </c>
      <c r="D89" s="26">
        <f t="shared" si="1"/>
        <v>2.2800000000000002</v>
      </c>
    </row>
    <row r="90" spans="1:5">
      <c r="A90" s="24">
        <v>36831</v>
      </c>
      <c r="B90" s="48">
        <v>5.78</v>
      </c>
      <c r="C90" s="22">
        <v>8.0299999999999994</v>
      </c>
      <c r="D90" s="26">
        <f t="shared" si="1"/>
        <v>2.2499999999999991</v>
      </c>
    </row>
    <row r="91" spans="1:5">
      <c r="A91" s="24">
        <v>36861</v>
      </c>
      <c r="B91" s="48">
        <v>5.49</v>
      </c>
      <c r="C91" s="22">
        <v>7.79</v>
      </c>
      <c r="D91" s="26">
        <f t="shared" si="1"/>
        <v>2.2999999999999998</v>
      </c>
      <c r="E91" s="25">
        <f>AVERAGE(C80:C91)</f>
        <v>8.1375000000000011</v>
      </c>
    </row>
    <row r="92" spans="1:5">
      <c r="A92" s="24">
        <v>36892</v>
      </c>
      <c r="B92" s="48">
        <v>5.54</v>
      </c>
      <c r="C92" s="22">
        <v>7.76</v>
      </c>
      <c r="D92" s="26">
        <f t="shared" si="1"/>
        <v>2.2199999999999998</v>
      </c>
    </row>
    <row r="93" spans="1:5">
      <c r="A93" s="24">
        <v>36923</v>
      </c>
      <c r="B93" s="48">
        <v>5.45</v>
      </c>
      <c r="C93" s="22">
        <v>7.69</v>
      </c>
      <c r="D93" s="26">
        <f t="shared" si="1"/>
        <v>2.2400000000000002</v>
      </c>
    </row>
    <row r="94" spans="1:5">
      <c r="A94" s="24">
        <v>36951</v>
      </c>
      <c r="B94" s="48">
        <v>5.34</v>
      </c>
      <c r="C94" s="22">
        <v>7.59</v>
      </c>
      <c r="D94" s="26">
        <f t="shared" si="1"/>
        <v>2.25</v>
      </c>
    </row>
    <row r="95" spans="1:5">
      <c r="A95" s="24">
        <v>36982</v>
      </c>
      <c r="B95" s="48">
        <v>5.65</v>
      </c>
      <c r="C95" s="22">
        <v>7.81</v>
      </c>
      <c r="D95" s="26">
        <f t="shared" si="1"/>
        <v>2.1599999999999993</v>
      </c>
    </row>
    <row r="96" spans="1:5">
      <c r="A96" s="24">
        <v>37012</v>
      </c>
      <c r="B96" s="48">
        <v>5.78</v>
      </c>
      <c r="C96" s="22">
        <v>7.88</v>
      </c>
      <c r="D96" s="26">
        <f t="shared" si="1"/>
        <v>2.0999999999999996</v>
      </c>
    </row>
    <row r="97" spans="1:5">
      <c r="A97" s="24">
        <v>37043</v>
      </c>
      <c r="B97" s="48">
        <v>5.67</v>
      </c>
      <c r="C97" s="22">
        <v>7.75</v>
      </c>
      <c r="D97" s="26">
        <f t="shared" si="1"/>
        <v>2.08</v>
      </c>
    </row>
    <row r="98" spans="1:5">
      <c r="A98" s="24">
        <v>37073</v>
      </c>
      <c r="B98" s="48">
        <v>5.61</v>
      </c>
      <c r="C98" s="22">
        <v>7.71</v>
      </c>
      <c r="D98" s="26">
        <f t="shared" si="1"/>
        <v>2.0999999999999996</v>
      </c>
    </row>
    <row r="99" spans="1:5">
      <c r="A99" s="24">
        <v>37104</v>
      </c>
      <c r="B99" s="48">
        <v>5.48</v>
      </c>
      <c r="C99" s="22">
        <v>7.57</v>
      </c>
      <c r="D99" s="26">
        <f t="shared" si="1"/>
        <v>2.09</v>
      </c>
    </row>
    <row r="100" spans="1:5">
      <c r="A100" s="24">
        <v>37135</v>
      </c>
      <c r="B100" s="48">
        <v>5.48</v>
      </c>
      <c r="C100" s="22">
        <v>7.73</v>
      </c>
      <c r="D100" s="26">
        <f t="shared" si="1"/>
        <v>2.25</v>
      </c>
    </row>
    <row r="101" spans="1:5">
      <c r="A101" s="24">
        <v>37165</v>
      </c>
      <c r="B101" s="48">
        <v>5.32</v>
      </c>
      <c r="C101" s="22">
        <v>7.64</v>
      </c>
      <c r="D101" s="26">
        <f t="shared" si="1"/>
        <v>2.3199999999999994</v>
      </c>
    </row>
    <row r="102" spans="1:5">
      <c r="A102" s="24">
        <v>37196</v>
      </c>
      <c r="B102" s="48">
        <v>5.12</v>
      </c>
      <c r="C102" s="22">
        <v>7.61</v>
      </c>
      <c r="D102" s="26">
        <f t="shared" si="1"/>
        <v>2.4900000000000002</v>
      </c>
    </row>
    <row r="103" spans="1:5">
      <c r="A103" s="24">
        <v>37226</v>
      </c>
      <c r="B103" s="48">
        <v>5.48</v>
      </c>
      <c r="C103" s="22">
        <v>7.86</v>
      </c>
      <c r="D103" s="26">
        <f t="shared" si="1"/>
        <v>2.38</v>
      </c>
      <c r="E103" s="25">
        <f>AVERAGE(C92:C103)</f>
        <v>7.7166666666666659</v>
      </c>
    </row>
    <row r="104" spans="1:5">
      <c r="A104" s="24">
        <v>37257</v>
      </c>
      <c r="B104" s="48">
        <v>5.45</v>
      </c>
      <c r="C104" s="22">
        <v>7.69</v>
      </c>
      <c r="D104" s="26">
        <f t="shared" si="1"/>
        <v>2.2400000000000002</v>
      </c>
    </row>
    <row r="105" spans="1:5">
      <c r="A105" s="24">
        <v>37288</v>
      </c>
      <c r="B105" s="48">
        <v>5.4</v>
      </c>
      <c r="C105" s="22">
        <v>7.62</v>
      </c>
      <c r="D105" s="26">
        <f t="shared" si="1"/>
        <v>2.2199999999999998</v>
      </c>
    </row>
    <row r="106" spans="1:5">
      <c r="A106" s="24">
        <v>37316</v>
      </c>
      <c r="B106" s="48" t="s">
        <v>44</v>
      </c>
      <c r="C106" s="22">
        <v>7.83</v>
      </c>
      <c r="D106" s="26">
        <f t="shared" si="1"/>
        <v>7.83</v>
      </c>
    </row>
    <row r="107" spans="1:5">
      <c r="A107" s="24">
        <v>37347</v>
      </c>
      <c r="B107" s="48" t="s">
        <v>44</v>
      </c>
      <c r="C107" s="22">
        <v>7.74</v>
      </c>
      <c r="D107" s="26">
        <f t="shared" si="1"/>
        <v>7.74</v>
      </c>
    </row>
    <row r="108" spans="1:5">
      <c r="A108" s="24">
        <v>37377</v>
      </c>
      <c r="B108" s="48" t="s">
        <v>44</v>
      </c>
      <c r="C108" s="22">
        <v>7.76</v>
      </c>
      <c r="D108" s="26">
        <f t="shared" si="1"/>
        <v>7.76</v>
      </c>
    </row>
    <row r="109" spans="1:5">
      <c r="A109" s="24">
        <v>37408</v>
      </c>
      <c r="B109" s="48" t="s">
        <v>44</v>
      </c>
      <c r="C109" s="22">
        <v>7.67</v>
      </c>
      <c r="D109" s="26">
        <f t="shared" si="1"/>
        <v>7.67</v>
      </c>
    </row>
    <row r="110" spans="1:5">
      <c r="A110" s="24">
        <v>37438</v>
      </c>
      <c r="B110" s="48" t="s">
        <v>44</v>
      </c>
      <c r="C110" s="22">
        <v>7.54</v>
      </c>
      <c r="D110" s="26">
        <f t="shared" si="1"/>
        <v>7.54</v>
      </c>
    </row>
    <row r="111" spans="1:5">
      <c r="A111" s="24">
        <v>37469</v>
      </c>
      <c r="B111" s="48" t="s">
        <v>44</v>
      </c>
      <c r="C111" s="22">
        <v>7.34</v>
      </c>
      <c r="D111" s="26">
        <f t="shared" si="1"/>
        <v>7.34</v>
      </c>
    </row>
    <row r="112" spans="1:5">
      <c r="A112" s="24">
        <v>37500</v>
      </c>
      <c r="B112" s="48" t="s">
        <v>44</v>
      </c>
      <c r="C112" s="22">
        <v>7.23</v>
      </c>
      <c r="D112" s="26">
        <f t="shared" si="1"/>
        <v>7.23</v>
      </c>
    </row>
    <row r="113" spans="1:5">
      <c r="A113" s="24">
        <v>37530</v>
      </c>
      <c r="B113" s="48" t="s">
        <v>44</v>
      </c>
      <c r="C113" s="22">
        <v>7.43</v>
      </c>
      <c r="D113" s="26">
        <f t="shared" si="1"/>
        <v>7.43</v>
      </c>
    </row>
    <row r="114" spans="1:5">
      <c r="A114" s="24">
        <v>37561</v>
      </c>
      <c r="B114" s="48" t="s">
        <v>44</v>
      </c>
      <c r="C114" s="22">
        <v>7.31</v>
      </c>
      <c r="D114" s="26">
        <f t="shared" si="1"/>
        <v>7.31</v>
      </c>
    </row>
    <row r="115" spans="1:5">
      <c r="A115" s="24">
        <v>37591</v>
      </c>
      <c r="B115" s="48" t="s">
        <v>44</v>
      </c>
      <c r="C115" s="22">
        <v>7.2</v>
      </c>
      <c r="D115" s="26">
        <f t="shared" si="1"/>
        <v>7.2</v>
      </c>
      <c r="E115" s="25">
        <f>AVERAGE(C104:C115)</f>
        <v>7.53</v>
      </c>
    </row>
    <row r="116" spans="1:5">
      <c r="A116" s="24">
        <v>37622</v>
      </c>
      <c r="B116" s="48" t="s">
        <v>44</v>
      </c>
      <c r="C116" s="22">
        <v>7.13</v>
      </c>
      <c r="D116" s="26">
        <f t="shared" si="1"/>
        <v>7.13</v>
      </c>
    </row>
    <row r="117" spans="1:5">
      <c r="A117" s="24">
        <v>37653</v>
      </c>
      <c r="B117" s="48" t="s">
        <v>44</v>
      </c>
      <c r="C117" s="22">
        <v>6.92</v>
      </c>
      <c r="D117" s="26">
        <f t="shared" si="1"/>
        <v>6.92</v>
      </c>
    </row>
    <row r="118" spans="1:5">
      <c r="A118" s="24">
        <v>37681</v>
      </c>
      <c r="B118" s="48" t="s">
        <v>44</v>
      </c>
      <c r="C118" s="22">
        <v>6.8</v>
      </c>
      <c r="D118" s="26">
        <f t="shared" si="1"/>
        <v>6.8</v>
      </c>
    </row>
    <row r="119" spans="1:5">
      <c r="A119" s="24">
        <v>37712</v>
      </c>
      <c r="B119" s="48" t="s">
        <v>44</v>
      </c>
      <c r="C119" s="22">
        <v>6.68</v>
      </c>
      <c r="D119" s="26">
        <f t="shared" si="1"/>
        <v>6.68</v>
      </c>
    </row>
    <row r="120" spans="1:5">
      <c r="A120" s="24">
        <v>37742</v>
      </c>
      <c r="B120" s="48" t="s">
        <v>44</v>
      </c>
      <c r="C120" s="22">
        <v>6.35</v>
      </c>
      <c r="D120" s="26">
        <f t="shared" si="1"/>
        <v>6.35</v>
      </c>
    </row>
    <row r="121" spans="1:5">
      <c r="A121" s="24">
        <v>37773</v>
      </c>
      <c r="B121" s="48" t="s">
        <v>44</v>
      </c>
      <c r="C121" s="22">
        <v>6.21</v>
      </c>
      <c r="D121" s="26">
        <f t="shared" si="1"/>
        <v>6.21</v>
      </c>
    </row>
    <row r="122" spans="1:5">
      <c r="A122" s="24">
        <v>37803</v>
      </c>
      <c r="B122" s="48" t="s">
        <v>44</v>
      </c>
      <c r="C122" s="22">
        <v>6.54</v>
      </c>
      <c r="D122" s="26">
        <f t="shared" si="1"/>
        <v>6.54</v>
      </c>
    </row>
    <row r="123" spans="1:5">
      <c r="A123" s="24">
        <v>37834</v>
      </c>
      <c r="B123" s="48" t="s">
        <v>44</v>
      </c>
      <c r="C123" s="22">
        <v>6.78</v>
      </c>
      <c r="D123" s="26">
        <f t="shared" si="1"/>
        <v>6.78</v>
      </c>
    </row>
    <row r="124" spans="1:5">
      <c r="A124" s="24">
        <v>37865</v>
      </c>
      <c r="B124" s="48" t="s">
        <v>44</v>
      </c>
      <c r="C124" s="22">
        <v>6.58</v>
      </c>
      <c r="D124" s="26">
        <f>C124-B124</f>
        <v>6.58</v>
      </c>
    </row>
    <row r="125" spans="1:5">
      <c r="A125" s="24">
        <v>37895</v>
      </c>
      <c r="B125" s="48" t="s">
        <v>44</v>
      </c>
      <c r="C125" s="22">
        <v>6.5</v>
      </c>
      <c r="D125" s="26">
        <f>C125-B125</f>
        <v>6.5</v>
      </c>
    </row>
    <row r="126" spans="1:5">
      <c r="A126" s="24">
        <v>37926</v>
      </c>
      <c r="B126" s="48" t="s">
        <v>44</v>
      </c>
      <c r="C126" s="22">
        <v>6.44</v>
      </c>
      <c r="D126" s="26">
        <f>C126-B126</f>
        <v>6.44</v>
      </c>
    </row>
    <row r="127" spans="1:5">
      <c r="A127" s="24">
        <v>37956</v>
      </c>
      <c r="B127" s="48" t="s">
        <v>44</v>
      </c>
      <c r="C127" s="22">
        <v>6.36</v>
      </c>
      <c r="D127" s="26">
        <f>C127-B127</f>
        <v>6.36</v>
      </c>
    </row>
    <row r="128" spans="1:5">
      <c r="A128" s="24">
        <v>37987</v>
      </c>
      <c r="B128" s="48" t="s">
        <v>44</v>
      </c>
      <c r="C128" s="22">
        <v>6.23</v>
      </c>
      <c r="D128" s="26">
        <f>C128-B128</f>
        <v>6.23</v>
      </c>
    </row>
    <row r="129" spans="1:4">
      <c r="A129" s="28">
        <v>38018</v>
      </c>
      <c r="B129" s="48" t="s">
        <v>44</v>
      </c>
      <c r="C129" s="22">
        <v>6.17</v>
      </c>
      <c r="D129" s="26">
        <f t="shared" ref="D129:D192" si="2">C129-B129</f>
        <v>6.17</v>
      </c>
    </row>
    <row r="130" spans="1:4">
      <c r="A130" s="28">
        <v>38047</v>
      </c>
      <c r="B130" s="48" t="s">
        <v>44</v>
      </c>
      <c r="C130" s="22">
        <v>6.01</v>
      </c>
      <c r="D130" s="26">
        <f t="shared" si="2"/>
        <v>6.01</v>
      </c>
    </row>
    <row r="131" spans="1:4">
      <c r="A131" s="28">
        <v>38078</v>
      </c>
      <c r="B131" s="48" t="s">
        <v>44</v>
      </c>
      <c r="C131" s="22">
        <v>6.38</v>
      </c>
      <c r="D131" s="26">
        <f t="shared" si="2"/>
        <v>6.38</v>
      </c>
    </row>
    <row r="132" spans="1:4">
      <c r="A132" s="28">
        <v>38108</v>
      </c>
      <c r="B132" s="48" t="s">
        <v>44</v>
      </c>
      <c r="C132" s="22">
        <v>6.68</v>
      </c>
      <c r="D132" s="26">
        <f t="shared" si="2"/>
        <v>6.68</v>
      </c>
    </row>
    <row r="133" spans="1:4">
      <c r="A133" s="28">
        <v>38139</v>
      </c>
      <c r="B133" s="48" t="s">
        <v>44</v>
      </c>
      <c r="C133" s="22">
        <v>6.53</v>
      </c>
      <c r="D133" s="26">
        <f t="shared" si="2"/>
        <v>6.53</v>
      </c>
    </row>
    <row r="134" spans="1:4">
      <c r="A134" s="28">
        <v>38169</v>
      </c>
      <c r="B134" s="48" t="s">
        <v>44</v>
      </c>
      <c r="C134" s="22">
        <v>6.34</v>
      </c>
      <c r="D134" s="26">
        <f t="shared" si="2"/>
        <v>6.34</v>
      </c>
    </row>
    <row r="135" spans="1:4">
      <c r="A135" s="28">
        <v>38200</v>
      </c>
      <c r="B135" s="48" t="s">
        <v>44</v>
      </c>
      <c r="C135" s="22">
        <v>6.18</v>
      </c>
      <c r="D135" s="26">
        <f t="shared" si="2"/>
        <v>6.18</v>
      </c>
    </row>
    <row r="136" spans="1:4">
      <c r="A136" s="28">
        <v>38231</v>
      </c>
      <c r="B136" s="48" t="s">
        <v>44</v>
      </c>
      <c r="C136" s="22">
        <v>6.01</v>
      </c>
      <c r="D136" s="26">
        <f t="shared" si="2"/>
        <v>6.01</v>
      </c>
    </row>
    <row r="137" spans="1:4">
      <c r="A137" s="28">
        <v>38261</v>
      </c>
      <c r="B137" s="48" t="s">
        <v>44</v>
      </c>
      <c r="C137" s="22">
        <v>5.95</v>
      </c>
      <c r="D137" s="26">
        <f t="shared" si="2"/>
        <v>5.95</v>
      </c>
    </row>
    <row r="138" spans="1:4">
      <c r="A138" s="28">
        <v>38292</v>
      </c>
      <c r="B138" s="48" t="s">
        <v>44</v>
      </c>
      <c r="C138" s="22">
        <v>5.97</v>
      </c>
      <c r="D138" s="26">
        <f t="shared" si="2"/>
        <v>5.97</v>
      </c>
    </row>
    <row r="139" spans="1:4">
      <c r="A139" s="28">
        <v>38322</v>
      </c>
      <c r="B139" s="48" t="s">
        <v>44</v>
      </c>
      <c r="C139" s="22">
        <v>5.93</v>
      </c>
      <c r="D139" s="26">
        <f t="shared" si="2"/>
        <v>5.93</v>
      </c>
    </row>
    <row r="140" spans="1:4">
      <c r="A140" s="28">
        <v>38353</v>
      </c>
      <c r="B140" s="48" t="s">
        <v>44</v>
      </c>
      <c r="C140" s="22">
        <v>5.8</v>
      </c>
      <c r="D140" s="26">
        <f t="shared" si="2"/>
        <v>5.8</v>
      </c>
    </row>
    <row r="141" spans="1:4">
      <c r="A141" s="28">
        <v>38384</v>
      </c>
      <c r="B141" s="48" t="s">
        <v>44</v>
      </c>
      <c r="C141" s="22">
        <v>5.64</v>
      </c>
      <c r="D141" s="26">
        <f t="shared" si="2"/>
        <v>5.64</v>
      </c>
    </row>
    <row r="142" spans="1:4">
      <c r="A142" s="28">
        <v>38412</v>
      </c>
      <c r="B142" s="48" t="s">
        <v>44</v>
      </c>
      <c r="C142" s="22">
        <v>5.86</v>
      </c>
      <c r="D142" s="26">
        <f t="shared" si="2"/>
        <v>5.86</v>
      </c>
    </row>
    <row r="143" spans="1:4">
      <c r="A143" s="28">
        <v>38443</v>
      </c>
      <c r="B143" s="48" t="s">
        <v>44</v>
      </c>
      <c r="C143" s="22">
        <v>5.72</v>
      </c>
      <c r="D143" s="26">
        <f t="shared" si="2"/>
        <v>5.72</v>
      </c>
    </row>
    <row r="144" spans="1:4">
      <c r="A144" s="28">
        <v>38473</v>
      </c>
      <c r="B144" s="48" t="s">
        <v>44</v>
      </c>
      <c r="C144" s="22">
        <v>5.6</v>
      </c>
      <c r="D144" s="26">
        <f t="shared" si="2"/>
        <v>5.6</v>
      </c>
    </row>
    <row r="145" spans="1:4">
      <c r="A145" s="28">
        <v>38504</v>
      </c>
      <c r="B145" s="48" t="s">
        <v>44</v>
      </c>
      <c r="C145" s="22">
        <v>5.39</v>
      </c>
      <c r="D145" s="26">
        <f t="shared" si="2"/>
        <v>5.39</v>
      </c>
    </row>
    <row r="146" spans="1:4">
      <c r="A146" s="28">
        <v>38534</v>
      </c>
      <c r="B146" s="48" t="s">
        <v>44</v>
      </c>
      <c r="C146" s="22">
        <v>5.5</v>
      </c>
      <c r="D146" s="26">
        <f t="shared" si="2"/>
        <v>5.5</v>
      </c>
    </row>
    <row r="147" spans="1:4">
      <c r="A147" s="28">
        <v>38565</v>
      </c>
      <c r="B147" s="48" t="s">
        <v>44</v>
      </c>
      <c r="C147" s="22">
        <v>5.51</v>
      </c>
      <c r="D147" s="26">
        <f t="shared" si="2"/>
        <v>5.51</v>
      </c>
    </row>
    <row r="148" spans="1:4">
      <c r="A148" s="28">
        <v>38596</v>
      </c>
      <c r="B148" s="48" t="s">
        <v>44</v>
      </c>
      <c r="C148" s="22">
        <v>5.54</v>
      </c>
      <c r="D148" s="26">
        <f t="shared" si="2"/>
        <v>5.54</v>
      </c>
    </row>
    <row r="149" spans="1:4">
      <c r="A149" s="28">
        <v>38626</v>
      </c>
      <c r="B149" s="48" t="s">
        <v>44</v>
      </c>
      <c r="C149" s="22">
        <v>5.79</v>
      </c>
      <c r="D149" s="26">
        <f t="shared" si="2"/>
        <v>5.79</v>
      </c>
    </row>
    <row r="150" spans="1:4">
      <c r="A150" s="28">
        <v>38657</v>
      </c>
      <c r="B150" s="48" t="s">
        <v>44</v>
      </c>
      <c r="C150" s="22">
        <v>5.88</v>
      </c>
      <c r="D150" s="26">
        <f t="shared" si="2"/>
        <v>5.88</v>
      </c>
    </row>
    <row r="151" spans="1:4">
      <c r="A151" s="28">
        <v>38687</v>
      </c>
      <c r="B151" s="48" t="s">
        <v>44</v>
      </c>
      <c r="C151" s="22">
        <v>5.83</v>
      </c>
      <c r="D151" s="26">
        <f t="shared" si="2"/>
        <v>5.83</v>
      </c>
    </row>
    <row r="152" spans="1:4">
      <c r="A152" s="28">
        <v>38718</v>
      </c>
      <c r="B152" s="48" t="s">
        <v>44</v>
      </c>
      <c r="C152" s="22">
        <v>5.77</v>
      </c>
      <c r="D152" s="26">
        <f t="shared" si="2"/>
        <v>5.77</v>
      </c>
    </row>
    <row r="153" spans="1:4">
      <c r="A153" s="28">
        <v>38749</v>
      </c>
      <c r="B153" s="48">
        <v>4.54</v>
      </c>
      <c r="C153" s="22">
        <v>5.83</v>
      </c>
      <c r="D153" s="26">
        <f t="shared" si="2"/>
        <v>1.29</v>
      </c>
    </row>
    <row r="154" spans="1:4">
      <c r="A154" s="28">
        <v>38777</v>
      </c>
      <c r="B154" s="48">
        <v>4.7300000000000004</v>
      </c>
      <c r="C154" s="22">
        <v>5.98</v>
      </c>
      <c r="D154" s="26">
        <f t="shared" si="2"/>
        <v>1.25</v>
      </c>
    </row>
    <row r="155" spans="1:4">
      <c r="A155" s="28">
        <v>38808</v>
      </c>
      <c r="B155" s="48">
        <v>5.0599999999999996</v>
      </c>
      <c r="C155" s="22">
        <v>6.28</v>
      </c>
      <c r="D155" s="26">
        <f t="shared" si="2"/>
        <v>1.2200000000000006</v>
      </c>
    </row>
    <row r="156" spans="1:4">
      <c r="A156" s="28">
        <v>38838</v>
      </c>
      <c r="B156" s="48">
        <v>5.2</v>
      </c>
      <c r="C156" s="22">
        <v>6.39</v>
      </c>
      <c r="D156" s="26">
        <f t="shared" si="2"/>
        <v>1.1899999999999995</v>
      </c>
    </row>
    <row r="157" spans="1:4">
      <c r="A157" s="28">
        <v>38869</v>
      </c>
      <c r="B157" s="48">
        <v>5.15</v>
      </c>
      <c r="C157" s="22">
        <v>6.39</v>
      </c>
      <c r="D157" s="26">
        <f t="shared" si="2"/>
        <v>1.2399999999999993</v>
      </c>
    </row>
    <row r="158" spans="1:4">
      <c r="A158" s="28">
        <v>38899</v>
      </c>
      <c r="B158" s="48">
        <v>5.13</v>
      </c>
      <c r="C158" s="22">
        <v>6.37</v>
      </c>
      <c r="D158" s="26">
        <f t="shared" si="2"/>
        <v>1.2400000000000002</v>
      </c>
    </row>
    <row r="159" spans="1:4">
      <c r="A159" s="28">
        <v>38930</v>
      </c>
      <c r="B159" s="48">
        <v>5</v>
      </c>
      <c r="C159" s="22">
        <v>6.2</v>
      </c>
      <c r="D159" s="26">
        <f t="shared" si="2"/>
        <v>1.2000000000000002</v>
      </c>
    </row>
    <row r="160" spans="1:4">
      <c r="A160" s="28">
        <v>38961</v>
      </c>
      <c r="B160" s="48">
        <v>4.8499999999999996</v>
      </c>
      <c r="C160" s="22">
        <v>6.03</v>
      </c>
      <c r="D160" s="26">
        <f t="shared" si="2"/>
        <v>1.1800000000000006</v>
      </c>
    </row>
    <row r="161" spans="1:4">
      <c r="A161" s="28">
        <v>38991</v>
      </c>
      <c r="B161" s="48">
        <v>4.8499999999999996</v>
      </c>
      <c r="C161" s="22">
        <v>6.01</v>
      </c>
      <c r="D161" s="26">
        <f t="shared" si="2"/>
        <v>1.1600000000000001</v>
      </c>
    </row>
    <row r="162" spans="1:4">
      <c r="A162" s="28">
        <v>39022</v>
      </c>
      <c r="B162" s="48">
        <v>4.6900000000000004</v>
      </c>
      <c r="C162" s="22">
        <v>5.82</v>
      </c>
      <c r="D162" s="26">
        <f t="shared" si="2"/>
        <v>1.1299999999999999</v>
      </c>
    </row>
    <row r="163" spans="1:4">
      <c r="A163" s="28">
        <v>39052</v>
      </c>
      <c r="B163" s="48">
        <v>4.68</v>
      </c>
      <c r="C163" s="22">
        <v>5.83</v>
      </c>
      <c r="D163" s="26">
        <f t="shared" si="2"/>
        <v>1.1500000000000004</v>
      </c>
    </row>
    <row r="164" spans="1:4">
      <c r="A164" s="28">
        <v>39083</v>
      </c>
      <c r="B164" s="48">
        <v>4.8499999999999996</v>
      </c>
      <c r="C164" s="22">
        <v>5.96</v>
      </c>
      <c r="D164" s="26">
        <f t="shared" si="2"/>
        <v>1.1100000000000003</v>
      </c>
    </row>
    <row r="165" spans="1:4">
      <c r="A165" s="28">
        <v>39114</v>
      </c>
      <c r="B165" s="48">
        <v>4.82</v>
      </c>
      <c r="C165" s="22">
        <v>5.91</v>
      </c>
      <c r="D165" s="26">
        <f t="shared" si="2"/>
        <v>1.0899999999999999</v>
      </c>
    </row>
    <row r="166" spans="1:4">
      <c r="A166" s="28">
        <v>39142</v>
      </c>
      <c r="B166" s="48">
        <v>4.72</v>
      </c>
      <c r="C166" s="22">
        <v>5.87</v>
      </c>
      <c r="D166" s="26">
        <f t="shared" si="2"/>
        <v>1.1500000000000004</v>
      </c>
    </row>
    <row r="167" spans="1:4">
      <c r="A167" s="28">
        <v>39173</v>
      </c>
      <c r="B167" s="48">
        <v>4.87</v>
      </c>
      <c r="C167" s="22">
        <v>6.01</v>
      </c>
      <c r="D167" s="26">
        <f t="shared" si="2"/>
        <v>1.1399999999999997</v>
      </c>
    </row>
    <row r="168" spans="1:4">
      <c r="A168" s="28">
        <v>39203</v>
      </c>
      <c r="B168" s="48">
        <v>4.9000000000000004</v>
      </c>
      <c r="C168" s="22">
        <v>6.03</v>
      </c>
      <c r="D168" s="26">
        <f t="shared" si="2"/>
        <v>1.1299999999999999</v>
      </c>
    </row>
    <row r="169" spans="1:4">
      <c r="A169" s="28">
        <v>39234</v>
      </c>
      <c r="B169" s="48">
        <v>5.2</v>
      </c>
      <c r="C169" s="22">
        <v>6.34</v>
      </c>
      <c r="D169" s="26">
        <f t="shared" si="2"/>
        <v>1.1399999999999997</v>
      </c>
    </row>
    <row r="170" spans="1:4">
      <c r="A170" s="28">
        <v>39264</v>
      </c>
      <c r="B170" s="48">
        <v>5.1100000000000003</v>
      </c>
      <c r="C170" s="22">
        <v>6.28</v>
      </c>
      <c r="D170" s="26">
        <f t="shared" si="2"/>
        <v>1.17</v>
      </c>
    </row>
    <row r="171" spans="1:4">
      <c r="A171" s="28">
        <v>39295</v>
      </c>
      <c r="B171" s="48">
        <v>4.93</v>
      </c>
      <c r="C171" s="22">
        <v>6.28</v>
      </c>
      <c r="D171" s="26">
        <f t="shared" si="2"/>
        <v>1.3500000000000005</v>
      </c>
    </row>
    <row r="172" spans="1:4">
      <c r="A172" s="28">
        <v>39326</v>
      </c>
      <c r="B172" s="48">
        <v>4.79</v>
      </c>
      <c r="C172" s="22">
        <v>6.24</v>
      </c>
      <c r="D172" s="26">
        <f t="shared" si="2"/>
        <v>1.4500000000000002</v>
      </c>
    </row>
    <row r="173" spans="1:4">
      <c r="A173" s="28">
        <v>39356</v>
      </c>
      <c r="B173" s="48">
        <v>4.7699999999999996</v>
      </c>
      <c r="C173" s="22">
        <v>6.17</v>
      </c>
      <c r="D173" s="26">
        <f t="shared" si="2"/>
        <v>1.4000000000000004</v>
      </c>
    </row>
    <row r="174" spans="1:4">
      <c r="A174" s="28">
        <v>39387</v>
      </c>
      <c r="B174" s="48">
        <v>4.5199999999999996</v>
      </c>
      <c r="C174" s="22">
        <v>6.04</v>
      </c>
      <c r="D174" s="26">
        <f t="shared" si="2"/>
        <v>1.5200000000000005</v>
      </c>
    </row>
    <row r="175" spans="1:4">
      <c r="A175" s="28">
        <v>39417</v>
      </c>
      <c r="B175" s="48">
        <v>4.53</v>
      </c>
      <c r="C175" s="22">
        <v>6.23</v>
      </c>
      <c r="D175" s="26">
        <f t="shared" si="2"/>
        <v>1.7000000000000002</v>
      </c>
    </row>
    <row r="176" spans="1:4">
      <c r="A176" s="28">
        <v>39448</v>
      </c>
      <c r="B176" s="48">
        <v>4.33</v>
      </c>
      <c r="C176" s="22">
        <v>6.08</v>
      </c>
      <c r="D176" s="26">
        <f t="shared" si="2"/>
        <v>1.75</v>
      </c>
    </row>
    <row r="177" spans="1:4">
      <c r="A177" s="28">
        <v>39479</v>
      </c>
      <c r="B177" s="48">
        <v>4.5199999999999996</v>
      </c>
      <c r="C177" s="22">
        <v>6.28</v>
      </c>
      <c r="D177" s="26">
        <f t="shared" si="2"/>
        <v>1.7600000000000007</v>
      </c>
    </row>
    <row r="178" spans="1:4">
      <c r="A178" s="28">
        <v>39508</v>
      </c>
      <c r="B178" s="48">
        <v>4.3899999999999997</v>
      </c>
      <c r="C178" s="22">
        <v>6.29</v>
      </c>
      <c r="D178" s="26">
        <f t="shared" si="2"/>
        <v>1.9000000000000004</v>
      </c>
    </row>
    <row r="179" spans="1:4">
      <c r="A179" s="28">
        <v>39539</v>
      </c>
      <c r="B179" s="48">
        <v>4.4400000000000004</v>
      </c>
      <c r="C179" s="22">
        <v>6.36</v>
      </c>
      <c r="D179" s="26">
        <f t="shared" si="2"/>
        <v>1.92</v>
      </c>
    </row>
    <row r="180" spans="1:4">
      <c r="A180" s="28">
        <v>39569</v>
      </c>
      <c r="B180" s="48">
        <v>4.5999999999999996</v>
      </c>
      <c r="C180" s="22">
        <v>6.38</v>
      </c>
      <c r="D180" s="26">
        <f t="shared" si="2"/>
        <v>1.7800000000000002</v>
      </c>
    </row>
    <row r="181" spans="1:4">
      <c r="A181" s="28">
        <v>39600</v>
      </c>
      <c r="B181" s="48">
        <v>4.6900000000000004</v>
      </c>
      <c r="C181" s="22">
        <v>6.5</v>
      </c>
      <c r="D181" s="26">
        <f t="shared" si="2"/>
        <v>1.8099999999999996</v>
      </c>
    </row>
    <row r="182" spans="1:4">
      <c r="A182" s="28">
        <v>39630</v>
      </c>
      <c r="B182" s="48">
        <v>4.57</v>
      </c>
      <c r="C182" s="22">
        <v>6.5</v>
      </c>
      <c r="D182" s="26">
        <f t="shared" si="2"/>
        <v>1.9299999999999997</v>
      </c>
    </row>
    <row r="183" spans="1:4">
      <c r="A183" s="28">
        <v>39661</v>
      </c>
      <c r="B183" s="48">
        <v>4.5</v>
      </c>
      <c r="C183" s="22">
        <v>6.48</v>
      </c>
      <c r="D183" s="26">
        <f t="shared" si="2"/>
        <v>1.9800000000000004</v>
      </c>
    </row>
    <row r="184" spans="1:4">
      <c r="A184" s="28">
        <v>39692</v>
      </c>
      <c r="B184" s="48">
        <v>4.2699999999999996</v>
      </c>
      <c r="C184" s="22">
        <v>6.59</v>
      </c>
      <c r="D184" s="26">
        <f t="shared" si="2"/>
        <v>2.3200000000000003</v>
      </c>
    </row>
    <row r="185" spans="1:4">
      <c r="A185" s="28">
        <v>39722</v>
      </c>
      <c r="B185" s="48">
        <v>4.17</v>
      </c>
      <c r="C185" s="22">
        <v>7.7</v>
      </c>
      <c r="D185" s="26">
        <f t="shared" si="2"/>
        <v>3.5300000000000002</v>
      </c>
    </row>
    <row r="186" spans="1:4">
      <c r="A186" s="28">
        <v>39753</v>
      </c>
      <c r="B186" s="48">
        <v>4</v>
      </c>
      <c r="C186" s="22">
        <v>7.8</v>
      </c>
      <c r="D186" s="26">
        <f t="shared" si="2"/>
        <v>3.8</v>
      </c>
    </row>
    <row r="187" spans="1:4">
      <c r="A187" s="28">
        <v>39783</v>
      </c>
      <c r="B187" s="48">
        <v>2.87</v>
      </c>
      <c r="C187" s="22">
        <v>6.87</v>
      </c>
      <c r="D187" s="26">
        <f t="shared" si="2"/>
        <v>4</v>
      </c>
    </row>
    <row r="188" spans="1:4">
      <c r="A188" s="28">
        <v>39814</v>
      </c>
      <c r="B188" s="48">
        <v>3.13</v>
      </c>
      <c r="C188" s="22">
        <v>6.77</v>
      </c>
      <c r="D188" s="26">
        <f t="shared" si="2"/>
        <v>3.6399999999999997</v>
      </c>
    </row>
    <row r="189" spans="1:4">
      <c r="A189" s="28">
        <v>39845</v>
      </c>
      <c r="B189" s="48">
        <v>3.59</v>
      </c>
      <c r="C189" s="22">
        <v>6.72</v>
      </c>
      <c r="D189" s="26">
        <f t="shared" si="2"/>
        <v>3.13</v>
      </c>
    </row>
    <row r="190" spans="1:4">
      <c r="A190" s="28">
        <v>39873</v>
      </c>
      <c r="B190" s="48">
        <v>3.64</v>
      </c>
      <c r="C190" s="22">
        <v>6.85</v>
      </c>
      <c r="D190" s="26">
        <f t="shared" si="2"/>
        <v>3.2099999999999995</v>
      </c>
    </row>
    <row r="191" spans="1:4">
      <c r="A191" s="28">
        <v>39904</v>
      </c>
      <c r="B191" s="48">
        <v>3.76</v>
      </c>
      <c r="C191" s="22">
        <v>6.9</v>
      </c>
      <c r="D191" s="26">
        <f t="shared" si="2"/>
        <v>3.1400000000000006</v>
      </c>
    </row>
    <row r="192" spans="1:4">
      <c r="A192" s="28">
        <v>39934</v>
      </c>
      <c r="B192" s="48">
        <v>4.2300000000000004</v>
      </c>
      <c r="C192" s="22">
        <v>6.83</v>
      </c>
      <c r="D192" s="26">
        <f t="shared" si="2"/>
        <v>2.5999999999999996</v>
      </c>
    </row>
    <row r="193" spans="1:4">
      <c r="A193" s="28">
        <v>39965</v>
      </c>
      <c r="B193" s="48">
        <v>4.5199999999999996</v>
      </c>
      <c r="C193" s="22">
        <v>6.54</v>
      </c>
      <c r="D193" s="26">
        <f t="shared" ref="D193:D256" si="3">C193-B193</f>
        <v>2.0200000000000005</v>
      </c>
    </row>
    <row r="194" spans="1:4">
      <c r="A194" s="28">
        <v>39995</v>
      </c>
      <c r="B194" s="48">
        <v>4.41</v>
      </c>
      <c r="C194" s="22">
        <v>6.15</v>
      </c>
      <c r="D194" s="26">
        <f t="shared" si="3"/>
        <v>1.7400000000000002</v>
      </c>
    </row>
    <row r="195" spans="1:4">
      <c r="A195" s="28">
        <v>40026</v>
      </c>
      <c r="B195" s="48">
        <v>4.37</v>
      </c>
      <c r="C195" s="22">
        <v>5.8</v>
      </c>
      <c r="D195" s="26">
        <f t="shared" si="3"/>
        <v>1.4299999999999997</v>
      </c>
    </row>
    <row r="196" spans="1:4">
      <c r="A196" s="28">
        <v>40057</v>
      </c>
      <c r="B196" s="48">
        <v>4.1900000000000004</v>
      </c>
      <c r="C196" s="22">
        <v>5.6</v>
      </c>
      <c r="D196" s="26">
        <f t="shared" si="3"/>
        <v>1.4099999999999993</v>
      </c>
    </row>
    <row r="197" spans="1:4">
      <c r="A197" s="28">
        <v>40087</v>
      </c>
      <c r="B197" s="48">
        <v>4.1900000000000004</v>
      </c>
      <c r="C197" s="22">
        <v>5.64</v>
      </c>
      <c r="D197" s="26">
        <f t="shared" si="3"/>
        <v>1.4499999999999993</v>
      </c>
    </row>
    <row r="198" spans="1:4">
      <c r="A198" s="28">
        <v>40118</v>
      </c>
      <c r="B198" s="48">
        <v>4.3099999999999996</v>
      </c>
      <c r="C198" s="22">
        <v>5.71</v>
      </c>
      <c r="D198" s="26">
        <f t="shared" si="3"/>
        <v>1.4000000000000004</v>
      </c>
    </row>
    <row r="199" spans="1:4">
      <c r="A199" s="28">
        <v>40148</v>
      </c>
      <c r="B199" s="48">
        <v>4.49</v>
      </c>
      <c r="C199" s="22">
        <v>5.86</v>
      </c>
      <c r="D199" s="26">
        <f t="shared" si="3"/>
        <v>1.37</v>
      </c>
    </row>
    <row r="200" spans="1:4">
      <c r="A200" s="28">
        <v>40179</v>
      </c>
      <c r="B200" s="48">
        <v>4.5999999999999996</v>
      </c>
      <c r="C200" s="22">
        <v>5.83</v>
      </c>
      <c r="D200" s="26">
        <f t="shared" si="3"/>
        <v>1.2300000000000004</v>
      </c>
    </row>
    <row r="201" spans="1:4">
      <c r="A201" s="28">
        <v>40210</v>
      </c>
      <c r="B201" s="48">
        <v>4.62</v>
      </c>
      <c r="C201" s="22">
        <v>5.94</v>
      </c>
      <c r="D201" s="26">
        <f t="shared" si="3"/>
        <v>1.3200000000000003</v>
      </c>
    </row>
    <row r="202" spans="1:4">
      <c r="A202" s="28">
        <v>40238</v>
      </c>
      <c r="B202" s="48">
        <v>4.6399999999999997</v>
      </c>
      <c r="C202" s="22">
        <v>5.9</v>
      </c>
      <c r="D202" s="26">
        <f t="shared" si="3"/>
        <v>1.2600000000000007</v>
      </c>
    </row>
    <row r="203" spans="1:4">
      <c r="A203" s="28">
        <v>40269</v>
      </c>
      <c r="B203" s="48">
        <v>4.6900000000000004</v>
      </c>
      <c r="C203" s="22">
        <v>5.87</v>
      </c>
      <c r="D203" s="26">
        <f t="shared" si="3"/>
        <v>1.1799999999999997</v>
      </c>
    </row>
    <row r="204" spans="1:4">
      <c r="A204" s="28">
        <v>40299</v>
      </c>
      <c r="B204" s="48">
        <v>4.29</v>
      </c>
      <c r="C204" s="22">
        <v>5.59</v>
      </c>
      <c r="D204" s="26">
        <f t="shared" si="3"/>
        <v>1.2999999999999998</v>
      </c>
    </row>
    <row r="205" spans="1:4">
      <c r="A205" s="28">
        <v>40330</v>
      </c>
      <c r="B205" s="48">
        <v>4.13</v>
      </c>
      <c r="C205" s="22">
        <v>5.62</v>
      </c>
      <c r="D205" s="26">
        <f t="shared" si="3"/>
        <v>1.4900000000000002</v>
      </c>
    </row>
    <row r="206" spans="1:4">
      <c r="A206" s="28">
        <v>40360</v>
      </c>
      <c r="B206" s="48">
        <v>3.99</v>
      </c>
      <c r="C206" s="22">
        <v>5.41</v>
      </c>
      <c r="D206" s="26">
        <f t="shared" si="3"/>
        <v>1.42</v>
      </c>
    </row>
    <row r="207" spans="1:4">
      <c r="A207" s="28">
        <v>40391</v>
      </c>
      <c r="B207" s="48">
        <v>3.8</v>
      </c>
      <c r="C207" s="22">
        <v>5.0999999999999996</v>
      </c>
      <c r="D207" s="26">
        <f t="shared" si="3"/>
        <v>1.2999999999999998</v>
      </c>
    </row>
    <row r="208" spans="1:4">
      <c r="A208" s="28">
        <v>40422</v>
      </c>
      <c r="B208" s="48">
        <v>3.77</v>
      </c>
      <c r="C208" s="22">
        <v>5.0999999999999996</v>
      </c>
      <c r="D208" s="26">
        <f t="shared" si="3"/>
        <v>1.3299999999999996</v>
      </c>
    </row>
    <row r="209" spans="1:6">
      <c r="A209" s="28">
        <v>40452</v>
      </c>
      <c r="B209" s="48">
        <v>3.87</v>
      </c>
      <c r="C209" s="22">
        <v>5.2</v>
      </c>
      <c r="D209" s="26">
        <f t="shared" si="3"/>
        <v>1.33</v>
      </c>
    </row>
    <row r="210" spans="1:6">
      <c r="A210" s="28">
        <v>40483</v>
      </c>
      <c r="B210" s="48">
        <v>4.1900000000000004</v>
      </c>
      <c r="C210" s="22">
        <v>5.45</v>
      </c>
      <c r="D210" s="26">
        <f t="shared" si="3"/>
        <v>1.2599999999999998</v>
      </c>
    </row>
    <row r="211" spans="1:6">
      <c r="A211" s="28">
        <v>40513</v>
      </c>
      <c r="B211" s="48">
        <v>4.42</v>
      </c>
      <c r="C211" s="22">
        <v>5.64</v>
      </c>
      <c r="D211" s="26">
        <f t="shared" si="3"/>
        <v>1.2199999999999998</v>
      </c>
      <c r="E211" s="45">
        <f>AVERAGE(B200:B211)</f>
        <v>4.2508333333333335</v>
      </c>
      <c r="F211" s="45">
        <f>AVERAGE(C200:C211)</f>
        <v>5.5541666666666671</v>
      </c>
    </row>
    <row r="212" spans="1:6">
      <c r="A212" s="28">
        <v>40544</v>
      </c>
      <c r="B212" s="48">
        <v>4.5199999999999996</v>
      </c>
      <c r="C212" s="22">
        <v>5.64</v>
      </c>
      <c r="D212" s="26">
        <f t="shared" si="3"/>
        <v>1.1200000000000001</v>
      </c>
    </row>
    <row r="213" spans="1:6">
      <c r="A213" s="28">
        <v>40575</v>
      </c>
      <c r="B213" s="48">
        <v>4.6500000000000004</v>
      </c>
      <c r="C213" s="22">
        <v>5.73</v>
      </c>
      <c r="D213" s="26">
        <f t="shared" si="3"/>
        <v>1.08</v>
      </c>
    </row>
    <row r="214" spans="1:6">
      <c r="A214" s="28">
        <v>40603</v>
      </c>
      <c r="B214" s="48">
        <v>4.51</v>
      </c>
      <c r="C214" s="22">
        <v>5.62</v>
      </c>
      <c r="D214" s="26">
        <f t="shared" si="3"/>
        <v>1.1100000000000003</v>
      </c>
    </row>
    <row r="215" spans="1:6">
      <c r="A215" s="28">
        <v>40634</v>
      </c>
      <c r="B215" s="48">
        <v>4.5</v>
      </c>
      <c r="C215" s="22">
        <v>5.62</v>
      </c>
      <c r="D215" s="26">
        <f t="shared" si="3"/>
        <v>1.1200000000000001</v>
      </c>
    </row>
    <row r="216" spans="1:6">
      <c r="A216" s="28">
        <v>40664</v>
      </c>
      <c r="B216" s="48">
        <v>4.29</v>
      </c>
      <c r="C216" s="22">
        <v>5.38</v>
      </c>
      <c r="D216" s="26">
        <f t="shared" si="3"/>
        <v>1.0899999999999999</v>
      </c>
    </row>
    <row r="217" spans="1:6">
      <c r="A217" s="28">
        <v>40695</v>
      </c>
      <c r="B217" s="48">
        <v>4.2300000000000004</v>
      </c>
      <c r="C217" s="22">
        <v>5.33</v>
      </c>
      <c r="D217" s="26">
        <f t="shared" si="3"/>
        <v>1.0999999999999996</v>
      </c>
    </row>
    <row r="218" spans="1:6">
      <c r="A218" s="28">
        <v>40725</v>
      </c>
      <c r="B218" s="48">
        <v>4.2699999999999996</v>
      </c>
      <c r="C218" s="22">
        <v>5.34</v>
      </c>
      <c r="D218" s="26">
        <f t="shared" si="3"/>
        <v>1.0700000000000003</v>
      </c>
    </row>
    <row r="219" spans="1:6">
      <c r="A219" s="28">
        <v>40756</v>
      </c>
      <c r="B219" s="48">
        <v>3.65</v>
      </c>
      <c r="C219" s="22">
        <v>4.78</v>
      </c>
      <c r="D219" s="26">
        <f t="shared" si="3"/>
        <v>1.1300000000000003</v>
      </c>
    </row>
    <row r="220" spans="1:6">
      <c r="A220" s="28">
        <v>40787</v>
      </c>
      <c r="B220" s="48">
        <v>3.18</v>
      </c>
      <c r="C220" s="22">
        <v>4.6100000000000003</v>
      </c>
      <c r="D220" s="26">
        <f t="shared" si="3"/>
        <v>1.4300000000000002</v>
      </c>
    </row>
    <row r="221" spans="1:6">
      <c r="A221" s="28">
        <v>40817</v>
      </c>
      <c r="B221" s="48">
        <v>3.13</v>
      </c>
      <c r="C221" s="22">
        <v>4.66</v>
      </c>
      <c r="D221" s="26">
        <f t="shared" si="3"/>
        <v>1.5300000000000002</v>
      </c>
    </row>
    <row r="222" spans="1:6">
      <c r="A222" s="28">
        <v>40848</v>
      </c>
      <c r="B222" s="48">
        <v>3.02</v>
      </c>
      <c r="C222" s="22">
        <v>4.37</v>
      </c>
      <c r="D222" s="26">
        <f t="shared" si="3"/>
        <v>1.35</v>
      </c>
    </row>
    <row r="223" spans="1:6">
      <c r="A223" s="28">
        <v>40878</v>
      </c>
      <c r="B223" s="48">
        <v>2.98</v>
      </c>
      <c r="C223" s="22">
        <v>4.47</v>
      </c>
      <c r="D223" s="26">
        <f t="shared" si="3"/>
        <v>1.4899999999999998</v>
      </c>
    </row>
    <row r="224" spans="1:6">
      <c r="A224" s="28">
        <v>40909</v>
      </c>
      <c r="B224" s="48">
        <v>3.03</v>
      </c>
      <c r="C224" s="22">
        <v>4.4800000000000004</v>
      </c>
      <c r="D224" s="26">
        <f t="shared" si="3"/>
        <v>1.4500000000000006</v>
      </c>
    </row>
    <row r="225" spans="1:4">
      <c r="A225" s="28">
        <v>40940</v>
      </c>
      <c r="B225" s="48">
        <v>3.11</v>
      </c>
      <c r="C225" s="22">
        <v>4.47</v>
      </c>
      <c r="D225" s="26">
        <f t="shared" si="3"/>
        <v>1.3599999999999999</v>
      </c>
    </row>
    <row r="226" spans="1:4">
      <c r="A226" s="28">
        <v>40969</v>
      </c>
      <c r="B226" s="48">
        <v>3.28</v>
      </c>
      <c r="C226" s="22">
        <v>4.59</v>
      </c>
      <c r="D226" s="26">
        <f t="shared" si="3"/>
        <v>1.31</v>
      </c>
    </row>
    <row r="227" spans="1:4">
      <c r="A227" s="28">
        <v>41000</v>
      </c>
      <c r="B227" s="48">
        <v>3.18</v>
      </c>
      <c r="C227" s="22">
        <v>4.53</v>
      </c>
      <c r="D227" s="26">
        <f t="shared" si="3"/>
        <v>1.35</v>
      </c>
    </row>
    <row r="228" spans="1:4">
      <c r="A228" s="28">
        <v>41030</v>
      </c>
      <c r="B228" s="48">
        <v>2.93</v>
      </c>
      <c r="C228" s="22">
        <v>4.3600000000000003</v>
      </c>
      <c r="D228" s="26">
        <f t="shared" si="3"/>
        <v>1.4300000000000002</v>
      </c>
    </row>
    <row r="229" spans="1:4">
      <c r="A229" s="28">
        <v>41061</v>
      </c>
      <c r="B229" s="48">
        <v>2.7</v>
      </c>
      <c r="C229" s="22">
        <v>4.26</v>
      </c>
      <c r="D229" s="26">
        <f t="shared" si="3"/>
        <v>1.5599999999999996</v>
      </c>
    </row>
    <row r="230" spans="1:4">
      <c r="A230" s="28">
        <v>41091</v>
      </c>
      <c r="B230" s="48">
        <v>2.59</v>
      </c>
      <c r="C230" s="22">
        <v>4.12</v>
      </c>
      <c r="D230" s="26">
        <f t="shared" si="3"/>
        <v>1.5300000000000002</v>
      </c>
    </row>
    <row r="231" spans="1:4">
      <c r="A231" s="28">
        <v>41122</v>
      </c>
      <c r="B231" s="48">
        <v>2.77</v>
      </c>
      <c r="C231" s="22">
        <v>4.18</v>
      </c>
      <c r="D231" s="26">
        <f t="shared" si="3"/>
        <v>1.4099999999999997</v>
      </c>
    </row>
    <row r="232" spans="1:4">
      <c r="A232" s="28">
        <v>41153</v>
      </c>
      <c r="B232" s="48">
        <v>2.88</v>
      </c>
      <c r="C232" s="22">
        <v>4.17</v>
      </c>
      <c r="D232" s="26">
        <f t="shared" si="3"/>
        <v>1.29</v>
      </c>
    </row>
    <row r="233" spans="1:4">
      <c r="A233" s="28">
        <v>41183</v>
      </c>
      <c r="B233" s="48">
        <v>2.9</v>
      </c>
      <c r="C233" s="22">
        <v>4.05</v>
      </c>
      <c r="D233" s="26">
        <f t="shared" si="3"/>
        <v>1.1499999999999999</v>
      </c>
    </row>
    <row r="234" spans="1:4">
      <c r="A234" s="28">
        <v>41214</v>
      </c>
      <c r="B234" s="48">
        <v>2.8</v>
      </c>
      <c r="C234" s="22">
        <v>3.95</v>
      </c>
      <c r="D234" s="26">
        <f t="shared" si="3"/>
        <v>1.1500000000000004</v>
      </c>
    </row>
    <row r="235" spans="1:4">
      <c r="A235" s="28">
        <v>41244</v>
      </c>
      <c r="B235" s="48">
        <v>2.88</v>
      </c>
      <c r="C235" s="22">
        <v>4.0999999999999996</v>
      </c>
      <c r="D235" s="26">
        <f t="shared" si="3"/>
        <v>1.2199999999999998</v>
      </c>
    </row>
    <row r="236" spans="1:4">
      <c r="A236" s="28">
        <v>41275</v>
      </c>
      <c r="B236" s="48">
        <v>3.08</v>
      </c>
      <c r="C236" s="22">
        <v>4.24</v>
      </c>
      <c r="D236" s="26">
        <f t="shared" si="3"/>
        <v>1.1600000000000001</v>
      </c>
    </row>
    <row r="237" spans="1:4">
      <c r="A237" s="28">
        <v>41306</v>
      </c>
      <c r="B237" s="48">
        <v>3.17</v>
      </c>
      <c r="C237" s="22">
        <v>4.29</v>
      </c>
      <c r="D237" s="26">
        <f t="shared" si="3"/>
        <v>1.1200000000000001</v>
      </c>
    </row>
    <row r="238" spans="1:4">
      <c r="A238" s="28">
        <v>41334</v>
      </c>
      <c r="B238" s="48">
        <v>3.16</v>
      </c>
      <c r="C238" s="22">
        <v>4.29</v>
      </c>
      <c r="D238" s="26">
        <f t="shared" si="3"/>
        <v>1.1299999999999999</v>
      </c>
    </row>
    <row r="239" spans="1:4">
      <c r="A239" s="28">
        <v>41365</v>
      </c>
      <c r="B239" s="48">
        <v>2.93</v>
      </c>
      <c r="C239" s="22">
        <v>4.08</v>
      </c>
      <c r="D239" s="26">
        <f t="shared" si="3"/>
        <v>1.1499999999999999</v>
      </c>
    </row>
    <row r="240" spans="1:4">
      <c r="A240" s="28">
        <v>41395</v>
      </c>
      <c r="B240" s="48">
        <v>3.11</v>
      </c>
      <c r="C240" s="22">
        <v>4.24</v>
      </c>
      <c r="D240" s="26">
        <f t="shared" si="3"/>
        <v>1.1300000000000003</v>
      </c>
    </row>
    <row r="241" spans="1:6">
      <c r="A241" s="28">
        <v>41426</v>
      </c>
      <c r="B241" s="48">
        <v>3.4</v>
      </c>
      <c r="C241" s="22">
        <v>4.63</v>
      </c>
      <c r="D241" s="26">
        <f t="shared" si="3"/>
        <v>1.23</v>
      </c>
    </row>
    <row r="242" spans="1:6">
      <c r="A242" s="28">
        <v>41456</v>
      </c>
      <c r="B242" s="48">
        <v>3.61</v>
      </c>
      <c r="C242" s="22">
        <v>4.78</v>
      </c>
      <c r="D242" s="26">
        <f t="shared" si="3"/>
        <v>1.1700000000000004</v>
      </c>
    </row>
    <row r="243" spans="1:6">
      <c r="A243" s="28">
        <v>41487</v>
      </c>
      <c r="B243" s="48">
        <v>3.76</v>
      </c>
      <c r="C243" s="22">
        <v>4.8499999999999996</v>
      </c>
      <c r="D243" s="26">
        <f t="shared" si="3"/>
        <v>1.0899999999999999</v>
      </c>
    </row>
    <row r="244" spans="1:6">
      <c r="A244" s="28">
        <v>41518</v>
      </c>
      <c r="B244" s="48">
        <v>3.79</v>
      </c>
      <c r="C244" s="22">
        <v>4.9000000000000004</v>
      </c>
      <c r="D244" s="26">
        <f t="shared" si="3"/>
        <v>1.1100000000000003</v>
      </c>
    </row>
    <row r="245" spans="1:6">
      <c r="A245" s="28">
        <v>41548</v>
      </c>
      <c r="B245" s="48">
        <v>3.68</v>
      </c>
      <c r="C245" s="22">
        <v>4.78</v>
      </c>
      <c r="D245" s="26">
        <f t="shared" si="3"/>
        <v>1.1000000000000001</v>
      </c>
    </row>
    <row r="246" spans="1:6">
      <c r="A246" s="28">
        <v>41579</v>
      </c>
      <c r="B246" s="48">
        <v>3.8</v>
      </c>
      <c r="C246" s="22">
        <v>4.8600000000000003</v>
      </c>
      <c r="D246" s="26">
        <f t="shared" si="3"/>
        <v>1.0600000000000005</v>
      </c>
    </row>
    <row r="247" spans="1:6">
      <c r="A247" s="28">
        <v>41609</v>
      </c>
      <c r="B247" s="48">
        <v>3.89</v>
      </c>
      <c r="C247" s="22">
        <v>4.8899999999999997</v>
      </c>
      <c r="D247" s="26">
        <f t="shared" si="3"/>
        <v>0.99999999999999956</v>
      </c>
      <c r="E247" s="22" t="s">
        <v>121</v>
      </c>
    </row>
    <row r="248" spans="1:6">
      <c r="A248" s="28">
        <v>41640</v>
      </c>
      <c r="B248" s="48">
        <v>3.77</v>
      </c>
      <c r="C248" s="22">
        <v>4.72</v>
      </c>
      <c r="D248" s="26">
        <f t="shared" si="3"/>
        <v>0.94999999999999973</v>
      </c>
      <c r="E248" s="45">
        <f>AVERAGE(C248:C259)</f>
        <v>4.4208333333333334</v>
      </c>
      <c r="F248" s="22">
        <v>2014</v>
      </c>
    </row>
    <row r="249" spans="1:6">
      <c r="A249" s="28">
        <v>41671</v>
      </c>
      <c r="B249" s="48">
        <v>3.66</v>
      </c>
      <c r="C249" s="22">
        <v>4.6399999999999997</v>
      </c>
      <c r="D249" s="26">
        <f t="shared" si="3"/>
        <v>0.97999999999999954</v>
      </c>
      <c r="E249" s="45">
        <f>AVERAGE(C296:C307)</f>
        <v>4.3374999999999995</v>
      </c>
      <c r="F249" s="22">
        <v>2018</v>
      </c>
    </row>
    <row r="250" spans="1:6">
      <c r="A250" s="28">
        <v>41699</v>
      </c>
      <c r="B250" s="48">
        <v>3.62</v>
      </c>
      <c r="C250" s="22">
        <v>4.63</v>
      </c>
      <c r="D250" s="26">
        <f t="shared" si="3"/>
        <v>1.0099999999999998</v>
      </c>
      <c r="E250" s="128">
        <f>AVERAGE(C332:C343)</f>
        <v>3.1475000000000004</v>
      </c>
      <c r="F250" s="22">
        <v>2021</v>
      </c>
    </row>
    <row r="251" spans="1:6">
      <c r="A251" s="28">
        <v>41730</v>
      </c>
      <c r="B251" s="48">
        <v>3.52</v>
      </c>
      <c r="C251" s="22">
        <v>4.5199999999999996</v>
      </c>
      <c r="D251" s="26">
        <f t="shared" si="3"/>
        <v>0.99999999999999956</v>
      </c>
    </row>
    <row r="252" spans="1:6">
      <c r="A252" s="28">
        <v>41760</v>
      </c>
      <c r="B252" s="48">
        <v>3.39</v>
      </c>
      <c r="C252" s="22">
        <v>4.37</v>
      </c>
      <c r="D252" s="26">
        <f t="shared" si="3"/>
        <v>0.98</v>
      </c>
    </row>
    <row r="253" spans="1:6">
      <c r="A253" s="28">
        <v>41791</v>
      </c>
      <c r="B253" s="48">
        <v>3.42</v>
      </c>
      <c r="C253" s="22">
        <v>4.42</v>
      </c>
      <c r="D253" s="26">
        <f t="shared" si="3"/>
        <v>1</v>
      </c>
    </row>
    <row r="254" spans="1:6">
      <c r="A254" s="28">
        <v>41821</v>
      </c>
      <c r="B254" s="48">
        <v>3.33</v>
      </c>
      <c r="C254" s="22">
        <v>4.3499999999999996</v>
      </c>
      <c r="D254" s="26">
        <f t="shared" si="3"/>
        <v>1.0199999999999996</v>
      </c>
    </row>
    <row r="255" spans="1:6">
      <c r="A255" s="28">
        <v>41852</v>
      </c>
      <c r="B255" s="48">
        <v>3.2</v>
      </c>
      <c r="C255" s="22">
        <v>4.29</v>
      </c>
      <c r="D255" s="26">
        <f t="shared" si="3"/>
        <v>1.0899999999999999</v>
      </c>
    </row>
    <row r="256" spans="1:6">
      <c r="A256" s="28">
        <v>41883</v>
      </c>
      <c r="B256" s="48">
        <v>3.26</v>
      </c>
      <c r="C256" s="22">
        <v>4.4000000000000004</v>
      </c>
      <c r="D256" s="26">
        <f t="shared" si="3"/>
        <v>1.1400000000000006</v>
      </c>
    </row>
    <row r="257" spans="1:4">
      <c r="A257" s="28">
        <v>41913</v>
      </c>
      <c r="B257" s="48">
        <v>3.04</v>
      </c>
      <c r="C257" s="22">
        <v>4.24</v>
      </c>
      <c r="D257" s="26">
        <f t="shared" ref="D257:D328" si="4">C257-B257</f>
        <v>1.2000000000000002</v>
      </c>
    </row>
    <row r="258" spans="1:4">
      <c r="A258" s="28">
        <v>41944</v>
      </c>
      <c r="B258" s="48">
        <v>3.04</v>
      </c>
      <c r="C258" s="22">
        <v>4.29</v>
      </c>
      <c r="D258" s="26">
        <f t="shared" si="4"/>
        <v>1.25</v>
      </c>
    </row>
    <row r="259" spans="1:4">
      <c r="A259" s="28">
        <v>41974</v>
      </c>
      <c r="B259" s="48">
        <v>2.83</v>
      </c>
      <c r="C259" s="22">
        <v>4.18</v>
      </c>
      <c r="D259" s="26">
        <f t="shared" si="4"/>
        <v>1.3499999999999996</v>
      </c>
    </row>
    <row r="260" spans="1:4">
      <c r="A260" s="28">
        <v>42005</v>
      </c>
      <c r="B260" s="48">
        <v>2.46</v>
      </c>
      <c r="C260" s="22">
        <v>3.83</v>
      </c>
      <c r="D260" s="26">
        <f t="shared" si="4"/>
        <v>1.37</v>
      </c>
    </row>
    <row r="261" spans="1:4">
      <c r="A261" s="28">
        <v>42036</v>
      </c>
      <c r="B261" s="48">
        <v>2.57</v>
      </c>
      <c r="C261" s="22">
        <v>3.91</v>
      </c>
      <c r="D261" s="26">
        <f t="shared" si="4"/>
        <v>1.3400000000000003</v>
      </c>
    </row>
    <row r="262" spans="1:4">
      <c r="A262" s="28">
        <v>42064</v>
      </c>
      <c r="B262" s="48">
        <v>2.63</v>
      </c>
      <c r="C262" s="22">
        <v>3.97</v>
      </c>
      <c r="D262" s="26">
        <f t="shared" si="4"/>
        <v>1.3400000000000003</v>
      </c>
    </row>
    <row r="263" spans="1:4">
      <c r="A263" s="28">
        <v>42095</v>
      </c>
      <c r="B263" s="48">
        <v>2.59</v>
      </c>
      <c r="C263" s="22">
        <v>3.96</v>
      </c>
      <c r="D263" s="26">
        <f t="shared" si="4"/>
        <v>1.37</v>
      </c>
    </row>
    <row r="264" spans="1:4">
      <c r="A264" s="28">
        <v>42125</v>
      </c>
      <c r="B264" s="48">
        <v>2.96</v>
      </c>
      <c r="C264" s="22">
        <v>4.38</v>
      </c>
      <c r="D264" s="26">
        <f t="shared" si="4"/>
        <v>1.42</v>
      </c>
    </row>
    <row r="265" spans="1:4">
      <c r="A265" s="28">
        <v>42156</v>
      </c>
      <c r="B265" s="48">
        <v>3.11</v>
      </c>
      <c r="C265" s="22">
        <v>4.5999999999999996</v>
      </c>
      <c r="D265" s="26">
        <f t="shared" si="4"/>
        <v>1.4899999999999998</v>
      </c>
    </row>
    <row r="266" spans="1:4">
      <c r="A266" s="28">
        <v>42186</v>
      </c>
      <c r="B266" s="48">
        <v>3.07</v>
      </c>
      <c r="C266" s="22">
        <v>4.63</v>
      </c>
      <c r="D266" s="26">
        <f t="shared" si="4"/>
        <v>1.56</v>
      </c>
    </row>
    <row r="267" spans="1:4">
      <c r="A267" s="28">
        <v>42217</v>
      </c>
      <c r="B267" s="48">
        <v>2.86</v>
      </c>
      <c r="C267" s="22">
        <v>4.54</v>
      </c>
      <c r="D267" s="26">
        <f t="shared" si="4"/>
        <v>1.6800000000000002</v>
      </c>
    </row>
    <row r="268" spans="1:4">
      <c r="A268" s="28">
        <v>42248</v>
      </c>
      <c r="B268" s="48">
        <v>2.95</v>
      </c>
      <c r="C268" s="22">
        <v>4.68</v>
      </c>
      <c r="D268" s="26">
        <f t="shared" si="4"/>
        <v>1.7299999999999995</v>
      </c>
    </row>
    <row r="269" spans="1:4">
      <c r="A269" s="28">
        <v>42278</v>
      </c>
      <c r="B269" s="48">
        <v>2.89</v>
      </c>
      <c r="C269" s="22">
        <v>4.63</v>
      </c>
      <c r="D269" s="26">
        <f t="shared" si="4"/>
        <v>1.7399999999999998</v>
      </c>
    </row>
    <row r="270" spans="1:4">
      <c r="A270" s="28">
        <v>42309</v>
      </c>
      <c r="B270" s="48">
        <v>3.03</v>
      </c>
      <c r="C270" s="22">
        <v>4.7300000000000004</v>
      </c>
      <c r="D270" s="26">
        <f t="shared" si="4"/>
        <v>1.7000000000000006</v>
      </c>
    </row>
    <row r="271" spans="1:4">
      <c r="A271" s="28">
        <v>42339</v>
      </c>
      <c r="B271" s="48">
        <v>2.97</v>
      </c>
      <c r="C271" s="22">
        <v>4.6900000000000004</v>
      </c>
      <c r="D271" s="26">
        <f t="shared" si="4"/>
        <v>1.7200000000000002</v>
      </c>
    </row>
    <row r="272" spans="1:4">
      <c r="A272" s="28">
        <v>42370</v>
      </c>
      <c r="B272" s="48">
        <v>2.86</v>
      </c>
      <c r="C272" s="22">
        <v>4.62</v>
      </c>
      <c r="D272" s="26">
        <f t="shared" si="4"/>
        <v>1.7600000000000002</v>
      </c>
    </row>
    <row r="273" spans="1:4">
      <c r="A273" s="28">
        <v>42401</v>
      </c>
      <c r="B273" s="48">
        <v>2.62</v>
      </c>
      <c r="C273" s="22">
        <v>4.4400000000000004</v>
      </c>
      <c r="D273" s="26">
        <f t="shared" si="4"/>
        <v>1.8200000000000003</v>
      </c>
    </row>
    <row r="274" spans="1:4">
      <c r="A274" s="28">
        <v>42430</v>
      </c>
      <c r="B274" s="48">
        <v>2.68</v>
      </c>
      <c r="C274" s="22">
        <v>4.4000000000000004</v>
      </c>
      <c r="D274" s="26">
        <f t="shared" si="4"/>
        <v>1.7200000000000002</v>
      </c>
    </row>
    <row r="275" spans="1:4">
      <c r="A275" s="28">
        <v>42461</v>
      </c>
      <c r="B275" s="48">
        <v>2.62</v>
      </c>
      <c r="C275" s="22">
        <v>4.16</v>
      </c>
      <c r="D275" s="22">
        <f t="shared" si="4"/>
        <v>1.54</v>
      </c>
    </row>
    <row r="276" spans="1:4">
      <c r="A276" s="28">
        <v>42491</v>
      </c>
      <c r="B276" s="48">
        <v>2.63</v>
      </c>
      <c r="C276" s="22">
        <v>4.0599999999999996</v>
      </c>
      <c r="D276" s="22">
        <f t="shared" si="4"/>
        <v>1.4299999999999997</v>
      </c>
    </row>
    <row r="277" spans="1:4">
      <c r="A277" s="28">
        <v>42522</v>
      </c>
      <c r="B277" s="48">
        <v>2.4500000000000002</v>
      </c>
      <c r="C277" s="22">
        <v>3.93</v>
      </c>
      <c r="D277" s="22">
        <f t="shared" si="4"/>
        <v>1.48</v>
      </c>
    </row>
    <row r="278" spans="1:4">
      <c r="A278" s="28">
        <v>42552</v>
      </c>
      <c r="B278" s="48">
        <v>2.23</v>
      </c>
      <c r="C278" s="22">
        <v>3.7</v>
      </c>
      <c r="D278" s="22">
        <f t="shared" si="4"/>
        <v>1.4700000000000002</v>
      </c>
    </row>
    <row r="279" spans="1:4">
      <c r="A279" s="28">
        <v>42583</v>
      </c>
      <c r="B279" s="48">
        <v>2.2599999999999998</v>
      </c>
      <c r="C279" s="22">
        <v>3.73</v>
      </c>
      <c r="D279" s="22">
        <f t="shared" si="4"/>
        <v>1.4700000000000002</v>
      </c>
    </row>
    <row r="280" spans="1:4">
      <c r="A280" s="28">
        <v>42614</v>
      </c>
      <c r="B280" s="48">
        <v>2.35</v>
      </c>
      <c r="C280" s="22">
        <v>3.8</v>
      </c>
      <c r="D280" s="22">
        <f t="shared" si="4"/>
        <v>1.4499999999999997</v>
      </c>
    </row>
    <row r="281" spans="1:4">
      <c r="A281" s="28">
        <v>42644</v>
      </c>
      <c r="B281" s="48">
        <v>2.5</v>
      </c>
      <c r="C281" s="22">
        <v>3.9</v>
      </c>
      <c r="D281" s="22">
        <f t="shared" si="4"/>
        <v>1.4</v>
      </c>
    </row>
    <row r="282" spans="1:4">
      <c r="A282" s="28">
        <v>42675</v>
      </c>
      <c r="B282" s="48">
        <v>2.86</v>
      </c>
      <c r="C282" s="22">
        <v>4.21</v>
      </c>
      <c r="D282" s="22">
        <f t="shared" si="4"/>
        <v>1.35</v>
      </c>
    </row>
    <row r="283" spans="1:4">
      <c r="A283" s="28">
        <v>42705</v>
      </c>
      <c r="B283" s="48">
        <v>3.11</v>
      </c>
      <c r="C283" s="22">
        <v>4.3899999999999997</v>
      </c>
      <c r="D283" s="22">
        <f t="shared" si="4"/>
        <v>1.2799999999999998</v>
      </c>
    </row>
    <row r="284" spans="1:4">
      <c r="A284" s="28">
        <v>42736</v>
      </c>
      <c r="B284" s="48">
        <v>3.02</v>
      </c>
      <c r="C284" s="22">
        <v>4.24</v>
      </c>
      <c r="D284" s="22">
        <f t="shared" si="4"/>
        <v>1.2200000000000002</v>
      </c>
    </row>
    <row r="285" spans="1:4">
      <c r="A285" s="28">
        <v>42767</v>
      </c>
      <c r="B285" s="48">
        <v>3.03</v>
      </c>
      <c r="C285" s="22">
        <v>4.25</v>
      </c>
      <c r="D285" s="22">
        <f t="shared" si="4"/>
        <v>1.2200000000000002</v>
      </c>
    </row>
    <row r="286" spans="1:4">
      <c r="A286" s="28">
        <v>42795</v>
      </c>
      <c r="B286" s="48">
        <v>3.08</v>
      </c>
      <c r="C286" s="22">
        <v>4.3</v>
      </c>
      <c r="D286" s="22">
        <f t="shared" si="4"/>
        <v>1.2199999999999998</v>
      </c>
    </row>
    <row r="287" spans="1:4">
      <c r="A287" s="28">
        <v>42826</v>
      </c>
      <c r="B287" s="48">
        <v>2.94</v>
      </c>
      <c r="C287" s="22">
        <v>4.1900000000000004</v>
      </c>
      <c r="D287" s="22">
        <f t="shared" si="4"/>
        <v>1.2500000000000004</v>
      </c>
    </row>
    <row r="288" spans="1:4">
      <c r="A288" s="28">
        <v>42856</v>
      </c>
      <c r="B288" s="48">
        <v>2.96</v>
      </c>
      <c r="C288" s="22">
        <v>4.1900000000000004</v>
      </c>
      <c r="D288" s="22">
        <f t="shared" si="4"/>
        <v>1.2300000000000004</v>
      </c>
    </row>
    <row r="289" spans="1:4">
      <c r="A289" s="28">
        <v>42887</v>
      </c>
      <c r="B289" s="48">
        <v>2.8</v>
      </c>
      <c r="C289" s="22">
        <v>4.01</v>
      </c>
      <c r="D289" s="22">
        <f t="shared" si="4"/>
        <v>1.21</v>
      </c>
    </row>
    <row r="290" spans="1:4">
      <c r="A290" s="28">
        <v>42917</v>
      </c>
      <c r="B290" s="48">
        <v>2.88</v>
      </c>
      <c r="C290" s="22">
        <v>4.0599999999999996</v>
      </c>
      <c r="D290" s="22">
        <f t="shared" si="4"/>
        <v>1.1799999999999997</v>
      </c>
    </row>
    <row r="291" spans="1:4">
      <c r="A291" s="28">
        <v>42948</v>
      </c>
      <c r="B291" s="48">
        <v>2.8</v>
      </c>
      <c r="C291" s="22">
        <v>3.92</v>
      </c>
      <c r="D291" s="22">
        <f t="shared" si="4"/>
        <v>1.1200000000000001</v>
      </c>
    </row>
    <row r="292" spans="1:4">
      <c r="A292" s="28">
        <v>42979</v>
      </c>
      <c r="B292" s="48">
        <v>2.78</v>
      </c>
      <c r="C292" s="22">
        <v>3.93</v>
      </c>
      <c r="D292" s="22">
        <f t="shared" si="4"/>
        <v>1.1500000000000004</v>
      </c>
    </row>
    <row r="293" spans="1:4">
      <c r="A293" s="28">
        <v>43009</v>
      </c>
      <c r="B293" s="48">
        <v>2.88</v>
      </c>
      <c r="C293" s="22">
        <v>3.97</v>
      </c>
      <c r="D293" s="22">
        <f t="shared" si="4"/>
        <v>1.0900000000000003</v>
      </c>
    </row>
    <row r="294" spans="1:4">
      <c r="A294" s="28">
        <v>43040</v>
      </c>
      <c r="B294" s="48">
        <v>2.8</v>
      </c>
      <c r="C294" s="22">
        <v>3.88</v>
      </c>
      <c r="D294" s="22">
        <f t="shared" si="4"/>
        <v>1.08</v>
      </c>
    </row>
    <row r="295" spans="1:4">
      <c r="A295" s="28">
        <v>43070</v>
      </c>
      <c r="B295" s="48">
        <v>2.77</v>
      </c>
      <c r="C295" s="22">
        <v>3.85</v>
      </c>
      <c r="D295" s="22">
        <f t="shared" si="4"/>
        <v>1.08</v>
      </c>
    </row>
    <row r="296" spans="1:4">
      <c r="A296" s="28">
        <v>43101</v>
      </c>
      <c r="B296" s="48">
        <v>2.88</v>
      </c>
      <c r="C296" s="22">
        <v>3.91</v>
      </c>
      <c r="D296" s="22">
        <f t="shared" si="4"/>
        <v>1.0300000000000002</v>
      </c>
    </row>
    <row r="297" spans="1:4">
      <c r="A297" s="28">
        <v>43132</v>
      </c>
      <c r="B297" s="48">
        <v>3.13</v>
      </c>
      <c r="C297" s="22">
        <v>4.1500000000000004</v>
      </c>
      <c r="D297" s="22">
        <f t="shared" si="4"/>
        <v>1.0200000000000005</v>
      </c>
    </row>
    <row r="298" spans="1:4">
      <c r="A298" s="28">
        <v>43160</v>
      </c>
      <c r="B298" s="48">
        <v>3.09</v>
      </c>
      <c r="C298" s="22">
        <v>4.21</v>
      </c>
      <c r="D298" s="22">
        <f t="shared" si="4"/>
        <v>1.1200000000000001</v>
      </c>
    </row>
    <row r="299" spans="1:4">
      <c r="A299" s="28">
        <v>43191</v>
      </c>
      <c r="B299" s="48">
        <v>3.07</v>
      </c>
      <c r="C299" s="22">
        <v>4.24</v>
      </c>
      <c r="D299" s="22">
        <f t="shared" si="4"/>
        <v>1.1700000000000004</v>
      </c>
    </row>
    <row r="300" spans="1:4">
      <c r="A300" s="28">
        <v>43221</v>
      </c>
      <c r="B300" s="48">
        <v>3.13</v>
      </c>
      <c r="C300" s="22">
        <v>4.3600000000000003</v>
      </c>
      <c r="D300" s="22">
        <f t="shared" si="4"/>
        <v>1.2300000000000004</v>
      </c>
    </row>
    <row r="301" spans="1:4">
      <c r="A301" s="28">
        <v>43252</v>
      </c>
      <c r="B301" s="22">
        <v>3.05</v>
      </c>
      <c r="C301" s="22">
        <v>4.37</v>
      </c>
      <c r="D301" s="22">
        <f t="shared" si="4"/>
        <v>1.3200000000000003</v>
      </c>
    </row>
    <row r="302" spans="1:4">
      <c r="A302" s="28">
        <v>43282</v>
      </c>
      <c r="B302" s="22">
        <v>3.01</v>
      </c>
      <c r="C302" s="22">
        <v>4.3499999999999996</v>
      </c>
      <c r="D302" s="22">
        <f t="shared" si="4"/>
        <v>1.3399999999999999</v>
      </c>
    </row>
    <row r="303" spans="1:4">
      <c r="A303" s="28">
        <v>43313</v>
      </c>
      <c r="B303" s="22">
        <v>3.04</v>
      </c>
      <c r="C303" s="22">
        <v>4.33</v>
      </c>
      <c r="D303" s="22">
        <f t="shared" si="4"/>
        <v>1.29</v>
      </c>
    </row>
    <row r="304" spans="1:4">
      <c r="A304" s="28">
        <v>43344</v>
      </c>
      <c r="B304" s="48">
        <v>3.15</v>
      </c>
      <c r="C304" s="22">
        <v>4.41</v>
      </c>
      <c r="D304" s="22">
        <f t="shared" si="4"/>
        <v>1.2600000000000002</v>
      </c>
    </row>
    <row r="305" spans="1:8">
      <c r="A305" s="28">
        <v>43374</v>
      </c>
      <c r="B305" s="48">
        <v>3.34</v>
      </c>
      <c r="C305" s="22">
        <v>4.5599999999999996</v>
      </c>
      <c r="D305" s="22">
        <f t="shared" si="4"/>
        <v>1.2199999999999998</v>
      </c>
    </row>
    <row r="306" spans="1:8">
      <c r="A306" s="28">
        <v>43405</v>
      </c>
      <c r="B306" s="48">
        <v>3.36</v>
      </c>
      <c r="C306" s="22">
        <v>4.6500000000000004</v>
      </c>
      <c r="D306" s="22">
        <f t="shared" si="4"/>
        <v>1.2900000000000005</v>
      </c>
    </row>
    <row r="307" spans="1:8">
      <c r="A307" s="28">
        <v>43435</v>
      </c>
      <c r="B307" s="48">
        <v>3.1</v>
      </c>
      <c r="C307" s="22">
        <v>4.51</v>
      </c>
      <c r="D307" s="22">
        <f t="shared" si="4"/>
        <v>1.4099999999999997</v>
      </c>
    </row>
    <row r="308" spans="1:8">
      <c r="A308" s="28">
        <v>43466</v>
      </c>
      <c r="B308" s="48">
        <v>3.04</v>
      </c>
      <c r="C308" s="22">
        <v>4.4800000000000004</v>
      </c>
      <c r="D308" s="22">
        <f t="shared" si="4"/>
        <v>1.4400000000000004</v>
      </c>
    </row>
    <row r="309" spans="1:8">
      <c r="A309" s="28">
        <v>43497</v>
      </c>
      <c r="B309" s="48">
        <v>3.02</v>
      </c>
      <c r="C309" s="22">
        <v>4.3499999999999996</v>
      </c>
      <c r="D309" s="22">
        <f t="shared" si="4"/>
        <v>1.3299999999999996</v>
      </c>
    </row>
    <row r="310" spans="1:8">
      <c r="A310" s="28">
        <v>43525</v>
      </c>
      <c r="B310" s="48">
        <v>2.98</v>
      </c>
      <c r="C310" s="22">
        <v>4.26</v>
      </c>
      <c r="D310" s="22">
        <f t="shared" si="4"/>
        <v>1.2799999999999998</v>
      </c>
    </row>
    <row r="311" spans="1:8">
      <c r="A311" s="28">
        <v>43556</v>
      </c>
      <c r="B311" s="48">
        <v>2.94</v>
      </c>
      <c r="C311" s="22">
        <v>4.18</v>
      </c>
      <c r="D311" s="22">
        <f t="shared" si="4"/>
        <v>1.2399999999999998</v>
      </c>
    </row>
    <row r="312" spans="1:8">
      <c r="A312" s="28">
        <v>43586</v>
      </c>
      <c r="B312" s="48">
        <v>2.82</v>
      </c>
      <c r="C312" s="22">
        <v>4.0999999999999996</v>
      </c>
      <c r="D312" s="22">
        <f t="shared" si="4"/>
        <v>1.2799999999999998</v>
      </c>
    </row>
    <row r="313" spans="1:8">
      <c r="A313" s="28">
        <v>43617</v>
      </c>
      <c r="B313" s="48">
        <v>2.57</v>
      </c>
      <c r="C313" s="22">
        <v>3.93</v>
      </c>
      <c r="D313" s="22">
        <f t="shared" si="4"/>
        <v>1.3600000000000003</v>
      </c>
    </row>
    <row r="314" spans="1:8">
      <c r="A314" s="28">
        <v>43647</v>
      </c>
      <c r="B314" s="48">
        <v>2.57</v>
      </c>
      <c r="C314" s="22">
        <v>3.79</v>
      </c>
      <c r="D314" s="22">
        <f t="shared" si="4"/>
        <v>1.2200000000000002</v>
      </c>
      <c r="H314" s="129"/>
    </row>
    <row r="315" spans="1:8">
      <c r="A315" s="28">
        <v>43678</v>
      </c>
      <c r="B315" s="48">
        <v>2.12</v>
      </c>
      <c r="C315" s="22">
        <v>3.36</v>
      </c>
      <c r="D315" s="22">
        <f t="shared" si="4"/>
        <v>1.2399999999999998</v>
      </c>
    </row>
    <row r="316" spans="1:8">
      <c r="A316" s="28">
        <v>43709</v>
      </c>
      <c r="B316" s="48">
        <v>2.16</v>
      </c>
      <c r="C316" s="22">
        <v>3.44</v>
      </c>
      <c r="D316" s="22">
        <f t="shared" si="4"/>
        <v>1.2799999999999998</v>
      </c>
    </row>
    <row r="317" spans="1:8">
      <c r="A317" s="28">
        <v>43739</v>
      </c>
      <c r="B317" s="48">
        <v>2.19</v>
      </c>
      <c r="C317" s="22">
        <v>3.45</v>
      </c>
      <c r="D317" s="22">
        <f t="shared" si="4"/>
        <v>1.2600000000000002</v>
      </c>
    </row>
    <row r="318" spans="1:8">
      <c r="A318" s="28">
        <v>43770</v>
      </c>
      <c r="B318" s="22">
        <v>2.2799999999999998</v>
      </c>
      <c r="C318" s="22">
        <v>3.48</v>
      </c>
      <c r="D318" s="22">
        <f t="shared" si="4"/>
        <v>1.2000000000000002</v>
      </c>
    </row>
    <row r="319" spans="1:8">
      <c r="A319" s="28">
        <v>43800</v>
      </c>
      <c r="B319" s="22">
        <v>2.2999999999999998</v>
      </c>
      <c r="C319" s="22">
        <v>3.45</v>
      </c>
      <c r="D319" s="22">
        <f t="shared" si="4"/>
        <v>1.1500000000000004</v>
      </c>
    </row>
    <row r="320" spans="1:8">
      <c r="A320" s="28">
        <v>43831</v>
      </c>
      <c r="B320" s="22">
        <v>2.2200000000000002</v>
      </c>
      <c r="C320" s="22">
        <v>3.34</v>
      </c>
      <c r="D320" s="22">
        <f t="shared" si="4"/>
        <v>1.1199999999999997</v>
      </c>
    </row>
    <row r="321" spans="1:4">
      <c r="A321" s="28">
        <v>43862</v>
      </c>
      <c r="B321" s="22">
        <v>1.97</v>
      </c>
      <c r="C321" s="22">
        <v>3.16</v>
      </c>
      <c r="D321" s="22">
        <f t="shared" si="4"/>
        <v>1.1900000000000002</v>
      </c>
    </row>
    <row r="322" spans="1:4">
      <c r="A322" s="28">
        <v>43891</v>
      </c>
      <c r="B322" s="22">
        <v>1.46</v>
      </c>
      <c r="C322" s="22">
        <v>3.59</v>
      </c>
      <c r="D322" s="22">
        <f t="shared" si="4"/>
        <v>2.13</v>
      </c>
    </row>
    <row r="323" spans="1:4">
      <c r="A323" s="28">
        <v>43922</v>
      </c>
      <c r="B323" s="22">
        <v>1.27</v>
      </c>
      <c r="C323" s="22">
        <v>3.31</v>
      </c>
      <c r="D323" s="22">
        <f t="shared" si="4"/>
        <v>2.04</v>
      </c>
    </row>
    <row r="324" spans="1:4">
      <c r="A324" s="28">
        <v>43952</v>
      </c>
      <c r="B324" s="22">
        <v>1.38</v>
      </c>
      <c r="C324" s="22">
        <v>3.22</v>
      </c>
      <c r="D324" s="22">
        <f t="shared" si="4"/>
        <v>1.8400000000000003</v>
      </c>
    </row>
    <row r="325" spans="1:4">
      <c r="A325" s="28">
        <v>43983</v>
      </c>
      <c r="B325" s="22">
        <v>1.49</v>
      </c>
      <c r="C325" s="22">
        <v>3.1</v>
      </c>
      <c r="D325" s="22">
        <f t="shared" si="4"/>
        <v>1.61</v>
      </c>
    </row>
    <row r="326" spans="1:4">
      <c r="A326" s="28">
        <v>44013</v>
      </c>
      <c r="B326" s="22">
        <v>1.31</v>
      </c>
      <c r="C326" s="22">
        <v>2.77</v>
      </c>
      <c r="D326" s="22">
        <f t="shared" si="4"/>
        <v>1.46</v>
      </c>
    </row>
    <row r="327" spans="1:4">
      <c r="A327" s="28">
        <v>44044</v>
      </c>
      <c r="B327" s="22">
        <v>1.36</v>
      </c>
      <c r="C327" s="22">
        <v>2.76</v>
      </c>
      <c r="D327" s="22">
        <f t="shared" si="4"/>
        <v>1.3999999999999997</v>
      </c>
    </row>
    <row r="328" spans="1:4">
      <c r="A328" s="28">
        <v>44075</v>
      </c>
      <c r="B328" s="48">
        <v>1.42</v>
      </c>
      <c r="C328" s="22">
        <v>2.88</v>
      </c>
      <c r="D328" s="22">
        <f t="shared" si="4"/>
        <v>1.46</v>
      </c>
    </row>
    <row r="329" spans="1:4">
      <c r="A329" s="28">
        <v>44105</v>
      </c>
      <c r="B329" s="48">
        <v>1.57</v>
      </c>
      <c r="C329" s="22">
        <v>2.8</v>
      </c>
      <c r="D329" s="22">
        <f t="shared" ref="D329:D389" si="5">C329-B329</f>
        <v>1.2299999999999998</v>
      </c>
    </row>
    <row r="330" spans="1:4">
      <c r="A330" s="28">
        <v>44136</v>
      </c>
      <c r="B330" s="48">
        <v>1.62</v>
      </c>
      <c r="C330" s="22">
        <v>2.89</v>
      </c>
      <c r="D330" s="22">
        <f t="shared" si="5"/>
        <v>1.27</v>
      </c>
    </row>
    <row r="331" spans="1:4">
      <c r="A331" s="28">
        <v>44166</v>
      </c>
      <c r="B331" s="48">
        <v>1.67</v>
      </c>
      <c r="C331" s="22">
        <v>2.8</v>
      </c>
      <c r="D331" s="22">
        <f t="shared" si="5"/>
        <v>1.1299999999999999</v>
      </c>
    </row>
    <row r="332" spans="1:4">
      <c r="A332" s="28">
        <v>44197</v>
      </c>
      <c r="B332" s="48">
        <v>1.82</v>
      </c>
      <c r="C332" s="22">
        <v>2.94</v>
      </c>
      <c r="D332" s="22">
        <f t="shared" si="5"/>
        <v>1.1199999999999999</v>
      </c>
    </row>
    <row r="333" spans="1:4">
      <c r="A333" s="28">
        <v>44228</v>
      </c>
      <c r="B333" s="48">
        <v>2.04</v>
      </c>
      <c r="C333" s="22">
        <v>3.13</v>
      </c>
      <c r="D333" s="22">
        <f t="shared" si="5"/>
        <v>1.0899999999999999</v>
      </c>
    </row>
    <row r="334" spans="1:4">
      <c r="A334" s="28">
        <v>44256</v>
      </c>
      <c r="B334" s="48">
        <v>2.34</v>
      </c>
      <c r="C334" s="22">
        <v>3.48</v>
      </c>
      <c r="D334" s="22">
        <f t="shared" si="5"/>
        <v>1.1400000000000001</v>
      </c>
    </row>
    <row r="335" spans="1:4">
      <c r="A335" s="28">
        <v>44287</v>
      </c>
      <c r="B335" s="48">
        <v>2.2999999999999998</v>
      </c>
      <c r="C335" s="22">
        <v>3.33</v>
      </c>
      <c r="D335" s="22">
        <f t="shared" si="5"/>
        <v>1.0300000000000002</v>
      </c>
    </row>
    <row r="336" spans="1:4">
      <c r="A336" s="28">
        <v>44317</v>
      </c>
      <c r="B336" s="48">
        <v>2.3199999999999998</v>
      </c>
      <c r="C336" s="22">
        <v>3.36</v>
      </c>
      <c r="D336" s="22">
        <f t="shared" si="5"/>
        <v>1.04</v>
      </c>
    </row>
    <row r="337" spans="1:4">
      <c r="A337" s="28">
        <v>44348</v>
      </c>
      <c r="B337" s="22">
        <v>2.16</v>
      </c>
      <c r="C337" s="22">
        <v>3.19</v>
      </c>
      <c r="D337" s="22">
        <f t="shared" si="5"/>
        <v>1.0299999999999998</v>
      </c>
    </row>
    <row r="338" spans="1:4">
      <c r="A338" s="28">
        <v>44378</v>
      </c>
      <c r="B338" s="22">
        <v>1.94</v>
      </c>
      <c r="C338" s="22">
        <v>2.99</v>
      </c>
      <c r="D338" s="22">
        <f t="shared" si="5"/>
        <v>1.0500000000000003</v>
      </c>
    </row>
    <row r="339" spans="1:4">
      <c r="A339" s="28">
        <v>44409</v>
      </c>
      <c r="B339" s="22">
        <v>1.92</v>
      </c>
      <c r="C339" s="22">
        <v>2.99</v>
      </c>
      <c r="D339" s="22">
        <f t="shared" si="5"/>
        <v>1.0700000000000003</v>
      </c>
    </row>
    <row r="340" spans="1:4">
      <c r="A340" s="28">
        <v>44440</v>
      </c>
      <c r="B340" s="48">
        <v>1.94</v>
      </c>
      <c r="C340" s="22">
        <v>3</v>
      </c>
      <c r="D340" s="22">
        <f t="shared" si="5"/>
        <v>1.06</v>
      </c>
    </row>
    <row r="341" spans="1:4">
      <c r="A341" s="28">
        <v>44470</v>
      </c>
      <c r="B341" s="48">
        <v>2.06</v>
      </c>
      <c r="C341" s="22">
        <v>3.13</v>
      </c>
      <c r="D341" s="22">
        <f t="shared" si="5"/>
        <v>1.0699999999999998</v>
      </c>
    </row>
    <row r="342" spans="1:4">
      <c r="A342" s="28">
        <v>44501</v>
      </c>
      <c r="B342" s="48">
        <v>1.94</v>
      </c>
      <c r="C342" s="22">
        <v>3.06</v>
      </c>
      <c r="D342" s="22">
        <f t="shared" si="5"/>
        <v>1.1200000000000001</v>
      </c>
    </row>
    <row r="343" spans="1:4">
      <c r="A343" s="28">
        <v>44531</v>
      </c>
      <c r="B343" s="48">
        <v>1.85</v>
      </c>
      <c r="C343" s="22">
        <v>3.17</v>
      </c>
      <c r="D343" s="22">
        <f t="shared" si="5"/>
        <v>1.3199999999999998</v>
      </c>
    </row>
    <row r="344" spans="1:4">
      <c r="A344" s="28">
        <v>44562</v>
      </c>
      <c r="B344" s="48">
        <v>2.1</v>
      </c>
      <c r="C344" s="22">
        <v>3.25</v>
      </c>
      <c r="D344" s="22">
        <f t="shared" si="5"/>
        <v>1.1499999999999999</v>
      </c>
    </row>
    <row r="345" spans="1:4">
      <c r="A345" s="28">
        <v>44593</v>
      </c>
      <c r="B345" s="48">
        <v>2.25</v>
      </c>
      <c r="C345" s="22">
        <v>3.48</v>
      </c>
      <c r="D345" s="22">
        <f t="shared" si="5"/>
        <v>1.23</v>
      </c>
    </row>
    <row r="346" spans="1:4">
      <c r="A346" s="28">
        <v>44621</v>
      </c>
      <c r="B346" s="48">
        <v>2.41</v>
      </c>
      <c r="C346" s="22">
        <v>4.0199999999999996</v>
      </c>
      <c r="D346" s="22">
        <f t="shared" si="5"/>
        <v>1.6099999999999994</v>
      </c>
    </row>
    <row r="347" spans="1:4">
      <c r="A347" s="28">
        <v>44652</v>
      </c>
      <c r="B347" s="48">
        <v>2.81</v>
      </c>
      <c r="C347" s="22">
        <v>4.34</v>
      </c>
      <c r="D347" s="22">
        <f t="shared" si="5"/>
        <v>1.5299999999999998</v>
      </c>
    </row>
    <row r="348" spans="1:4">
      <c r="A348" s="28">
        <v>44682</v>
      </c>
      <c r="B348" s="48">
        <v>3.07</v>
      </c>
      <c r="C348" s="22">
        <v>4.79</v>
      </c>
      <c r="D348" s="22">
        <f t="shared" si="5"/>
        <v>1.7200000000000002</v>
      </c>
    </row>
    <row r="349" spans="1:4">
      <c r="A349" s="28">
        <v>44713</v>
      </c>
      <c r="B349" s="22">
        <v>3.25</v>
      </c>
      <c r="C349" s="22">
        <v>4.91</v>
      </c>
      <c r="D349" s="22">
        <f t="shared" si="5"/>
        <v>1.6600000000000001</v>
      </c>
    </row>
    <row r="350" spans="1:4">
      <c r="A350" s="28">
        <v>44743</v>
      </c>
      <c r="B350" s="22">
        <v>3.1</v>
      </c>
      <c r="C350" s="22">
        <v>4.84</v>
      </c>
      <c r="D350" s="22">
        <f t="shared" si="5"/>
        <v>1.7399999999999998</v>
      </c>
    </row>
    <row r="351" spans="1:4">
      <c r="A351" s="28">
        <v>44774</v>
      </c>
      <c r="B351" s="22">
        <v>3.13</v>
      </c>
      <c r="C351" s="22">
        <v>4.8</v>
      </c>
      <c r="D351" s="22">
        <f t="shared" si="5"/>
        <v>1.67</v>
      </c>
    </row>
    <row r="352" spans="1:4">
      <c r="A352" s="28">
        <v>44805</v>
      </c>
      <c r="B352" s="22">
        <v>3.56</v>
      </c>
      <c r="C352" s="22">
        <v>5.33</v>
      </c>
      <c r="D352" s="22">
        <f t="shared" si="5"/>
        <v>1.77</v>
      </c>
    </row>
    <row r="353" spans="1:7">
      <c r="A353" s="28">
        <v>44835</v>
      </c>
      <c r="B353" s="22">
        <v>4.04</v>
      </c>
      <c r="C353" s="22">
        <v>5.91</v>
      </c>
      <c r="D353" s="22">
        <f t="shared" si="5"/>
        <v>1.87</v>
      </c>
    </row>
    <row r="354" spans="1:7">
      <c r="A354" s="28">
        <v>44866</v>
      </c>
      <c r="B354" s="22">
        <v>4</v>
      </c>
      <c r="C354" s="22">
        <v>5.78</v>
      </c>
      <c r="D354" s="22">
        <f t="shared" si="5"/>
        <v>1.7800000000000002</v>
      </c>
    </row>
    <row r="355" spans="1:7">
      <c r="A355" s="28">
        <v>44896</v>
      </c>
      <c r="B355" s="22">
        <v>3.66</v>
      </c>
      <c r="C355" s="22">
        <v>5.3</v>
      </c>
      <c r="D355" s="22">
        <f t="shared" si="5"/>
        <v>1.6399999999999997</v>
      </c>
    </row>
    <row r="356" spans="1:7">
      <c r="A356" s="28">
        <v>44927</v>
      </c>
      <c r="B356" s="22">
        <v>3.66</v>
      </c>
      <c r="C356" s="22">
        <v>5.23</v>
      </c>
      <c r="D356" s="22">
        <f t="shared" si="5"/>
        <v>1.5700000000000003</v>
      </c>
    </row>
    <row r="357" spans="1:7">
      <c r="A357" s="28">
        <v>44958</v>
      </c>
      <c r="B357" s="22">
        <v>3.8</v>
      </c>
      <c r="C357" s="22">
        <v>5.32</v>
      </c>
      <c r="D357" s="22">
        <f t="shared" si="5"/>
        <v>1.5200000000000005</v>
      </c>
    </row>
    <row r="358" spans="1:7">
      <c r="A358" s="28">
        <v>44986</v>
      </c>
      <c r="B358" s="48">
        <v>3.77</v>
      </c>
      <c r="C358" s="22">
        <v>5.44</v>
      </c>
      <c r="D358" s="22">
        <f t="shared" si="5"/>
        <v>1.6700000000000004</v>
      </c>
    </row>
    <row r="359" spans="1:7">
      <c r="A359" s="28">
        <v>45017</v>
      </c>
      <c r="B359" s="48">
        <v>3.68</v>
      </c>
      <c r="C359" s="22">
        <v>5.2</v>
      </c>
      <c r="D359" s="22">
        <f t="shared" si="5"/>
        <v>1.52</v>
      </c>
    </row>
    <row r="360" spans="1:7">
      <c r="A360" s="28">
        <v>45047</v>
      </c>
      <c r="B360" s="48">
        <v>3.86</v>
      </c>
      <c r="C360" s="22">
        <v>5.44</v>
      </c>
      <c r="D360" s="22">
        <f t="shared" si="5"/>
        <v>1.5800000000000005</v>
      </c>
    </row>
    <row r="361" spans="1:7">
      <c r="A361" s="28">
        <v>45078</v>
      </c>
      <c r="B361" s="48">
        <v>3.87</v>
      </c>
      <c r="C361" s="22">
        <v>5.46</v>
      </c>
      <c r="D361" s="22">
        <f t="shared" si="5"/>
        <v>1.5899999999999999</v>
      </c>
    </row>
    <row r="362" spans="1:7">
      <c r="A362" s="28">
        <v>45108</v>
      </c>
      <c r="B362" s="48">
        <v>3.96</v>
      </c>
      <c r="C362" s="22">
        <v>5.48</v>
      </c>
      <c r="D362" s="22">
        <f t="shared" si="5"/>
        <v>1.5200000000000005</v>
      </c>
    </row>
    <row r="363" spans="1:7">
      <c r="A363" s="28">
        <v>45139</v>
      </c>
      <c r="B363" s="48">
        <v>4.28</v>
      </c>
      <c r="C363" s="22">
        <v>5.77</v>
      </c>
      <c r="D363" s="22">
        <f t="shared" si="5"/>
        <v>1.4899999999999993</v>
      </c>
    </row>
    <row r="364" spans="1:7">
      <c r="A364" s="28">
        <v>45170</v>
      </c>
      <c r="B364" s="22">
        <v>4.47</v>
      </c>
      <c r="C364" s="22">
        <v>5.91</v>
      </c>
      <c r="D364" s="22">
        <f t="shared" si="5"/>
        <v>1.4400000000000004</v>
      </c>
    </row>
    <row r="365" spans="1:7">
      <c r="A365" s="28">
        <v>45200</v>
      </c>
      <c r="B365" s="22">
        <v>4.95</v>
      </c>
      <c r="C365" s="22">
        <v>6.38</v>
      </c>
      <c r="D365" s="22">
        <f t="shared" si="5"/>
        <v>1.4299999999999997</v>
      </c>
    </row>
    <row r="366" spans="1:7">
      <c r="A366" s="28">
        <v>45231</v>
      </c>
      <c r="B366" s="48">
        <v>4.66</v>
      </c>
      <c r="C366" s="22">
        <v>5.99</v>
      </c>
      <c r="D366" s="22">
        <f t="shared" si="5"/>
        <v>1.33</v>
      </c>
    </row>
    <row r="367" spans="1:7">
      <c r="A367" s="28">
        <v>45261</v>
      </c>
      <c r="B367" s="48">
        <v>4.1399999999999997</v>
      </c>
      <c r="C367" s="22">
        <v>5.46</v>
      </c>
      <c r="D367" s="22">
        <f t="shared" si="5"/>
        <v>1.3200000000000003</v>
      </c>
      <c r="F367" s="22">
        <f>AVERAGE(B356:B367)</f>
        <v>4.0916666666666677</v>
      </c>
      <c r="G367" s="22">
        <f>AVERAGE(C356:C367)</f>
        <v>5.59</v>
      </c>
    </row>
    <row r="368" spans="1:7">
      <c r="A368" s="28">
        <v>45292</v>
      </c>
      <c r="B368" s="48">
        <v>4.26</v>
      </c>
      <c r="C368" s="22">
        <v>5.51</v>
      </c>
      <c r="D368" s="22">
        <f t="shared" si="5"/>
        <v>1.25</v>
      </c>
    </row>
    <row r="369" spans="1:7">
      <c r="A369" s="28">
        <v>45323</v>
      </c>
      <c r="B369" s="48">
        <v>4.38</v>
      </c>
      <c r="C369" s="22">
        <v>5.59</v>
      </c>
      <c r="D369" s="22">
        <f t="shared" si="5"/>
        <v>1.21</v>
      </c>
    </row>
    <row r="370" spans="1:7">
      <c r="A370" s="28">
        <v>45352</v>
      </c>
      <c r="B370" s="48">
        <v>4.3600000000000003</v>
      </c>
      <c r="C370" s="22">
        <v>5.59</v>
      </c>
      <c r="D370" s="22">
        <f t="shared" si="5"/>
        <v>1.2299999999999995</v>
      </c>
    </row>
    <row r="371" spans="1:7">
      <c r="A371" s="28">
        <v>45383</v>
      </c>
      <c r="B371" s="48">
        <v>4.66</v>
      </c>
      <c r="C371" s="22">
        <v>5.83</v>
      </c>
      <c r="D371" s="22">
        <f t="shared" si="5"/>
        <v>1.17</v>
      </c>
    </row>
    <row r="372" spans="1:7">
      <c r="A372" s="28">
        <v>45413</v>
      </c>
      <c r="B372" s="48">
        <v>4.62</v>
      </c>
      <c r="C372" s="22">
        <v>5.78</v>
      </c>
      <c r="D372" s="22">
        <f t="shared" si="5"/>
        <v>1.1600000000000001</v>
      </c>
    </row>
    <row r="373" spans="1:7">
      <c r="A373" s="28">
        <v>45444</v>
      </c>
      <c r="B373" s="48">
        <v>4.4400000000000004</v>
      </c>
      <c r="C373" s="22">
        <v>5.65</v>
      </c>
      <c r="D373" s="22">
        <f t="shared" si="5"/>
        <v>1.21</v>
      </c>
    </row>
    <row r="374" spans="1:7">
      <c r="A374" s="28">
        <v>45474</v>
      </c>
      <c r="B374" s="22">
        <v>4.46</v>
      </c>
      <c r="C374" s="22">
        <v>5.68</v>
      </c>
      <c r="D374" s="22">
        <f t="shared" si="5"/>
        <v>1.2199999999999998</v>
      </c>
      <c r="E374" s="22">
        <f>AVERAGE(C368:C374)</f>
        <v>5.661428571428571</v>
      </c>
    </row>
    <row r="375" spans="1:7">
      <c r="A375" s="28">
        <v>45505</v>
      </c>
      <c r="B375" s="48">
        <v>4.1500000000000004</v>
      </c>
      <c r="C375" s="22">
        <v>5.42</v>
      </c>
      <c r="D375" s="22">
        <f t="shared" si="5"/>
        <v>1.2699999999999996</v>
      </c>
    </row>
    <row r="376" spans="1:7">
      <c r="A376" s="28">
        <v>45536</v>
      </c>
      <c r="B376" s="48">
        <v>4.04</v>
      </c>
      <c r="C376" s="22">
        <v>5.23</v>
      </c>
      <c r="D376" s="22">
        <f t="shared" si="5"/>
        <v>1.1900000000000004</v>
      </c>
    </row>
    <row r="377" spans="1:7">
      <c r="A377" s="28">
        <v>45566</v>
      </c>
      <c r="B377" s="48">
        <v>4.38</v>
      </c>
      <c r="C377" s="22">
        <v>5.44</v>
      </c>
      <c r="D377" s="22">
        <f t="shared" si="5"/>
        <v>1.0600000000000005</v>
      </c>
    </row>
    <row r="378" spans="1:7">
      <c r="A378" s="28">
        <v>45597</v>
      </c>
      <c r="B378" s="48">
        <v>4.54</v>
      </c>
      <c r="C378" s="22">
        <v>5.58</v>
      </c>
      <c r="D378" s="22">
        <f t="shared" si="5"/>
        <v>1.04</v>
      </c>
    </row>
    <row r="379" spans="1:7">
      <c r="A379" s="28">
        <v>45627</v>
      </c>
      <c r="B379" s="22">
        <v>4.58</v>
      </c>
      <c r="C379" s="22">
        <v>5.6</v>
      </c>
      <c r="D379" s="22">
        <f t="shared" si="5"/>
        <v>1.0199999999999996</v>
      </c>
      <c r="F379" s="22">
        <f>AVERAGE(B368:B379)</f>
        <v>4.4058333333333337</v>
      </c>
      <c r="G379" s="22">
        <f>AVERAGE(C368:C379)</f>
        <v>5.5749999999999993</v>
      </c>
    </row>
    <row r="380" spans="1:7">
      <c r="A380" s="28">
        <v>45658</v>
      </c>
      <c r="B380" s="22">
        <v>4.8499999999999996</v>
      </c>
      <c r="C380" s="22">
        <v>5.89</v>
      </c>
      <c r="D380" s="22">
        <f t="shared" si="5"/>
        <v>1.04</v>
      </c>
    </row>
    <row r="381" spans="1:7">
      <c r="A381" s="28">
        <v>45689</v>
      </c>
      <c r="B381" s="22">
        <v>4.68</v>
      </c>
      <c r="C381" s="22">
        <v>5.74</v>
      </c>
      <c r="D381" s="22">
        <f t="shared" si="5"/>
        <v>1.0600000000000005</v>
      </c>
    </row>
    <row r="382" spans="1:7">
      <c r="A382" s="28">
        <v>45717</v>
      </c>
      <c r="B382" s="22">
        <v>4.5999999999999996</v>
      </c>
      <c r="C382" s="22">
        <v>5.75</v>
      </c>
      <c r="D382" s="22">
        <f t="shared" si="5"/>
        <v>1.1500000000000004</v>
      </c>
    </row>
    <row r="383" spans="1:7">
      <c r="A383" s="28">
        <v>45748</v>
      </c>
      <c r="B383" s="22">
        <v>4.71</v>
      </c>
      <c r="C383" s="22">
        <v>5.93</v>
      </c>
      <c r="D383" s="22">
        <f t="shared" si="5"/>
        <v>1.2199999999999998</v>
      </c>
    </row>
    <row r="384" spans="1:7">
      <c r="A384" s="28">
        <v>45778</v>
      </c>
      <c r="B384" s="22">
        <v>4.9000000000000004</v>
      </c>
      <c r="C384" s="22">
        <v>6.06</v>
      </c>
      <c r="D384" s="22">
        <f t="shared" si="5"/>
        <v>1.1599999999999993</v>
      </c>
    </row>
    <row r="385" spans="1:4">
      <c r="A385" s="28">
        <v>45809</v>
      </c>
      <c r="B385" s="22">
        <v>4.8899999999999997</v>
      </c>
      <c r="C385" s="22">
        <v>5.95</v>
      </c>
      <c r="D385" s="22">
        <f t="shared" si="5"/>
        <v>1.0600000000000005</v>
      </c>
    </row>
    <row r="386" spans="1:4">
      <c r="A386" s="28">
        <v>45839</v>
      </c>
      <c r="B386" s="22">
        <v>4.92</v>
      </c>
      <c r="C386" s="22">
        <v>5.9</v>
      </c>
      <c r="D386" s="22">
        <f t="shared" si="5"/>
        <v>0.98000000000000043</v>
      </c>
    </row>
    <row r="387" spans="1:4">
      <c r="A387" s="28">
        <v>45870</v>
      </c>
      <c r="B387" s="22">
        <v>4.87</v>
      </c>
      <c r="C387" s="22">
        <v>5.79</v>
      </c>
      <c r="D387" s="22">
        <f t="shared" si="5"/>
        <v>0.91999999999999993</v>
      </c>
    </row>
    <row r="388" spans="1:4">
      <c r="A388" s="28">
        <v>45901</v>
      </c>
      <c r="B388" s="22">
        <v>4.74</v>
      </c>
      <c r="C388" s="22">
        <v>5.63</v>
      </c>
      <c r="D388" s="22">
        <f t="shared" si="5"/>
        <v>0.88999999999999968</v>
      </c>
    </row>
    <row r="389" spans="1:4">
      <c r="A389" s="28">
        <v>45931</v>
      </c>
      <c r="B389" s="22">
        <v>4.6399999999999997</v>
      </c>
      <c r="C389" s="22">
        <v>5.53</v>
      </c>
      <c r="D389" s="22">
        <f t="shared" si="5"/>
        <v>0.89000000000000057</v>
      </c>
    </row>
  </sheetData>
  <printOptions horizontalCentered="1"/>
  <pageMargins left="0.47" right="0.36" top="1.25" bottom="0.75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4:I32"/>
  <sheetViews>
    <sheetView showGridLines="0" topLeftCell="D1" zoomScale="140" zoomScaleNormal="140" workbookViewId="0">
      <selection activeCell="E14" sqref="E14:I32"/>
    </sheetView>
  </sheetViews>
  <sheetFormatPr defaultColWidth="10.85546875" defaultRowHeight="12.75"/>
  <cols>
    <col min="1" max="3" width="10.85546875" style="48"/>
    <col min="4" max="4" width="13.42578125" style="48" customWidth="1"/>
    <col min="5" max="5" width="3.28515625" style="48" customWidth="1"/>
    <col min="6" max="7" width="10.85546875" style="48"/>
    <col min="8" max="8" width="20.28515625" style="48" customWidth="1"/>
    <col min="9" max="16384" width="10.85546875" style="48"/>
  </cols>
  <sheetData>
    <row r="14" spans="5:9" ht="5.0999999999999996" customHeight="1"/>
    <row r="15" spans="5:9">
      <c r="E15" s="171" t="s">
        <v>211</v>
      </c>
      <c r="F15" s="172"/>
      <c r="G15" s="172"/>
      <c r="H15" s="172"/>
      <c r="I15" s="172"/>
    </row>
    <row r="16" spans="5:9">
      <c r="E16" s="171" t="s">
        <v>220</v>
      </c>
      <c r="F16" s="172"/>
      <c r="G16" s="172"/>
      <c r="H16" s="172"/>
      <c r="I16" s="172"/>
    </row>
    <row r="17" spans="5:9" ht="6.95" customHeight="1">
      <c r="E17" s="105"/>
      <c r="F17" s="105"/>
      <c r="G17" s="105"/>
      <c r="H17" s="105"/>
      <c r="I17" s="105"/>
    </row>
    <row r="18" spans="5:9" ht="11.1" customHeight="1">
      <c r="E18" s="105">
        <v>1</v>
      </c>
      <c r="F18" s="105" t="s">
        <v>212</v>
      </c>
      <c r="G18" s="105"/>
      <c r="H18" s="105"/>
      <c r="I18" s="100">
        <v>7.7399999999999997E-2</v>
      </c>
    </row>
    <row r="19" spans="5:9" ht="11.1" customHeight="1">
      <c r="E19" s="105">
        <v>2</v>
      </c>
      <c r="F19" s="105" t="s">
        <v>221</v>
      </c>
      <c r="G19" s="105"/>
      <c r="H19" s="105"/>
      <c r="I19" s="173">
        <v>5.57E-2</v>
      </c>
    </row>
    <row r="20" spans="5:9" ht="11.1" customHeight="1">
      <c r="E20" s="105">
        <v>3</v>
      </c>
      <c r="F20" s="105" t="s">
        <v>213</v>
      </c>
      <c r="G20" s="105"/>
      <c r="H20" s="105"/>
      <c r="I20" s="100">
        <f>I19-I18</f>
        <v>-2.1699999999999997E-2</v>
      </c>
    </row>
    <row r="21" spans="5:9" ht="6.95" customHeight="1">
      <c r="E21" s="105"/>
      <c r="F21" s="105"/>
      <c r="G21" s="105"/>
      <c r="H21" s="105"/>
      <c r="I21" s="105"/>
    </row>
    <row r="22" spans="5:9" ht="11.1" customHeight="1">
      <c r="E22" s="105">
        <v>4</v>
      </c>
      <c r="F22" s="105" t="s">
        <v>214</v>
      </c>
      <c r="G22" s="105"/>
      <c r="H22" s="105"/>
      <c r="I22" s="174">
        <v>-0.42120000000000002</v>
      </c>
    </row>
    <row r="23" spans="5:9" ht="11.1" customHeight="1">
      <c r="E23" s="105">
        <v>5</v>
      </c>
      <c r="F23" s="105" t="s">
        <v>215</v>
      </c>
      <c r="G23" s="105"/>
      <c r="H23" s="100"/>
      <c r="I23" s="100">
        <f>I22*I20</f>
        <v>9.1400399999999986E-3</v>
      </c>
    </row>
    <row r="24" spans="5:9" ht="6.95" customHeight="1">
      <c r="E24" s="105"/>
      <c r="F24" s="105"/>
      <c r="G24" s="105"/>
      <c r="H24" s="105"/>
      <c r="I24" s="105"/>
    </row>
    <row r="25" spans="5:9" ht="11.1" customHeight="1">
      <c r="E25" s="105">
        <v>6</v>
      </c>
      <c r="F25" s="105" t="s">
        <v>216</v>
      </c>
      <c r="G25" s="105"/>
      <c r="H25" s="100"/>
      <c r="I25" s="100">
        <v>3.9E-2</v>
      </c>
    </row>
    <row r="26" spans="5:9" ht="11.1" customHeight="1">
      <c r="E26" s="105">
        <v>7</v>
      </c>
      <c r="F26" s="105" t="s">
        <v>217</v>
      </c>
      <c r="G26" s="105"/>
      <c r="H26" s="105"/>
      <c r="I26" s="100">
        <f>I25+I23</f>
        <v>4.8140039999999995E-2</v>
      </c>
    </row>
    <row r="27" spans="5:9" ht="6.95" customHeight="1">
      <c r="E27" s="105"/>
      <c r="F27" s="105"/>
      <c r="G27" s="105"/>
      <c r="H27" s="105"/>
      <c r="I27" s="105"/>
    </row>
    <row r="28" spans="5:9" ht="11.1" customHeight="1">
      <c r="E28" s="105">
        <v>8</v>
      </c>
      <c r="F28" s="105" t="s">
        <v>221</v>
      </c>
      <c r="G28" s="105"/>
      <c r="H28" s="105"/>
      <c r="I28" s="100">
        <v>5.57E-2</v>
      </c>
    </row>
    <row r="29" spans="5:9" ht="11.1" customHeight="1">
      <c r="E29" s="105">
        <v>9</v>
      </c>
      <c r="F29" s="105" t="s">
        <v>218</v>
      </c>
      <c r="G29" s="105"/>
      <c r="H29" s="105"/>
      <c r="I29" s="173">
        <f>I26</f>
        <v>4.8140039999999995E-2</v>
      </c>
    </row>
    <row r="30" spans="5:9" ht="8.1" customHeight="1">
      <c r="E30" s="105"/>
      <c r="F30" s="105"/>
      <c r="G30" s="105"/>
      <c r="H30" s="105"/>
      <c r="I30" s="105"/>
    </row>
    <row r="31" spans="5:9" ht="11.1" customHeight="1">
      <c r="E31" s="105">
        <v>10</v>
      </c>
      <c r="F31" s="105" t="s">
        <v>219</v>
      </c>
      <c r="G31" s="105"/>
      <c r="H31" s="105"/>
      <c r="I31" s="100">
        <f>I29+I28</f>
        <v>0.10384003999999999</v>
      </c>
    </row>
    <row r="32" spans="5:9" ht="5.0999999999999996" customHeight="1"/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:G21"/>
  <sheetViews>
    <sheetView showGridLines="0" zoomScale="140" zoomScaleNormal="140" workbookViewId="0">
      <selection activeCell="G19" sqref="G19"/>
    </sheetView>
  </sheetViews>
  <sheetFormatPr defaultColWidth="11.42578125" defaultRowHeight="12.75"/>
  <cols>
    <col min="4" max="4" width="6.42578125" customWidth="1"/>
  </cols>
  <sheetData>
    <row r="12" spans="3:7">
      <c r="C12" s="1" t="s">
        <v>178</v>
      </c>
      <c r="D12" s="2"/>
      <c r="E12" s="2"/>
      <c r="F12" s="2"/>
      <c r="G12" s="2"/>
    </row>
    <row r="13" spans="3:7">
      <c r="C13" s="1" t="s">
        <v>170</v>
      </c>
      <c r="D13" s="2"/>
      <c r="E13" s="2"/>
      <c r="F13" s="2"/>
      <c r="G13" s="2"/>
    </row>
    <row r="14" spans="3:7" ht="6.95" customHeight="1"/>
    <row r="15" spans="3:7">
      <c r="E15" s="150"/>
      <c r="F15" s="15"/>
      <c r="G15" s="15" t="s">
        <v>176</v>
      </c>
    </row>
    <row r="16" spans="3:7">
      <c r="E16" s="4" t="s">
        <v>174</v>
      </c>
      <c r="F16" s="4" t="s">
        <v>175</v>
      </c>
      <c r="G16" s="4" t="s">
        <v>175</v>
      </c>
    </row>
    <row r="17" spans="3:7" ht="6.95" customHeight="1"/>
    <row r="18" spans="3:7">
      <c r="C18" s="6" t="s">
        <v>171</v>
      </c>
      <c r="E18" s="149">
        <v>0.47</v>
      </c>
      <c r="F18" s="149">
        <v>4.5100000000000001E-2</v>
      </c>
      <c r="G18" s="149">
        <f>ROUND(F18*E18,4)</f>
        <v>2.12E-2</v>
      </c>
    </row>
    <row r="19" spans="3:7">
      <c r="C19" s="6" t="s">
        <v>172</v>
      </c>
      <c r="E19" s="151">
        <v>0.53</v>
      </c>
      <c r="F19" s="149">
        <v>9.5000000000000001E-2</v>
      </c>
      <c r="G19" s="149">
        <f>ROUND(F19*E19,4)</f>
        <v>5.04E-2</v>
      </c>
    </row>
    <row r="20" spans="3:7" ht="8.1" customHeight="1">
      <c r="E20" s="149"/>
      <c r="F20" s="149"/>
      <c r="G20" s="149"/>
    </row>
    <row r="21" spans="3:7">
      <c r="C21" s="6" t="s">
        <v>173</v>
      </c>
      <c r="E21" s="149">
        <f>SUM(E18:E19)</f>
        <v>1</v>
      </c>
      <c r="F21" s="149"/>
      <c r="G21" s="149">
        <f>SUM(G18:G19)</f>
        <v>7.1599999999999997E-2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F1" zoomScale="120" zoomScaleNormal="120" workbookViewId="0">
      <pane ySplit="12" topLeftCell="A34" activePane="bottomLeft" state="frozen"/>
      <selection pane="bottomLeft" activeCell="A4" sqref="A4"/>
    </sheetView>
  </sheetViews>
  <sheetFormatPr defaultColWidth="8.85546875" defaultRowHeight="15"/>
  <cols>
    <col min="1" max="1" width="20" style="130" customWidth="1"/>
    <col min="2" max="2" width="8" style="130" customWidth="1"/>
    <col min="3" max="16384" width="8.85546875" style="130"/>
  </cols>
  <sheetData>
    <row r="1" spans="1:15" ht="15.75">
      <c r="A1" s="178" t="s">
        <v>122</v>
      </c>
      <c r="B1" s="176"/>
      <c r="C1" s="176"/>
      <c r="D1" s="176"/>
      <c r="E1" s="176"/>
      <c r="F1" s="176"/>
      <c r="G1" s="48"/>
      <c r="H1" s="48"/>
      <c r="I1" s="48"/>
      <c r="J1" s="48"/>
      <c r="K1" s="48"/>
      <c r="L1" s="48"/>
      <c r="M1" s="48"/>
      <c r="N1" s="48"/>
      <c r="O1" s="48"/>
    </row>
    <row r="2" spans="1:15" ht="15.75">
      <c r="A2" s="178" t="s">
        <v>123</v>
      </c>
      <c r="B2" s="176"/>
      <c r="C2" s="176"/>
      <c r="D2" s="176"/>
      <c r="E2" s="176"/>
      <c r="F2" s="176"/>
      <c r="G2" s="48"/>
      <c r="H2" s="48"/>
      <c r="I2" s="48"/>
      <c r="J2" s="48"/>
      <c r="K2" s="48"/>
      <c r="L2" s="48"/>
      <c r="M2" s="48"/>
      <c r="N2" s="48"/>
      <c r="O2" s="48"/>
    </row>
    <row r="3" spans="1:15">
      <c r="A3" s="176"/>
      <c r="B3" s="176"/>
      <c r="C3" s="176"/>
      <c r="D3" s="176"/>
      <c r="E3" s="176"/>
      <c r="F3" s="176"/>
      <c r="G3" s="48"/>
      <c r="H3" s="48"/>
      <c r="I3" s="48"/>
      <c r="J3" s="48"/>
      <c r="K3" s="48"/>
      <c r="L3" s="48"/>
      <c r="M3" s="48"/>
      <c r="N3" s="48"/>
      <c r="O3" s="48"/>
    </row>
    <row r="4" spans="1:15" ht="15" customHeight="1">
      <c r="A4" s="131"/>
      <c r="B4" s="175"/>
      <c r="C4" s="176"/>
      <c r="D4" s="176"/>
      <c r="E4" s="176"/>
      <c r="F4" s="176"/>
      <c r="G4" s="48"/>
      <c r="H4" s="48"/>
      <c r="I4" s="48"/>
      <c r="J4" s="48"/>
      <c r="K4" s="48"/>
      <c r="L4" s="48"/>
      <c r="M4" s="48"/>
      <c r="N4" s="48"/>
      <c r="O4" s="48"/>
    </row>
    <row r="5" spans="1:15" ht="15" customHeight="1">
      <c r="A5" s="179"/>
      <c r="B5" s="176"/>
      <c r="C5" s="176"/>
      <c r="D5" s="176"/>
      <c r="E5" s="176"/>
      <c r="F5" s="176"/>
      <c r="G5" s="48"/>
      <c r="H5" s="48"/>
      <c r="I5" s="48"/>
      <c r="J5" s="48"/>
      <c r="K5" s="48"/>
      <c r="L5" s="48"/>
      <c r="M5" s="48"/>
      <c r="N5" s="48"/>
      <c r="O5" s="48"/>
    </row>
    <row r="6" spans="1:15" ht="15" customHeight="1">
      <c r="A6" s="131"/>
      <c r="B6" s="175"/>
      <c r="C6" s="176"/>
      <c r="D6" s="176"/>
      <c r="E6" s="176"/>
      <c r="F6" s="176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>
      <c r="A7" s="131"/>
      <c r="B7" s="175"/>
      <c r="C7" s="176"/>
      <c r="D7" s="176"/>
      <c r="E7" s="176"/>
      <c r="F7" s="176"/>
      <c r="G7" s="48"/>
      <c r="H7" s="48"/>
      <c r="I7" s="48"/>
      <c r="J7" s="48"/>
      <c r="K7" s="48"/>
      <c r="L7" s="48"/>
      <c r="M7" s="48"/>
      <c r="N7" s="48"/>
      <c r="O7" s="48"/>
    </row>
    <row r="8" spans="1:15">
      <c r="A8" s="131"/>
      <c r="B8" s="175"/>
      <c r="C8" s="176"/>
      <c r="D8" s="176"/>
      <c r="E8" s="176"/>
      <c r="F8" s="176"/>
      <c r="G8" s="48"/>
      <c r="H8" s="48"/>
      <c r="I8" s="48"/>
      <c r="J8" s="48"/>
      <c r="K8" s="48"/>
      <c r="L8" s="48"/>
      <c r="M8" s="48"/>
      <c r="N8" s="48"/>
      <c r="O8" s="48"/>
    </row>
    <row r="9" spans="1:15" ht="15" customHeight="1">
      <c r="A9" s="131"/>
      <c r="B9" s="175"/>
      <c r="C9" s="176"/>
      <c r="D9" s="176"/>
      <c r="E9" s="176"/>
      <c r="F9" s="176"/>
      <c r="G9" s="48"/>
      <c r="H9" s="48"/>
      <c r="I9" s="48"/>
      <c r="J9" s="48"/>
      <c r="K9" s="48"/>
      <c r="L9" s="48"/>
      <c r="M9" s="48"/>
      <c r="N9" s="48"/>
      <c r="O9" s="48"/>
    </row>
    <row r="10" spans="1:15">
      <c r="A10" s="131"/>
      <c r="B10" s="177"/>
      <c r="C10" s="176"/>
      <c r="D10" s="176"/>
      <c r="E10" s="176"/>
      <c r="F10" s="176"/>
      <c r="G10" s="48"/>
      <c r="H10" s="48"/>
      <c r="I10" s="48"/>
      <c r="J10" s="48"/>
      <c r="K10" s="48"/>
      <c r="L10" s="48"/>
      <c r="M10" s="48"/>
      <c r="N10" s="48"/>
      <c r="O10" s="48"/>
    </row>
    <row r="11" spans="1:1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5" ht="15.75" thickBot="1">
      <c r="A12" s="132" t="s">
        <v>124</v>
      </c>
      <c r="B12" s="132" t="s">
        <v>125</v>
      </c>
      <c r="C12" s="132" t="s">
        <v>126</v>
      </c>
      <c r="D12" s="132" t="s">
        <v>127</v>
      </c>
      <c r="E12" s="132" t="s">
        <v>128</v>
      </c>
      <c r="F12" s="132" t="s">
        <v>129</v>
      </c>
      <c r="G12" s="132" t="s">
        <v>130</v>
      </c>
      <c r="H12" s="132" t="s">
        <v>131</v>
      </c>
      <c r="I12" s="132" t="s">
        <v>132</v>
      </c>
      <c r="J12" s="132" t="s">
        <v>133</v>
      </c>
      <c r="K12" s="132" t="s">
        <v>134</v>
      </c>
      <c r="L12" s="132" t="s">
        <v>135</v>
      </c>
      <c r="M12" s="132" t="s">
        <v>136</v>
      </c>
      <c r="N12" s="132"/>
      <c r="O12" s="132"/>
    </row>
    <row r="13" spans="1:15" ht="15.75" thickTop="1">
      <c r="A13" s="133">
        <v>2014</v>
      </c>
      <c r="B13" s="134">
        <v>1.6</v>
      </c>
      <c r="C13" s="134">
        <v>1.1000000000000001</v>
      </c>
      <c r="D13" s="134">
        <v>1.5</v>
      </c>
      <c r="E13" s="134">
        <v>2</v>
      </c>
      <c r="F13" s="134">
        <v>2.1</v>
      </c>
      <c r="G13" s="134">
        <v>2.1</v>
      </c>
      <c r="H13" s="134">
        <v>2</v>
      </c>
      <c r="I13" s="134">
        <v>1.7</v>
      </c>
      <c r="J13" s="134">
        <v>1.7</v>
      </c>
      <c r="K13" s="134">
        <v>1.7</v>
      </c>
      <c r="L13" s="134">
        <v>1.3</v>
      </c>
      <c r="M13" s="134">
        <v>0.8</v>
      </c>
      <c r="N13" s="134"/>
      <c r="O13" s="134"/>
    </row>
    <row r="14" spans="1:15">
      <c r="A14" s="133">
        <v>2015</v>
      </c>
      <c r="B14" s="134">
        <v>-0.1</v>
      </c>
      <c r="C14" s="134">
        <v>0</v>
      </c>
      <c r="D14" s="134">
        <v>-0.1</v>
      </c>
      <c r="E14" s="134">
        <v>-0.2</v>
      </c>
      <c r="F14" s="134">
        <v>0</v>
      </c>
      <c r="G14" s="134">
        <v>0.1</v>
      </c>
      <c r="H14" s="134">
        <v>0.2</v>
      </c>
      <c r="I14" s="134">
        <v>0.2</v>
      </c>
      <c r="J14" s="134">
        <v>0</v>
      </c>
      <c r="K14" s="134">
        <v>0.2</v>
      </c>
      <c r="L14" s="134">
        <v>0.5</v>
      </c>
      <c r="M14" s="134">
        <v>0.7</v>
      </c>
      <c r="N14" s="134"/>
      <c r="O14" s="134"/>
    </row>
    <row r="15" spans="1:15">
      <c r="A15" s="133">
        <v>2016</v>
      </c>
      <c r="B15" s="134">
        <v>1.4</v>
      </c>
      <c r="C15" s="134">
        <v>1</v>
      </c>
      <c r="D15" s="134">
        <v>0.9</v>
      </c>
      <c r="E15" s="134">
        <v>1.1000000000000001</v>
      </c>
      <c r="F15" s="134">
        <v>1</v>
      </c>
      <c r="G15" s="134">
        <v>1</v>
      </c>
      <c r="H15" s="134">
        <v>0.8</v>
      </c>
      <c r="I15" s="134">
        <v>1.1000000000000001</v>
      </c>
      <c r="J15" s="134">
        <v>1.5</v>
      </c>
      <c r="K15" s="134">
        <v>1.6</v>
      </c>
      <c r="L15" s="134">
        <v>1.7</v>
      </c>
      <c r="M15" s="134">
        <v>2.1</v>
      </c>
      <c r="N15" s="134"/>
      <c r="O15" s="134"/>
    </row>
    <row r="16" spans="1:15">
      <c r="A16" s="133">
        <v>2017</v>
      </c>
      <c r="B16" s="134">
        <v>2.5</v>
      </c>
      <c r="C16" s="134">
        <v>2.7</v>
      </c>
      <c r="D16" s="134">
        <v>2.4</v>
      </c>
      <c r="E16" s="134">
        <v>2.2000000000000002</v>
      </c>
      <c r="F16" s="134">
        <v>1.9</v>
      </c>
      <c r="G16" s="134">
        <v>1.6</v>
      </c>
      <c r="H16" s="134">
        <v>1.7</v>
      </c>
      <c r="I16" s="134">
        <v>1.9</v>
      </c>
      <c r="J16" s="134">
        <v>2.2000000000000002</v>
      </c>
      <c r="K16" s="134">
        <v>2</v>
      </c>
      <c r="L16" s="134">
        <v>2.2000000000000002</v>
      </c>
      <c r="M16" s="134">
        <v>2.1</v>
      </c>
      <c r="N16" s="134"/>
      <c r="O16" s="134"/>
    </row>
    <row r="17" spans="1:15">
      <c r="A17" s="133">
        <v>2018</v>
      </c>
      <c r="B17" s="134">
        <v>2.1</v>
      </c>
      <c r="C17" s="134">
        <v>2.2000000000000002</v>
      </c>
      <c r="D17" s="134">
        <v>2.4</v>
      </c>
      <c r="E17" s="134">
        <v>2.5</v>
      </c>
      <c r="F17" s="134">
        <v>2.8</v>
      </c>
      <c r="G17" s="134">
        <v>2.9</v>
      </c>
      <c r="H17" s="134">
        <v>2.9</v>
      </c>
      <c r="I17" s="134">
        <v>2.7</v>
      </c>
      <c r="J17" s="134">
        <v>2.2999999999999998</v>
      </c>
      <c r="K17" s="134">
        <v>2.5</v>
      </c>
      <c r="L17" s="134">
        <v>2.2000000000000002</v>
      </c>
      <c r="M17" s="134">
        <v>1.9</v>
      </c>
      <c r="N17" s="134"/>
      <c r="O17" s="134"/>
    </row>
    <row r="18" spans="1:15">
      <c r="A18" s="133">
        <v>2019</v>
      </c>
      <c r="B18" s="134">
        <v>1.6</v>
      </c>
      <c r="C18" s="134">
        <v>1.5</v>
      </c>
      <c r="D18" s="134">
        <v>1.9</v>
      </c>
      <c r="E18" s="134">
        <v>2</v>
      </c>
      <c r="F18" s="134">
        <v>1.8</v>
      </c>
      <c r="G18" s="134">
        <v>1.6</v>
      </c>
      <c r="H18" s="134">
        <v>1.8</v>
      </c>
      <c r="I18" s="134">
        <v>1.7</v>
      </c>
      <c r="J18" s="134">
        <v>1.7</v>
      </c>
      <c r="K18" s="134">
        <v>1.8</v>
      </c>
      <c r="L18" s="134">
        <v>2.1</v>
      </c>
      <c r="M18" s="134">
        <v>2.2999999999999998</v>
      </c>
      <c r="N18" s="134"/>
      <c r="O18" s="134"/>
    </row>
    <row r="19" spans="1:15">
      <c r="A19" s="133">
        <v>2020</v>
      </c>
      <c r="B19" s="134">
        <v>2.5</v>
      </c>
      <c r="C19" s="134">
        <v>2.2999999999999998</v>
      </c>
      <c r="D19" s="134">
        <v>1.5</v>
      </c>
      <c r="E19" s="134">
        <v>0.3</v>
      </c>
      <c r="F19" s="134">
        <v>0.1</v>
      </c>
      <c r="G19" s="134">
        <v>0.6</v>
      </c>
      <c r="H19" s="134">
        <v>1</v>
      </c>
      <c r="I19" s="134">
        <v>1.3</v>
      </c>
      <c r="J19" s="134">
        <v>1.4</v>
      </c>
      <c r="K19" s="134">
        <v>1.2</v>
      </c>
      <c r="L19" s="134">
        <v>1.2</v>
      </c>
      <c r="M19" s="134">
        <v>1.4</v>
      </c>
      <c r="N19" s="134"/>
      <c r="O19" s="134"/>
    </row>
    <row r="20" spans="1:15">
      <c r="A20" s="133">
        <v>2021</v>
      </c>
      <c r="B20" s="134">
        <v>1.4</v>
      </c>
      <c r="C20" s="134">
        <v>1.7</v>
      </c>
      <c r="D20" s="134">
        <v>2.6</v>
      </c>
      <c r="E20" s="134">
        <v>4.2</v>
      </c>
      <c r="F20" s="134">
        <v>5</v>
      </c>
      <c r="G20" s="134">
        <v>5.4</v>
      </c>
      <c r="H20" s="134">
        <v>5.4</v>
      </c>
      <c r="I20" s="134">
        <v>5.3</v>
      </c>
      <c r="J20" s="134">
        <v>5.4</v>
      </c>
      <c r="K20" s="134">
        <v>6.2</v>
      </c>
      <c r="L20" s="134">
        <v>6.8</v>
      </c>
      <c r="M20" s="134">
        <v>7</v>
      </c>
      <c r="N20" s="134"/>
      <c r="O20" s="134"/>
    </row>
    <row r="21" spans="1:15">
      <c r="A21" s="133">
        <v>2022</v>
      </c>
      <c r="B21" s="134">
        <v>7.5</v>
      </c>
      <c r="C21" s="134">
        <v>7.9</v>
      </c>
      <c r="D21" s="134">
        <v>8.5</v>
      </c>
      <c r="E21" s="134">
        <v>8.3000000000000007</v>
      </c>
      <c r="F21" s="134">
        <v>8.6</v>
      </c>
      <c r="G21" s="134">
        <v>9.1</v>
      </c>
      <c r="H21" s="134">
        <v>8.5</v>
      </c>
      <c r="I21" s="134">
        <v>8.3000000000000007</v>
      </c>
      <c r="J21" s="134">
        <v>8.1999999999999993</v>
      </c>
      <c r="K21" s="134">
        <v>7.7</v>
      </c>
      <c r="L21" s="134">
        <v>7.1</v>
      </c>
      <c r="M21" s="134">
        <v>6.5</v>
      </c>
      <c r="N21" s="134"/>
      <c r="O21" s="134"/>
    </row>
    <row r="22" spans="1:15">
      <c r="A22" s="133">
        <v>2023</v>
      </c>
      <c r="B22" s="134">
        <v>6.4</v>
      </c>
      <c r="C22" s="134">
        <v>6</v>
      </c>
      <c r="D22" s="134">
        <v>5</v>
      </c>
      <c r="E22" s="134">
        <v>4.9000000000000004</v>
      </c>
      <c r="F22" s="134">
        <v>4</v>
      </c>
      <c r="G22" s="134">
        <v>3</v>
      </c>
      <c r="H22" s="134">
        <v>3.2</v>
      </c>
      <c r="I22" s="134">
        <v>3.7</v>
      </c>
      <c r="J22" s="134">
        <v>3.7</v>
      </c>
      <c r="K22" s="134">
        <v>3.2</v>
      </c>
      <c r="L22" s="134">
        <v>3.1</v>
      </c>
      <c r="M22" s="134">
        <v>3.4</v>
      </c>
      <c r="N22" s="134"/>
      <c r="O22" s="134"/>
    </row>
    <row r="23" spans="1:15">
      <c r="A23" s="133">
        <v>2024</v>
      </c>
      <c r="B23" s="134">
        <v>3.1</v>
      </c>
      <c r="C23" s="134">
        <v>3.2</v>
      </c>
      <c r="D23" s="134">
        <v>3.5</v>
      </c>
      <c r="E23" s="134">
        <v>3.4</v>
      </c>
      <c r="F23" s="134">
        <v>3.3</v>
      </c>
      <c r="G23" s="134">
        <v>3</v>
      </c>
      <c r="H23" s="48"/>
      <c r="I23" s="48"/>
      <c r="J23" s="48"/>
      <c r="K23" s="48"/>
      <c r="L23" s="48"/>
      <c r="M23" s="48"/>
      <c r="N23" s="134"/>
      <c r="O23" s="48"/>
    </row>
    <row r="24" spans="1:1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</row>
    <row r="27" spans="1:15">
      <c r="C27" s="130" t="s">
        <v>137</v>
      </c>
      <c r="D27" s="130" t="s">
        <v>138</v>
      </c>
    </row>
    <row r="28" spans="1:15">
      <c r="C28" s="135">
        <v>44197</v>
      </c>
      <c r="D28" s="130">
        <v>1.4</v>
      </c>
    </row>
    <row r="29" spans="1:15">
      <c r="C29" s="135">
        <v>44228</v>
      </c>
      <c r="D29" s="130">
        <v>1.7</v>
      </c>
    </row>
    <row r="30" spans="1:15">
      <c r="C30" s="135">
        <v>44256</v>
      </c>
      <c r="D30" s="130">
        <v>2.6</v>
      </c>
    </row>
    <row r="31" spans="1:15">
      <c r="C31" s="135">
        <v>44287</v>
      </c>
      <c r="D31" s="130">
        <v>4.2</v>
      </c>
    </row>
    <row r="32" spans="1:15">
      <c r="C32" s="135">
        <v>44317</v>
      </c>
      <c r="D32" s="130">
        <v>5</v>
      </c>
    </row>
    <row r="33" spans="3:4">
      <c r="C33" s="135">
        <v>44348</v>
      </c>
      <c r="D33" s="130">
        <v>5.4</v>
      </c>
    </row>
    <row r="34" spans="3:4">
      <c r="C34" s="135">
        <v>44378</v>
      </c>
      <c r="D34" s="130">
        <v>5.4</v>
      </c>
    </row>
    <row r="35" spans="3:4">
      <c r="C35" s="135">
        <v>44409</v>
      </c>
      <c r="D35" s="130">
        <v>5.3</v>
      </c>
    </row>
    <row r="36" spans="3:4">
      <c r="C36" s="135">
        <v>44440</v>
      </c>
      <c r="D36" s="130">
        <v>5.4</v>
      </c>
    </row>
    <row r="37" spans="3:4">
      <c r="C37" s="135">
        <v>44470</v>
      </c>
      <c r="D37" s="130">
        <v>6.2</v>
      </c>
    </row>
    <row r="38" spans="3:4">
      <c r="C38" s="135">
        <v>44501</v>
      </c>
      <c r="D38" s="130">
        <v>6.8</v>
      </c>
    </row>
    <row r="39" spans="3:4">
      <c r="C39" s="135">
        <v>44531</v>
      </c>
      <c r="D39" s="130">
        <v>7</v>
      </c>
    </row>
    <row r="40" spans="3:4">
      <c r="C40" s="135">
        <v>44562</v>
      </c>
      <c r="D40" s="130">
        <v>7.5</v>
      </c>
    </row>
    <row r="41" spans="3:4">
      <c r="C41" s="135">
        <v>44593</v>
      </c>
      <c r="D41" s="130">
        <v>7.9</v>
      </c>
    </row>
    <row r="42" spans="3:4">
      <c r="C42" s="135">
        <v>44621</v>
      </c>
      <c r="D42" s="130">
        <v>8.5</v>
      </c>
    </row>
    <row r="43" spans="3:4">
      <c r="C43" s="135">
        <v>44652</v>
      </c>
      <c r="D43" s="130">
        <v>8.3000000000000007</v>
      </c>
    </row>
    <row r="44" spans="3:4">
      <c r="C44" s="135">
        <v>44682</v>
      </c>
      <c r="D44" s="130">
        <v>8.6</v>
      </c>
    </row>
    <row r="45" spans="3:4">
      <c r="C45" s="135">
        <v>44713</v>
      </c>
      <c r="D45" s="130">
        <v>9.1</v>
      </c>
    </row>
    <row r="46" spans="3:4">
      <c r="C46" s="135">
        <v>44743</v>
      </c>
      <c r="D46" s="130">
        <v>8.5</v>
      </c>
    </row>
    <row r="47" spans="3:4">
      <c r="C47" s="135">
        <v>44774</v>
      </c>
      <c r="D47" s="130">
        <v>8.3000000000000007</v>
      </c>
    </row>
    <row r="48" spans="3:4">
      <c r="C48" s="135">
        <v>44805</v>
      </c>
      <c r="D48" s="130">
        <v>8.1999999999999993</v>
      </c>
    </row>
    <row r="49" spans="3:4">
      <c r="C49" s="135">
        <v>44835</v>
      </c>
      <c r="D49" s="130">
        <v>7.7</v>
      </c>
    </row>
    <row r="50" spans="3:4">
      <c r="C50" s="135">
        <v>44866</v>
      </c>
      <c r="D50" s="130">
        <v>7.1</v>
      </c>
    </row>
    <row r="51" spans="3:4">
      <c r="C51" s="135">
        <v>44896</v>
      </c>
      <c r="D51" s="130">
        <v>6.5</v>
      </c>
    </row>
    <row r="52" spans="3:4">
      <c r="C52" s="135">
        <v>44927</v>
      </c>
      <c r="D52" s="130">
        <v>6.4</v>
      </c>
    </row>
    <row r="53" spans="3:4">
      <c r="C53" s="135">
        <v>44958</v>
      </c>
      <c r="D53" s="130">
        <v>6</v>
      </c>
    </row>
    <row r="54" spans="3:4">
      <c r="C54" s="135">
        <v>44986</v>
      </c>
      <c r="D54" s="130">
        <v>5</v>
      </c>
    </row>
    <row r="55" spans="3:4">
      <c r="C55" s="135">
        <v>45017</v>
      </c>
      <c r="D55" s="130">
        <v>4.9000000000000004</v>
      </c>
    </row>
    <row r="56" spans="3:4">
      <c r="C56" s="135">
        <v>45047</v>
      </c>
      <c r="D56" s="130">
        <v>4</v>
      </c>
    </row>
    <row r="57" spans="3:4">
      <c r="C57" s="135">
        <v>45078</v>
      </c>
      <c r="D57" s="130">
        <v>3</v>
      </c>
    </row>
    <row r="58" spans="3:4">
      <c r="C58" s="135">
        <v>45108</v>
      </c>
      <c r="D58" s="130">
        <v>3.2</v>
      </c>
    </row>
    <row r="59" spans="3:4">
      <c r="C59" s="135">
        <v>45139</v>
      </c>
      <c r="D59" s="130">
        <v>3.7</v>
      </c>
    </row>
    <row r="60" spans="3:4">
      <c r="C60" s="135">
        <v>45170</v>
      </c>
      <c r="D60" s="130">
        <v>3.7</v>
      </c>
    </row>
    <row r="61" spans="3:4">
      <c r="C61" s="135">
        <v>45200</v>
      </c>
      <c r="D61" s="134">
        <v>3.2</v>
      </c>
    </row>
    <row r="62" spans="3:4">
      <c r="C62" s="135">
        <v>45231</v>
      </c>
      <c r="D62" s="134">
        <v>3.1</v>
      </c>
    </row>
    <row r="63" spans="3:4">
      <c r="C63" s="135">
        <v>45261</v>
      </c>
      <c r="D63" s="134">
        <v>3.4</v>
      </c>
    </row>
    <row r="64" spans="3:4">
      <c r="C64" s="135">
        <v>45292</v>
      </c>
      <c r="D64" s="134">
        <v>3.1</v>
      </c>
    </row>
    <row r="65" spans="3:4">
      <c r="C65" s="135">
        <v>45323</v>
      </c>
      <c r="D65" s="134">
        <v>3.2</v>
      </c>
    </row>
    <row r="66" spans="3:4">
      <c r="C66" s="135">
        <v>45352</v>
      </c>
      <c r="D66" s="134">
        <v>3.5</v>
      </c>
    </row>
    <row r="67" spans="3:4">
      <c r="C67" s="135">
        <v>45383</v>
      </c>
      <c r="D67" s="134">
        <v>3.4</v>
      </c>
    </row>
    <row r="68" spans="3:4">
      <c r="C68" s="135">
        <v>45413</v>
      </c>
      <c r="D68" s="134">
        <v>3.3</v>
      </c>
    </row>
    <row r="69" spans="3:4">
      <c r="C69" s="135">
        <v>45444</v>
      </c>
      <c r="D69" s="134">
        <v>3</v>
      </c>
    </row>
    <row r="70" spans="3:4">
      <c r="C70" s="135">
        <v>45474</v>
      </c>
      <c r="D70" s="134">
        <v>2.9</v>
      </c>
    </row>
    <row r="71" spans="3:4">
      <c r="C71" s="135">
        <v>45505</v>
      </c>
      <c r="D71" s="134">
        <v>2.5</v>
      </c>
    </row>
    <row r="72" spans="3:4">
      <c r="C72" s="135">
        <v>45536</v>
      </c>
      <c r="D72" s="134">
        <v>2.4</v>
      </c>
    </row>
    <row r="73" spans="3:4">
      <c r="C73" s="135">
        <v>45566</v>
      </c>
      <c r="D73" s="134">
        <v>2.6</v>
      </c>
    </row>
    <row r="74" spans="3:4">
      <c r="C74" s="135">
        <v>45597</v>
      </c>
      <c r="D74" s="134">
        <v>2.7</v>
      </c>
    </row>
    <row r="75" spans="3:4">
      <c r="C75" s="135">
        <v>45627</v>
      </c>
      <c r="D75" s="130">
        <v>2.9</v>
      </c>
    </row>
    <row r="76" spans="3:4">
      <c r="C76" s="135">
        <v>45658</v>
      </c>
      <c r="D76" s="130">
        <v>3</v>
      </c>
    </row>
    <row r="77" spans="3:4">
      <c r="C77" s="135">
        <v>45689</v>
      </c>
      <c r="D77" s="130">
        <v>2.8</v>
      </c>
    </row>
    <row r="78" spans="3:4">
      <c r="C78" s="135">
        <v>45717</v>
      </c>
      <c r="D78" s="130">
        <v>2.4</v>
      </c>
    </row>
    <row r="79" spans="3:4">
      <c r="C79" s="135">
        <v>45748</v>
      </c>
      <c r="D79" s="130">
        <v>2.2999999999999998</v>
      </c>
    </row>
    <row r="80" spans="3:4">
      <c r="C80" s="135">
        <v>45778</v>
      </c>
      <c r="D80" s="147">
        <v>2.4</v>
      </c>
    </row>
    <row r="81" spans="3:4">
      <c r="C81" s="135">
        <v>45809</v>
      </c>
      <c r="D81" s="147">
        <v>2.7</v>
      </c>
    </row>
    <row r="82" spans="3:4">
      <c r="C82" s="135">
        <v>45839</v>
      </c>
      <c r="D82" s="147">
        <v>2.7</v>
      </c>
    </row>
    <row r="83" spans="3:4">
      <c r="C83" s="135">
        <v>45870</v>
      </c>
      <c r="D83" s="130">
        <v>2.9</v>
      </c>
    </row>
    <row r="84" spans="3:4">
      <c r="C84" s="135">
        <v>45901</v>
      </c>
      <c r="D84" s="130">
        <v>3</v>
      </c>
    </row>
    <row r="86" spans="3:4" ht="76.5">
      <c r="C86" s="131" t="s">
        <v>207</v>
      </c>
    </row>
  </sheetData>
  <mergeCells count="10">
    <mergeCell ref="B7:F7"/>
    <mergeCell ref="B8:F8"/>
    <mergeCell ref="B9:F9"/>
    <mergeCell ref="B10:F10"/>
    <mergeCell ref="A1:F1"/>
    <mergeCell ref="A2:F2"/>
    <mergeCell ref="A3:F3"/>
    <mergeCell ref="B4:F4"/>
    <mergeCell ref="A5:F5"/>
    <mergeCell ref="B6:F6"/>
  </mergeCells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September 11, 2023 (09:47:36 AM)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3"/>
  <sheetViews>
    <sheetView topLeftCell="A516" workbookViewId="0">
      <selection activeCell="F517" sqref="F517"/>
    </sheetView>
  </sheetViews>
  <sheetFormatPr defaultColWidth="10.85546875" defaultRowHeight="15"/>
  <cols>
    <col min="1" max="16384" width="10.85546875" style="136"/>
  </cols>
  <sheetData>
    <row r="1" spans="1:5">
      <c r="A1" s="136" t="s">
        <v>139</v>
      </c>
      <c r="B1" s="136" t="s">
        <v>140</v>
      </c>
      <c r="C1" s="136" t="s">
        <v>141</v>
      </c>
      <c r="D1" s="136" t="s">
        <v>142</v>
      </c>
      <c r="E1" s="136" t="s">
        <v>143</v>
      </c>
    </row>
    <row r="2" spans="1:5">
      <c r="A2" s="137">
        <v>44929</v>
      </c>
      <c r="B2" s="136">
        <v>23.09</v>
      </c>
      <c r="C2" s="136">
        <v>23.76</v>
      </c>
      <c r="D2" s="136">
        <v>22.73</v>
      </c>
      <c r="E2" s="136">
        <v>22.9</v>
      </c>
    </row>
    <row r="3" spans="1:5">
      <c r="A3" s="137">
        <v>44930</v>
      </c>
      <c r="B3" s="136">
        <v>22.93</v>
      </c>
      <c r="C3" s="136">
        <v>23.27</v>
      </c>
      <c r="D3" s="136">
        <v>21.94</v>
      </c>
      <c r="E3" s="136">
        <v>22.01</v>
      </c>
    </row>
    <row r="4" spans="1:5">
      <c r="A4" s="137">
        <v>44931</v>
      </c>
      <c r="B4" s="136">
        <v>22.2</v>
      </c>
      <c r="C4" s="136">
        <v>22.92</v>
      </c>
      <c r="D4" s="136">
        <v>21.97</v>
      </c>
      <c r="E4" s="136">
        <v>22.46</v>
      </c>
    </row>
    <row r="5" spans="1:5">
      <c r="A5" s="137">
        <v>44932</v>
      </c>
      <c r="B5" s="136">
        <v>22.69</v>
      </c>
      <c r="C5" s="136">
        <v>22.9</v>
      </c>
      <c r="D5" s="136">
        <v>21</v>
      </c>
      <c r="E5" s="136">
        <v>21.13</v>
      </c>
    </row>
    <row r="6" spans="1:5">
      <c r="A6" s="137">
        <v>44935</v>
      </c>
      <c r="B6" s="136">
        <v>21.75</v>
      </c>
      <c r="C6" s="136">
        <v>21.98</v>
      </c>
      <c r="D6" s="136">
        <v>21.27</v>
      </c>
      <c r="E6" s="136">
        <v>21.97</v>
      </c>
    </row>
    <row r="7" spans="1:5">
      <c r="A7" s="137">
        <v>44936</v>
      </c>
      <c r="B7" s="136">
        <v>22.22</v>
      </c>
      <c r="C7" s="136">
        <v>22.46</v>
      </c>
      <c r="D7" s="136">
        <v>20.58</v>
      </c>
      <c r="E7" s="136">
        <v>20.58</v>
      </c>
    </row>
    <row r="8" spans="1:5">
      <c r="A8" s="137">
        <v>44937</v>
      </c>
      <c r="B8" s="136">
        <v>20.8</v>
      </c>
      <c r="C8" s="136">
        <v>21.25</v>
      </c>
      <c r="D8" s="136">
        <v>20.62</v>
      </c>
      <c r="E8" s="136">
        <v>21.09</v>
      </c>
    </row>
    <row r="9" spans="1:5">
      <c r="A9" s="137">
        <v>44938</v>
      </c>
      <c r="B9" s="136">
        <v>21.56</v>
      </c>
      <c r="C9" s="136">
        <v>21.8</v>
      </c>
      <c r="D9" s="136">
        <v>18.829999999999998</v>
      </c>
      <c r="E9" s="136">
        <v>18.829999999999998</v>
      </c>
    </row>
    <row r="10" spans="1:5">
      <c r="A10" s="137">
        <v>44939</v>
      </c>
      <c r="B10" s="136">
        <v>19</v>
      </c>
      <c r="C10" s="136">
        <v>19.41</v>
      </c>
      <c r="D10" s="136">
        <v>18.010000000000002</v>
      </c>
      <c r="E10" s="136">
        <v>18.350000000000001</v>
      </c>
    </row>
    <row r="11" spans="1:5">
      <c r="A11" s="137">
        <v>44942</v>
      </c>
      <c r="B11" s="136">
        <v>19.440000000000001</v>
      </c>
      <c r="C11" s="136">
        <v>19.63</v>
      </c>
      <c r="D11" s="136">
        <v>19.41</v>
      </c>
      <c r="E11" s="136">
        <v>19.489999999999998</v>
      </c>
    </row>
    <row r="12" spans="1:5">
      <c r="A12" s="137">
        <v>44943</v>
      </c>
      <c r="B12" s="136">
        <v>19.89</v>
      </c>
      <c r="C12" s="136">
        <v>20.22</v>
      </c>
      <c r="D12" s="136">
        <v>19.21</v>
      </c>
      <c r="E12" s="136">
        <v>19.36</v>
      </c>
    </row>
    <row r="13" spans="1:5">
      <c r="A13" s="137">
        <v>44944</v>
      </c>
      <c r="B13" s="136">
        <v>19.28</v>
      </c>
      <c r="C13" s="136">
        <v>20.58</v>
      </c>
      <c r="D13" s="136">
        <v>18.71</v>
      </c>
      <c r="E13" s="136">
        <v>20.34</v>
      </c>
    </row>
    <row r="14" spans="1:5">
      <c r="A14" s="137">
        <v>44945</v>
      </c>
      <c r="B14" s="136">
        <v>20.43</v>
      </c>
      <c r="C14" s="136">
        <v>21.71</v>
      </c>
      <c r="D14" s="136">
        <v>20.170000000000002</v>
      </c>
      <c r="E14" s="136">
        <v>20.52</v>
      </c>
    </row>
    <row r="15" spans="1:5">
      <c r="A15" s="137">
        <v>44946</v>
      </c>
      <c r="B15" s="136">
        <v>20.28</v>
      </c>
      <c r="C15" s="136">
        <v>20.7</v>
      </c>
      <c r="D15" s="136">
        <v>19.41</v>
      </c>
      <c r="E15" s="136">
        <v>19.850000000000001</v>
      </c>
    </row>
    <row r="16" spans="1:5">
      <c r="A16" s="137">
        <v>44949</v>
      </c>
      <c r="B16" s="136">
        <v>20.21</v>
      </c>
      <c r="C16" s="136">
        <v>20.329999999999998</v>
      </c>
      <c r="D16" s="136">
        <v>19.55</v>
      </c>
      <c r="E16" s="136">
        <v>19.809999999999999</v>
      </c>
    </row>
    <row r="17" spans="1:5">
      <c r="A17" s="137">
        <v>44950</v>
      </c>
      <c r="B17" s="136">
        <v>19.89</v>
      </c>
      <c r="C17" s="136">
        <v>20.47</v>
      </c>
      <c r="D17" s="136">
        <v>18.91</v>
      </c>
      <c r="E17" s="136">
        <v>19.2</v>
      </c>
    </row>
    <row r="18" spans="1:5">
      <c r="A18" s="137">
        <v>44951</v>
      </c>
      <c r="B18" s="136">
        <v>19.559999999999999</v>
      </c>
      <c r="C18" s="136">
        <v>20.9</v>
      </c>
      <c r="D18" s="136">
        <v>18.989999999999998</v>
      </c>
      <c r="E18" s="136">
        <v>19.079999999999998</v>
      </c>
    </row>
    <row r="19" spans="1:5">
      <c r="A19" s="137">
        <v>44952</v>
      </c>
      <c r="B19" s="136">
        <v>19.05</v>
      </c>
      <c r="C19" s="136">
        <v>19.48</v>
      </c>
      <c r="D19" s="136">
        <v>18.670000000000002</v>
      </c>
      <c r="E19" s="136">
        <v>18.73</v>
      </c>
    </row>
    <row r="20" spans="1:5">
      <c r="A20" s="137">
        <v>44953</v>
      </c>
      <c r="B20" s="136">
        <v>18.899999999999999</v>
      </c>
      <c r="C20" s="136">
        <v>19</v>
      </c>
      <c r="D20" s="136">
        <v>17.97</v>
      </c>
      <c r="E20" s="136">
        <v>18.510000000000002</v>
      </c>
    </row>
    <row r="21" spans="1:5">
      <c r="A21" s="137">
        <v>44956</v>
      </c>
      <c r="B21" s="136">
        <v>19.760000000000002</v>
      </c>
      <c r="C21" s="136">
        <v>20.25</v>
      </c>
      <c r="D21" s="136">
        <v>19.54</v>
      </c>
      <c r="E21" s="136">
        <v>19.940000000000001</v>
      </c>
    </row>
    <row r="22" spans="1:5">
      <c r="A22" s="137">
        <v>44957</v>
      </c>
      <c r="B22" s="136">
        <v>20.12</v>
      </c>
      <c r="C22" s="136">
        <v>20.7</v>
      </c>
      <c r="D22" s="136">
        <v>19.13</v>
      </c>
      <c r="E22" s="136">
        <v>19.399999999999999</v>
      </c>
    </row>
    <row r="23" spans="1:5">
      <c r="A23" s="137">
        <v>44958</v>
      </c>
      <c r="B23" s="136">
        <v>19.62</v>
      </c>
      <c r="C23" s="136">
        <v>20.04</v>
      </c>
      <c r="D23" s="136">
        <v>17.7</v>
      </c>
      <c r="E23" s="136">
        <v>17.87</v>
      </c>
    </row>
    <row r="24" spans="1:5">
      <c r="A24" s="137">
        <v>44959</v>
      </c>
      <c r="B24" s="136">
        <v>17.739999999999998</v>
      </c>
      <c r="C24" s="136">
        <v>19.25</v>
      </c>
      <c r="D24" s="136">
        <v>17.059999999999999</v>
      </c>
      <c r="E24" s="136">
        <v>18.73</v>
      </c>
    </row>
    <row r="25" spans="1:5">
      <c r="A25" s="137">
        <v>44960</v>
      </c>
      <c r="B25" s="136">
        <v>18.57</v>
      </c>
      <c r="C25" s="136">
        <v>19.3</v>
      </c>
      <c r="D25" s="136">
        <v>17.93</v>
      </c>
      <c r="E25" s="136">
        <v>18.329999999999998</v>
      </c>
    </row>
    <row r="26" spans="1:5">
      <c r="A26" s="137">
        <v>44963</v>
      </c>
      <c r="B26" s="136">
        <v>19.23</v>
      </c>
      <c r="C26" s="136">
        <v>19.809999999999999</v>
      </c>
      <c r="D26" s="136">
        <v>19.21</v>
      </c>
      <c r="E26" s="136">
        <v>19.43</v>
      </c>
    </row>
    <row r="27" spans="1:5">
      <c r="A27" s="137">
        <v>44964</v>
      </c>
      <c r="B27" s="136">
        <v>19.54</v>
      </c>
      <c r="C27" s="136">
        <v>19.989999999999998</v>
      </c>
      <c r="D27" s="136">
        <v>18.43</v>
      </c>
      <c r="E27" s="136">
        <v>18.66</v>
      </c>
    </row>
    <row r="28" spans="1:5">
      <c r="A28" s="137">
        <v>44965</v>
      </c>
      <c r="B28" s="136">
        <v>18.88</v>
      </c>
      <c r="C28" s="136">
        <v>20.12</v>
      </c>
      <c r="D28" s="136">
        <v>18.55</v>
      </c>
      <c r="E28" s="136">
        <v>19.63</v>
      </c>
    </row>
    <row r="29" spans="1:5">
      <c r="A29" s="137">
        <v>44966</v>
      </c>
      <c r="B29" s="136">
        <v>19.239999999999998</v>
      </c>
      <c r="C29" s="136">
        <v>21.08</v>
      </c>
      <c r="D29" s="136">
        <v>19.02</v>
      </c>
      <c r="E29" s="136">
        <v>20.71</v>
      </c>
    </row>
    <row r="30" spans="1:5">
      <c r="A30" s="137">
        <v>44967</v>
      </c>
      <c r="B30" s="136">
        <v>20.74</v>
      </c>
      <c r="C30" s="136">
        <v>21.94</v>
      </c>
      <c r="D30" s="136">
        <v>20.440000000000001</v>
      </c>
      <c r="E30" s="136">
        <v>20.53</v>
      </c>
    </row>
    <row r="31" spans="1:5">
      <c r="A31" s="137">
        <v>44970</v>
      </c>
      <c r="B31" s="136">
        <v>21.66</v>
      </c>
      <c r="C31" s="136">
        <v>21.69</v>
      </c>
      <c r="D31" s="136">
        <v>20.329999999999998</v>
      </c>
      <c r="E31" s="136">
        <v>20.34</v>
      </c>
    </row>
    <row r="32" spans="1:5">
      <c r="A32" s="137">
        <v>44971</v>
      </c>
      <c r="B32" s="136">
        <v>20.72</v>
      </c>
      <c r="C32" s="136">
        <v>20.75</v>
      </c>
      <c r="D32" s="136">
        <v>18.48</v>
      </c>
      <c r="E32" s="136">
        <v>18.91</v>
      </c>
    </row>
    <row r="33" spans="1:5">
      <c r="A33" s="137">
        <v>44972</v>
      </c>
      <c r="B33" s="136">
        <v>19.37</v>
      </c>
      <c r="C33" s="136">
        <v>19.41</v>
      </c>
      <c r="D33" s="136">
        <v>18.11</v>
      </c>
      <c r="E33" s="136">
        <v>18.23</v>
      </c>
    </row>
    <row r="34" spans="1:5">
      <c r="A34" s="137">
        <v>44973</v>
      </c>
      <c r="B34" s="136">
        <v>18.260000000000002</v>
      </c>
      <c r="C34" s="136">
        <v>20.27</v>
      </c>
      <c r="D34" s="136">
        <v>18.23</v>
      </c>
      <c r="E34" s="136">
        <v>20.170000000000002</v>
      </c>
    </row>
    <row r="35" spans="1:5">
      <c r="A35" s="137">
        <v>44974</v>
      </c>
      <c r="B35" s="136">
        <v>20.94</v>
      </c>
      <c r="C35" s="136">
        <v>21.3</v>
      </c>
      <c r="D35" s="136">
        <v>19.82</v>
      </c>
      <c r="E35" s="136">
        <v>20.02</v>
      </c>
    </row>
    <row r="36" spans="1:5">
      <c r="A36" s="137">
        <v>44977</v>
      </c>
      <c r="B36" s="136">
        <v>21.06</v>
      </c>
      <c r="C36" s="136">
        <v>21.28</v>
      </c>
      <c r="D36" s="136">
        <v>20.96</v>
      </c>
      <c r="E36" s="136">
        <v>21.23</v>
      </c>
    </row>
    <row r="37" spans="1:5">
      <c r="A37" s="137">
        <v>44978</v>
      </c>
      <c r="B37" s="136">
        <v>21.8</v>
      </c>
      <c r="C37" s="136">
        <v>23.34</v>
      </c>
      <c r="D37" s="136">
        <v>21.8</v>
      </c>
      <c r="E37" s="136">
        <v>22.87</v>
      </c>
    </row>
    <row r="38" spans="1:5">
      <c r="A38" s="137">
        <v>44979</v>
      </c>
      <c r="B38" s="136">
        <v>23.03</v>
      </c>
      <c r="C38" s="136">
        <v>23.63</v>
      </c>
      <c r="D38" s="136">
        <v>22.02</v>
      </c>
      <c r="E38" s="136">
        <v>22.29</v>
      </c>
    </row>
    <row r="39" spans="1:5">
      <c r="A39" s="137">
        <v>44980</v>
      </c>
      <c r="B39" s="136">
        <v>21.96</v>
      </c>
      <c r="C39" s="136">
        <v>22.43</v>
      </c>
      <c r="D39" s="136">
        <v>20.89</v>
      </c>
      <c r="E39" s="136">
        <v>21.14</v>
      </c>
    </row>
    <row r="40" spans="1:5">
      <c r="A40" s="137">
        <v>44981</v>
      </c>
      <c r="B40" s="136">
        <v>21.35</v>
      </c>
      <c r="C40" s="136">
        <v>22.9</v>
      </c>
      <c r="D40" s="136">
        <v>21.32</v>
      </c>
      <c r="E40" s="136">
        <v>21.67</v>
      </c>
    </row>
    <row r="41" spans="1:5">
      <c r="A41" s="137">
        <v>44984</v>
      </c>
      <c r="B41" s="136">
        <v>21.99</v>
      </c>
      <c r="C41" s="136">
        <v>22.02</v>
      </c>
      <c r="D41" s="136">
        <v>20.68</v>
      </c>
      <c r="E41" s="136">
        <v>20.95</v>
      </c>
    </row>
    <row r="42" spans="1:5">
      <c r="A42" s="137">
        <v>44985</v>
      </c>
      <c r="B42" s="136">
        <v>21.3</v>
      </c>
      <c r="C42" s="136">
        <v>21.37</v>
      </c>
      <c r="D42" s="136">
        <v>20.100000000000001</v>
      </c>
      <c r="E42" s="136">
        <v>20.7</v>
      </c>
    </row>
    <row r="43" spans="1:5">
      <c r="A43" s="138">
        <v>44986</v>
      </c>
      <c r="B43" s="139">
        <v>20.39</v>
      </c>
      <c r="C43" s="139">
        <v>21.32</v>
      </c>
      <c r="D43" s="139">
        <v>20.22</v>
      </c>
      <c r="E43" s="139">
        <v>20.58</v>
      </c>
    </row>
    <row r="44" spans="1:5">
      <c r="A44" s="138">
        <v>44987</v>
      </c>
      <c r="B44" s="139">
        <v>21.41</v>
      </c>
      <c r="C44" s="139">
        <v>21.42</v>
      </c>
      <c r="D44" s="139">
        <v>19.55</v>
      </c>
      <c r="E44" s="139">
        <v>19.59</v>
      </c>
    </row>
    <row r="45" spans="1:5">
      <c r="A45" s="138">
        <v>44988</v>
      </c>
      <c r="B45" s="139">
        <v>19.760000000000002</v>
      </c>
      <c r="C45" s="139">
        <v>19.760000000000002</v>
      </c>
      <c r="D45" s="139">
        <v>18.16</v>
      </c>
      <c r="E45" s="139">
        <v>18.489999999999998</v>
      </c>
    </row>
    <row r="46" spans="1:5">
      <c r="A46" s="138">
        <v>44991</v>
      </c>
      <c r="B46" s="139">
        <v>19.05</v>
      </c>
      <c r="C46" s="139">
        <v>19.190000000000001</v>
      </c>
      <c r="D46" s="139">
        <v>18.489999999999998</v>
      </c>
      <c r="E46" s="139">
        <v>18.61</v>
      </c>
    </row>
    <row r="47" spans="1:5">
      <c r="A47" s="138">
        <v>44992</v>
      </c>
      <c r="B47" s="139">
        <v>18.64</v>
      </c>
      <c r="C47" s="139">
        <v>19.739999999999998</v>
      </c>
      <c r="D47" s="139">
        <v>18.510000000000002</v>
      </c>
      <c r="E47" s="139">
        <v>19.59</v>
      </c>
    </row>
    <row r="48" spans="1:5">
      <c r="A48" s="138">
        <v>44993</v>
      </c>
      <c r="B48" s="139">
        <v>19.71</v>
      </c>
      <c r="C48" s="139">
        <v>20.010000000000002</v>
      </c>
      <c r="D48" s="139">
        <v>19</v>
      </c>
      <c r="E48" s="139">
        <v>19.11</v>
      </c>
    </row>
    <row r="49" spans="1:5">
      <c r="A49" s="138">
        <v>44994</v>
      </c>
      <c r="B49" s="139">
        <v>19.329999999999998</v>
      </c>
      <c r="C49" s="139">
        <v>23.14</v>
      </c>
      <c r="D49" s="139">
        <v>18.88</v>
      </c>
      <c r="E49" s="139">
        <v>22.61</v>
      </c>
    </row>
    <row r="50" spans="1:5">
      <c r="A50" s="138">
        <v>44995</v>
      </c>
      <c r="B50" s="139">
        <v>23.34</v>
      </c>
      <c r="C50" s="139">
        <v>28.97</v>
      </c>
      <c r="D50" s="139">
        <v>21.79</v>
      </c>
      <c r="E50" s="139">
        <v>24.8</v>
      </c>
    </row>
    <row r="51" spans="1:5">
      <c r="A51" s="138">
        <v>44998</v>
      </c>
      <c r="B51" s="139">
        <v>24.05</v>
      </c>
      <c r="C51" s="139">
        <v>30.81</v>
      </c>
      <c r="D51" s="139">
        <v>23.85</v>
      </c>
      <c r="E51" s="139">
        <v>26.52</v>
      </c>
    </row>
    <row r="52" spans="1:5">
      <c r="A52" s="138">
        <v>44999</v>
      </c>
      <c r="B52" s="139">
        <v>26.85</v>
      </c>
      <c r="C52" s="139">
        <v>27.24</v>
      </c>
      <c r="D52" s="139">
        <v>22.27</v>
      </c>
      <c r="E52" s="139">
        <v>23.73</v>
      </c>
    </row>
    <row r="53" spans="1:5">
      <c r="A53" s="138">
        <v>45000</v>
      </c>
      <c r="B53" s="139">
        <v>23.21</v>
      </c>
      <c r="C53" s="139">
        <v>29.91</v>
      </c>
      <c r="D53" s="139">
        <v>23.19</v>
      </c>
      <c r="E53" s="139">
        <v>26.14</v>
      </c>
    </row>
    <row r="54" spans="1:5">
      <c r="A54" s="138">
        <v>45001</v>
      </c>
      <c r="B54" s="139">
        <v>26.19</v>
      </c>
      <c r="C54" s="139">
        <v>27.49</v>
      </c>
      <c r="D54" s="139">
        <v>22.97</v>
      </c>
      <c r="E54" s="139">
        <v>22.99</v>
      </c>
    </row>
    <row r="55" spans="1:5">
      <c r="A55" s="138">
        <v>45002</v>
      </c>
      <c r="B55" s="139">
        <v>22.92</v>
      </c>
      <c r="C55" s="139">
        <v>26.14</v>
      </c>
      <c r="D55" s="139">
        <v>22.58</v>
      </c>
      <c r="E55" s="139">
        <v>25.51</v>
      </c>
    </row>
    <row r="56" spans="1:5">
      <c r="A56" s="138">
        <v>45005</v>
      </c>
      <c r="B56" s="139">
        <v>27.77</v>
      </c>
      <c r="C56" s="139">
        <v>28.91</v>
      </c>
      <c r="D56" s="139">
        <v>24</v>
      </c>
      <c r="E56" s="139">
        <v>24.15</v>
      </c>
    </row>
    <row r="57" spans="1:5">
      <c r="A57" s="138">
        <v>45006</v>
      </c>
      <c r="B57" s="139">
        <v>24.16</v>
      </c>
      <c r="C57" s="139">
        <v>24.16</v>
      </c>
      <c r="D57" s="139">
        <v>21.29</v>
      </c>
      <c r="E57" s="139">
        <v>21.38</v>
      </c>
    </row>
    <row r="58" spans="1:5">
      <c r="A58" s="138">
        <v>45007</v>
      </c>
      <c r="B58" s="139">
        <v>21.8</v>
      </c>
      <c r="C58" s="139">
        <v>22.38</v>
      </c>
      <c r="D58" s="139">
        <v>19.940000000000001</v>
      </c>
      <c r="E58" s="139">
        <v>22.26</v>
      </c>
    </row>
    <row r="59" spans="1:5">
      <c r="A59" s="138">
        <v>45008</v>
      </c>
      <c r="B59" s="139">
        <v>21.54</v>
      </c>
      <c r="C59" s="139">
        <v>24.91</v>
      </c>
      <c r="D59" s="139">
        <v>20.16</v>
      </c>
      <c r="E59" s="139">
        <v>22.61</v>
      </c>
    </row>
    <row r="60" spans="1:5">
      <c r="A60" s="138">
        <v>45009</v>
      </c>
      <c r="B60" s="139">
        <v>22.11</v>
      </c>
      <c r="C60" s="139">
        <v>25.21</v>
      </c>
      <c r="D60" s="139">
        <v>21.6</v>
      </c>
      <c r="E60" s="139">
        <v>21.74</v>
      </c>
    </row>
    <row r="61" spans="1:5">
      <c r="A61" s="138">
        <v>45012</v>
      </c>
      <c r="B61" s="139">
        <v>22.05</v>
      </c>
      <c r="C61" s="139">
        <v>22.93</v>
      </c>
      <c r="D61" s="139">
        <v>20.57</v>
      </c>
      <c r="E61" s="139">
        <v>20.6</v>
      </c>
    </row>
    <row r="62" spans="1:5">
      <c r="A62" s="138">
        <v>45013</v>
      </c>
      <c r="B62" s="139">
        <v>20.53</v>
      </c>
      <c r="C62" s="139">
        <v>21.4</v>
      </c>
      <c r="D62" s="139">
        <v>19.91</v>
      </c>
      <c r="E62" s="139">
        <v>19.97</v>
      </c>
    </row>
    <row r="63" spans="1:5">
      <c r="A63" s="138">
        <v>45014</v>
      </c>
      <c r="B63" s="139">
        <v>19.39</v>
      </c>
      <c r="C63" s="139">
        <v>19.45</v>
      </c>
      <c r="D63" s="139">
        <v>19.09</v>
      </c>
      <c r="E63" s="139">
        <v>19.12</v>
      </c>
    </row>
    <row r="64" spans="1:5">
      <c r="A64" s="138">
        <v>45015</v>
      </c>
      <c r="B64" s="139">
        <v>19.12</v>
      </c>
      <c r="C64" s="139">
        <v>20.079999999999998</v>
      </c>
      <c r="D64" s="139">
        <v>18.850000000000001</v>
      </c>
      <c r="E64" s="139">
        <v>19.02</v>
      </c>
    </row>
    <row r="65" spans="1:5">
      <c r="A65" s="138">
        <v>45016</v>
      </c>
      <c r="B65" s="139">
        <v>19.21</v>
      </c>
      <c r="C65" s="139">
        <v>19.43</v>
      </c>
      <c r="D65" s="139">
        <v>18.52</v>
      </c>
      <c r="E65" s="139">
        <v>18.7</v>
      </c>
    </row>
    <row r="66" spans="1:5">
      <c r="A66" s="138">
        <v>45019</v>
      </c>
      <c r="B66" s="139">
        <v>19.79</v>
      </c>
      <c r="C66" s="139">
        <v>19.829999999999998</v>
      </c>
      <c r="D66" s="139">
        <v>18.54</v>
      </c>
      <c r="E66" s="139">
        <v>18.55</v>
      </c>
    </row>
    <row r="67" spans="1:5">
      <c r="A67" s="138">
        <v>45020</v>
      </c>
      <c r="B67" s="139">
        <v>18.79</v>
      </c>
      <c r="C67" s="139">
        <v>20.03</v>
      </c>
      <c r="D67" s="139">
        <v>18.579999999999998</v>
      </c>
      <c r="E67" s="139">
        <v>19</v>
      </c>
    </row>
    <row r="68" spans="1:5">
      <c r="A68" s="138">
        <v>45021</v>
      </c>
      <c r="B68" s="139">
        <v>19.420000000000002</v>
      </c>
      <c r="C68" s="139">
        <v>20.079999999999998</v>
      </c>
      <c r="D68" s="139">
        <v>19</v>
      </c>
      <c r="E68" s="139">
        <v>19.079999999999998</v>
      </c>
    </row>
    <row r="69" spans="1:5">
      <c r="A69" s="138">
        <v>45022</v>
      </c>
      <c r="B69" s="139">
        <v>19.3</v>
      </c>
      <c r="C69" s="139">
        <v>19.88</v>
      </c>
      <c r="D69" s="139">
        <v>18.350000000000001</v>
      </c>
      <c r="E69" s="139">
        <v>18.399999999999999</v>
      </c>
    </row>
    <row r="70" spans="1:5">
      <c r="A70" s="138">
        <v>45026</v>
      </c>
      <c r="B70" s="139">
        <v>19.39</v>
      </c>
      <c r="C70" s="139">
        <v>20.05</v>
      </c>
      <c r="D70" s="139">
        <v>18.93</v>
      </c>
      <c r="E70" s="139">
        <v>18.97</v>
      </c>
    </row>
    <row r="71" spans="1:5">
      <c r="A71" s="138">
        <v>45027</v>
      </c>
      <c r="B71" s="139">
        <v>19.079999999999998</v>
      </c>
      <c r="C71" s="139">
        <v>19.28</v>
      </c>
      <c r="D71" s="139">
        <v>18.559999999999999</v>
      </c>
      <c r="E71" s="139">
        <v>19.100000000000001</v>
      </c>
    </row>
    <row r="72" spans="1:5">
      <c r="A72" s="138">
        <v>45028</v>
      </c>
      <c r="B72" s="139">
        <v>19.38</v>
      </c>
      <c r="C72" s="139">
        <v>19.98</v>
      </c>
      <c r="D72" s="139">
        <v>18.25</v>
      </c>
      <c r="E72" s="139">
        <v>19.09</v>
      </c>
    </row>
    <row r="73" spans="1:5">
      <c r="A73" s="138">
        <v>45029</v>
      </c>
      <c r="B73" s="139">
        <v>18.829999999999998</v>
      </c>
      <c r="C73" s="139">
        <v>19.059999999999999</v>
      </c>
      <c r="D73" s="139">
        <v>17.77</v>
      </c>
      <c r="E73" s="139">
        <v>17.8</v>
      </c>
    </row>
    <row r="74" spans="1:5">
      <c r="A74" s="138">
        <v>45030</v>
      </c>
      <c r="B74" s="139">
        <v>17.940000000000001</v>
      </c>
      <c r="C74" s="139">
        <v>18.12</v>
      </c>
      <c r="D74" s="139">
        <v>17.07</v>
      </c>
      <c r="E74" s="139">
        <v>17.07</v>
      </c>
    </row>
    <row r="75" spans="1:5">
      <c r="A75" s="138">
        <v>45033</v>
      </c>
      <c r="B75" s="139">
        <v>17.579999999999998</v>
      </c>
      <c r="C75" s="139">
        <v>17.79</v>
      </c>
      <c r="D75" s="139">
        <v>16.899999999999999</v>
      </c>
      <c r="E75" s="139">
        <v>16.95</v>
      </c>
    </row>
    <row r="76" spans="1:5">
      <c r="A76" s="138">
        <v>45034</v>
      </c>
      <c r="B76" s="139">
        <v>16.940000000000001</v>
      </c>
      <c r="C76" s="139">
        <v>17.34</v>
      </c>
      <c r="D76" s="139">
        <v>16.579999999999998</v>
      </c>
      <c r="E76" s="139">
        <v>16.829999999999998</v>
      </c>
    </row>
    <row r="77" spans="1:5">
      <c r="A77" s="138">
        <v>45035</v>
      </c>
      <c r="B77" s="139">
        <v>17.3</v>
      </c>
      <c r="C77" s="139">
        <v>17.72</v>
      </c>
      <c r="D77" s="139">
        <v>16.170000000000002</v>
      </c>
      <c r="E77" s="139">
        <v>16.46</v>
      </c>
    </row>
    <row r="78" spans="1:5">
      <c r="A78" s="138">
        <v>45036</v>
      </c>
      <c r="B78" s="139">
        <v>16.850000000000001</v>
      </c>
      <c r="C78" s="139">
        <v>17.690000000000001</v>
      </c>
      <c r="D78" s="139">
        <v>16.329999999999998</v>
      </c>
      <c r="E78" s="139">
        <v>17.170000000000002</v>
      </c>
    </row>
    <row r="79" spans="1:5">
      <c r="A79" s="138">
        <v>45037</v>
      </c>
      <c r="B79" s="139">
        <v>17.510000000000002</v>
      </c>
      <c r="C79" s="139">
        <v>17.71</v>
      </c>
      <c r="D79" s="139">
        <v>16.579999999999998</v>
      </c>
      <c r="E79" s="139">
        <v>16.77</v>
      </c>
    </row>
    <row r="80" spans="1:5">
      <c r="A80" s="138">
        <v>45040</v>
      </c>
      <c r="B80" s="139">
        <v>18.22</v>
      </c>
      <c r="C80" s="139">
        <v>18.239999999999998</v>
      </c>
      <c r="D80" s="139">
        <v>16.739999999999998</v>
      </c>
      <c r="E80" s="139">
        <v>16.89</v>
      </c>
    </row>
    <row r="81" spans="1:5">
      <c r="A81" s="138">
        <v>45041</v>
      </c>
      <c r="B81" s="139">
        <v>17.62</v>
      </c>
      <c r="C81" s="139">
        <v>19.86</v>
      </c>
      <c r="D81" s="139">
        <v>17.329999999999998</v>
      </c>
      <c r="E81" s="139">
        <v>18.760000000000002</v>
      </c>
    </row>
    <row r="82" spans="1:5">
      <c r="A82" s="138">
        <v>45042</v>
      </c>
      <c r="B82" s="139">
        <v>18.66</v>
      </c>
      <c r="C82" s="139">
        <v>19.61</v>
      </c>
      <c r="D82" s="139">
        <v>17.87</v>
      </c>
      <c r="E82" s="139">
        <v>18.84</v>
      </c>
    </row>
    <row r="83" spans="1:5">
      <c r="A83" s="138">
        <v>45043</v>
      </c>
      <c r="B83" s="139">
        <v>18.43</v>
      </c>
      <c r="C83" s="139">
        <v>18.43</v>
      </c>
      <c r="D83" s="139">
        <v>16.72</v>
      </c>
      <c r="E83" s="139">
        <v>17.03</v>
      </c>
    </row>
    <row r="84" spans="1:5">
      <c r="A84" s="138">
        <v>45044</v>
      </c>
      <c r="B84" s="139">
        <v>17.21</v>
      </c>
      <c r="C84" s="139">
        <v>17.649999999999999</v>
      </c>
      <c r="D84" s="139">
        <v>15.72</v>
      </c>
      <c r="E84" s="139">
        <v>15.78</v>
      </c>
    </row>
    <row r="85" spans="1:5">
      <c r="A85" s="138">
        <v>45047</v>
      </c>
      <c r="B85" s="139">
        <v>16.41</v>
      </c>
      <c r="C85" s="139">
        <v>16.62</v>
      </c>
      <c r="D85" s="139">
        <v>15.53</v>
      </c>
      <c r="E85" s="139">
        <v>16.079999999999998</v>
      </c>
    </row>
    <row r="86" spans="1:5">
      <c r="A86" s="138">
        <v>45048</v>
      </c>
      <c r="B86" s="139">
        <v>16.27</v>
      </c>
      <c r="C86" s="139">
        <v>19.809999999999999</v>
      </c>
      <c r="D86" s="139">
        <v>16.260000000000002</v>
      </c>
      <c r="E86" s="139">
        <v>17.78</v>
      </c>
    </row>
    <row r="87" spans="1:5">
      <c r="A87" s="138">
        <v>45049</v>
      </c>
      <c r="B87" s="139">
        <v>17.82</v>
      </c>
      <c r="C87" s="139">
        <v>18.829999999999998</v>
      </c>
      <c r="D87" s="139">
        <v>17.190000000000001</v>
      </c>
      <c r="E87" s="139">
        <v>18.34</v>
      </c>
    </row>
    <row r="88" spans="1:5">
      <c r="A88" s="138">
        <v>45050</v>
      </c>
      <c r="B88" s="139">
        <v>19.170000000000002</v>
      </c>
      <c r="C88" s="139">
        <v>21.33</v>
      </c>
      <c r="D88" s="139">
        <v>18.670000000000002</v>
      </c>
      <c r="E88" s="139">
        <v>20.09</v>
      </c>
    </row>
    <row r="89" spans="1:5">
      <c r="A89" s="138">
        <v>45051</v>
      </c>
      <c r="B89" s="139">
        <v>19.5</v>
      </c>
      <c r="C89" s="139">
        <v>19.63</v>
      </c>
      <c r="D89" s="139">
        <v>16.690000000000001</v>
      </c>
      <c r="E89" s="139">
        <v>17.190000000000001</v>
      </c>
    </row>
    <row r="90" spans="1:5">
      <c r="A90" s="138">
        <v>45054</v>
      </c>
      <c r="B90" s="139">
        <v>17.73</v>
      </c>
      <c r="C90" s="139">
        <v>17.88</v>
      </c>
      <c r="D90" s="139">
        <v>16.829999999999998</v>
      </c>
      <c r="E90" s="139">
        <v>16.98</v>
      </c>
    </row>
    <row r="91" spans="1:5">
      <c r="A91" s="138">
        <v>45055</v>
      </c>
      <c r="B91" s="139">
        <v>17.29</v>
      </c>
      <c r="C91" s="139">
        <v>17.86</v>
      </c>
      <c r="D91" s="139">
        <v>17.22</v>
      </c>
      <c r="E91" s="139">
        <v>17.71</v>
      </c>
    </row>
    <row r="92" spans="1:5">
      <c r="A92" s="138">
        <v>45056</v>
      </c>
      <c r="B92" s="139">
        <v>17.579999999999998</v>
      </c>
      <c r="C92" s="139">
        <v>18.309999999999999</v>
      </c>
      <c r="D92" s="139">
        <v>16.36</v>
      </c>
      <c r="E92" s="139">
        <v>16.940000000000001</v>
      </c>
    </row>
    <row r="93" spans="1:5">
      <c r="A93" s="138">
        <v>45057</v>
      </c>
      <c r="B93" s="139">
        <v>16.8</v>
      </c>
      <c r="C93" s="139">
        <v>18.190000000000001</v>
      </c>
      <c r="D93" s="139">
        <v>16.63</v>
      </c>
      <c r="E93" s="139">
        <v>16.93</v>
      </c>
    </row>
    <row r="94" spans="1:5">
      <c r="A94" s="138">
        <v>45058</v>
      </c>
      <c r="B94" s="139">
        <v>16.829999999999998</v>
      </c>
      <c r="C94" s="139">
        <v>17.920000000000002</v>
      </c>
      <c r="D94" s="139">
        <v>16.38</v>
      </c>
      <c r="E94" s="139">
        <v>17.03</v>
      </c>
    </row>
    <row r="95" spans="1:5">
      <c r="A95" s="138">
        <v>45061</v>
      </c>
      <c r="B95" s="139">
        <v>17.440000000000001</v>
      </c>
      <c r="C95" s="139">
        <v>18.16</v>
      </c>
      <c r="D95" s="139">
        <v>17.079999999999998</v>
      </c>
      <c r="E95" s="139">
        <v>17.12</v>
      </c>
    </row>
    <row r="96" spans="1:5">
      <c r="A96" s="138">
        <v>45062</v>
      </c>
      <c r="B96" s="139">
        <v>17.54</v>
      </c>
      <c r="C96" s="139">
        <v>18.3</v>
      </c>
      <c r="D96" s="139">
        <v>17.260000000000002</v>
      </c>
      <c r="E96" s="139">
        <v>17.989999999999998</v>
      </c>
    </row>
    <row r="97" spans="1:5">
      <c r="A97" s="138">
        <v>45063</v>
      </c>
      <c r="B97" s="139">
        <v>17.96</v>
      </c>
      <c r="C97" s="139">
        <v>18.260000000000002</v>
      </c>
      <c r="D97" s="139">
        <v>16.68</v>
      </c>
      <c r="E97" s="139">
        <v>16.87</v>
      </c>
    </row>
    <row r="98" spans="1:5">
      <c r="A98" s="138">
        <v>45064</v>
      </c>
      <c r="B98" s="139">
        <v>16.920000000000002</v>
      </c>
      <c r="C98" s="139">
        <v>17.149999999999999</v>
      </c>
      <c r="D98" s="139">
        <v>16.05</v>
      </c>
      <c r="E98" s="139">
        <v>16.05</v>
      </c>
    </row>
    <row r="99" spans="1:5">
      <c r="A99" s="138">
        <v>45065</v>
      </c>
      <c r="B99" s="139">
        <v>16.13</v>
      </c>
      <c r="C99" s="139">
        <v>17.36</v>
      </c>
      <c r="D99" s="139">
        <v>15.85</v>
      </c>
      <c r="E99" s="139">
        <v>16.809999999999999</v>
      </c>
    </row>
    <row r="100" spans="1:5">
      <c r="A100" s="138">
        <v>45068</v>
      </c>
      <c r="B100" s="139">
        <v>17.45</v>
      </c>
      <c r="C100" s="139">
        <v>18.13</v>
      </c>
      <c r="D100" s="139">
        <v>16.82</v>
      </c>
      <c r="E100" s="139">
        <v>17.21</v>
      </c>
    </row>
    <row r="101" spans="1:5">
      <c r="A101" s="138">
        <v>45069</v>
      </c>
      <c r="B101" s="139">
        <v>17.350000000000001</v>
      </c>
      <c r="C101" s="139">
        <v>19.309999999999999</v>
      </c>
      <c r="D101" s="139">
        <v>17.3</v>
      </c>
      <c r="E101" s="139">
        <v>18.53</v>
      </c>
    </row>
    <row r="102" spans="1:5">
      <c r="A102" s="138">
        <v>45070</v>
      </c>
      <c r="B102" s="139">
        <v>18.8</v>
      </c>
      <c r="C102" s="139">
        <v>20.81</v>
      </c>
      <c r="D102" s="139">
        <v>18.8</v>
      </c>
      <c r="E102" s="139">
        <v>20.03</v>
      </c>
    </row>
    <row r="103" spans="1:5">
      <c r="A103" s="138">
        <v>45071</v>
      </c>
      <c r="B103" s="139">
        <v>19.54</v>
      </c>
      <c r="C103" s="139">
        <v>19.95</v>
      </c>
      <c r="D103" s="139">
        <v>18.7</v>
      </c>
      <c r="E103" s="139">
        <v>19.14</v>
      </c>
    </row>
    <row r="104" spans="1:5">
      <c r="A104" s="138">
        <v>45072</v>
      </c>
      <c r="B104" s="139">
        <v>19.07</v>
      </c>
      <c r="C104" s="139">
        <v>19.559999999999999</v>
      </c>
      <c r="D104" s="139">
        <v>17.27</v>
      </c>
      <c r="E104" s="139">
        <v>17.95</v>
      </c>
    </row>
    <row r="105" spans="1:5">
      <c r="A105" s="138">
        <v>45075</v>
      </c>
      <c r="B105" s="139">
        <v>17.53</v>
      </c>
      <c r="C105" s="139">
        <v>17.600000000000001</v>
      </c>
      <c r="D105" s="139">
        <v>17.34</v>
      </c>
      <c r="E105" s="139">
        <v>17.46</v>
      </c>
    </row>
    <row r="106" spans="1:5">
      <c r="A106" s="138">
        <v>45076</v>
      </c>
      <c r="B106" s="139">
        <v>17.559999999999999</v>
      </c>
      <c r="C106" s="139">
        <v>18.34</v>
      </c>
      <c r="D106" s="139">
        <v>16.98</v>
      </c>
      <c r="E106" s="139">
        <v>17.46</v>
      </c>
    </row>
    <row r="107" spans="1:5">
      <c r="A107" s="138">
        <v>45077</v>
      </c>
      <c r="B107" s="139">
        <v>18.04</v>
      </c>
      <c r="C107" s="139">
        <v>18.399999999999999</v>
      </c>
      <c r="D107" s="139">
        <v>17.12</v>
      </c>
      <c r="E107" s="139">
        <v>17.940000000000001</v>
      </c>
    </row>
    <row r="108" spans="1:5">
      <c r="A108" s="138">
        <v>45078</v>
      </c>
      <c r="B108" s="139">
        <v>17.239999999999998</v>
      </c>
      <c r="C108" s="139">
        <v>17.59</v>
      </c>
      <c r="D108" s="139">
        <v>15.58</v>
      </c>
      <c r="E108" s="139">
        <v>15.65</v>
      </c>
    </row>
    <row r="109" spans="1:5">
      <c r="A109" s="138">
        <v>45079</v>
      </c>
      <c r="B109" s="139">
        <v>15.65</v>
      </c>
      <c r="C109" s="139">
        <v>15.65</v>
      </c>
      <c r="D109" s="139">
        <v>14.42</v>
      </c>
      <c r="E109" s="139">
        <v>14.6</v>
      </c>
    </row>
    <row r="110" spans="1:5">
      <c r="A110" s="138">
        <v>45082</v>
      </c>
      <c r="B110" s="139">
        <v>15.28</v>
      </c>
      <c r="C110" s="139">
        <v>15.29</v>
      </c>
      <c r="D110" s="139">
        <v>14.66</v>
      </c>
      <c r="E110" s="139">
        <v>14.73</v>
      </c>
    </row>
    <row r="111" spans="1:5">
      <c r="A111" s="138">
        <v>45083</v>
      </c>
      <c r="B111" s="139">
        <v>14.91</v>
      </c>
      <c r="C111" s="139">
        <v>14.97</v>
      </c>
      <c r="D111" s="139">
        <v>13.95</v>
      </c>
      <c r="E111" s="139">
        <v>13.96</v>
      </c>
    </row>
    <row r="112" spans="1:5">
      <c r="A112" s="138">
        <v>45084</v>
      </c>
      <c r="B112" s="139">
        <v>14.14</v>
      </c>
      <c r="C112" s="139">
        <v>14.29</v>
      </c>
      <c r="D112" s="139">
        <v>13.77</v>
      </c>
      <c r="E112" s="139">
        <v>13.94</v>
      </c>
    </row>
    <row r="113" spans="1:5">
      <c r="A113" s="138">
        <v>45085</v>
      </c>
      <c r="B113" s="139">
        <v>14.14</v>
      </c>
      <c r="C113" s="139">
        <v>14.21</v>
      </c>
      <c r="D113" s="139">
        <v>13.53</v>
      </c>
      <c r="E113" s="139">
        <v>13.65</v>
      </c>
    </row>
    <row r="114" spans="1:5">
      <c r="A114" s="138">
        <v>45086</v>
      </c>
      <c r="B114" s="139">
        <v>13.78</v>
      </c>
      <c r="C114" s="139">
        <v>14.14</v>
      </c>
      <c r="D114" s="139">
        <v>13.5</v>
      </c>
      <c r="E114" s="139">
        <v>13.83</v>
      </c>
    </row>
    <row r="115" spans="1:5">
      <c r="A115" s="138">
        <v>45089</v>
      </c>
      <c r="B115" s="139">
        <v>14.44</v>
      </c>
      <c r="C115" s="139">
        <v>15.02</v>
      </c>
      <c r="D115" s="139">
        <v>14.32</v>
      </c>
      <c r="E115" s="139">
        <v>15.01</v>
      </c>
    </row>
    <row r="116" spans="1:5">
      <c r="A116" s="138">
        <v>45090</v>
      </c>
      <c r="B116" s="139">
        <v>14.99</v>
      </c>
      <c r="C116" s="139">
        <v>15.06</v>
      </c>
      <c r="D116" s="139">
        <v>14.47</v>
      </c>
      <c r="E116" s="139">
        <v>14.61</v>
      </c>
    </row>
    <row r="117" spans="1:5">
      <c r="A117" s="138">
        <v>45091</v>
      </c>
      <c r="B117" s="139">
        <v>14.48</v>
      </c>
      <c r="C117" s="139">
        <v>14.73</v>
      </c>
      <c r="D117" s="139">
        <v>13.83</v>
      </c>
      <c r="E117" s="139">
        <v>13.88</v>
      </c>
    </row>
    <row r="118" spans="1:5">
      <c r="A118" s="138">
        <v>45092</v>
      </c>
      <c r="B118" s="139">
        <v>14.09</v>
      </c>
      <c r="C118" s="139">
        <v>14.52</v>
      </c>
      <c r="D118" s="139">
        <v>13.79</v>
      </c>
      <c r="E118" s="139">
        <v>14.5</v>
      </c>
    </row>
    <row r="119" spans="1:5">
      <c r="A119" s="138">
        <v>45093</v>
      </c>
      <c r="B119" s="139">
        <v>14.49</v>
      </c>
      <c r="C119" s="139">
        <v>14.54</v>
      </c>
      <c r="D119" s="139">
        <v>13.48</v>
      </c>
      <c r="E119" s="139">
        <v>13.54</v>
      </c>
    </row>
    <row r="120" spans="1:5">
      <c r="A120" s="138">
        <v>45096</v>
      </c>
      <c r="B120" s="139">
        <v>14.09</v>
      </c>
      <c r="C120" s="139">
        <v>14.19</v>
      </c>
      <c r="D120" s="139">
        <v>14.01</v>
      </c>
      <c r="E120" s="139">
        <v>14.19</v>
      </c>
    </row>
    <row r="121" spans="1:5">
      <c r="A121" s="138">
        <v>45097</v>
      </c>
      <c r="B121" s="139">
        <v>14.36</v>
      </c>
      <c r="C121" s="139">
        <v>14.67</v>
      </c>
      <c r="D121" s="139">
        <v>13.86</v>
      </c>
      <c r="E121" s="139">
        <v>13.88</v>
      </c>
    </row>
    <row r="122" spans="1:5">
      <c r="A122" s="138">
        <v>45098</v>
      </c>
      <c r="B122" s="139">
        <v>13.88</v>
      </c>
      <c r="C122" s="139">
        <v>13.89</v>
      </c>
      <c r="D122" s="139">
        <v>13.1</v>
      </c>
      <c r="E122" s="139">
        <v>13.2</v>
      </c>
    </row>
    <row r="123" spans="1:5">
      <c r="A123" s="138">
        <v>45099</v>
      </c>
      <c r="B123" s="139">
        <v>13.88</v>
      </c>
      <c r="C123" s="139">
        <v>13.98</v>
      </c>
      <c r="D123" s="139">
        <v>12.73</v>
      </c>
      <c r="E123" s="139">
        <v>12.91</v>
      </c>
    </row>
    <row r="124" spans="1:5">
      <c r="A124" s="138">
        <v>45100</v>
      </c>
      <c r="B124" s="139">
        <v>13.24</v>
      </c>
      <c r="C124" s="139">
        <v>13.8</v>
      </c>
      <c r="D124" s="139">
        <v>12.88</v>
      </c>
      <c r="E124" s="139">
        <v>13.44</v>
      </c>
    </row>
    <row r="125" spans="1:5">
      <c r="A125" s="138">
        <v>45103</v>
      </c>
      <c r="B125" s="139">
        <v>14.43</v>
      </c>
      <c r="C125" s="139">
        <v>14.71</v>
      </c>
      <c r="D125" s="139">
        <v>13.78</v>
      </c>
      <c r="E125" s="139">
        <v>14.25</v>
      </c>
    </row>
    <row r="126" spans="1:5">
      <c r="A126" s="138">
        <v>45104</v>
      </c>
      <c r="B126" s="139">
        <v>14.11</v>
      </c>
      <c r="C126" s="139">
        <v>14.34</v>
      </c>
      <c r="D126" s="139">
        <v>13.59</v>
      </c>
      <c r="E126" s="139">
        <v>13.74</v>
      </c>
    </row>
    <row r="127" spans="1:5">
      <c r="A127" s="138">
        <v>45105</v>
      </c>
      <c r="B127" s="139">
        <v>13.9</v>
      </c>
      <c r="C127" s="139">
        <v>13.96</v>
      </c>
      <c r="D127" s="139">
        <v>13.36</v>
      </c>
      <c r="E127" s="139">
        <v>13.43</v>
      </c>
    </row>
    <row r="128" spans="1:5">
      <c r="A128" s="138">
        <v>45106</v>
      </c>
      <c r="B128" s="139">
        <v>13.64</v>
      </c>
      <c r="C128" s="139">
        <v>13.85</v>
      </c>
      <c r="D128" s="139">
        <v>13.41</v>
      </c>
      <c r="E128" s="139">
        <v>13.54</v>
      </c>
    </row>
    <row r="129" spans="1:5">
      <c r="A129" s="138">
        <v>45107</v>
      </c>
      <c r="B129" s="139">
        <v>13.51</v>
      </c>
      <c r="C129" s="139">
        <v>13.59</v>
      </c>
      <c r="D129" s="139">
        <v>12.96</v>
      </c>
      <c r="E129" s="139">
        <v>13.59</v>
      </c>
    </row>
    <row r="130" spans="1:5">
      <c r="A130" s="138">
        <v>45110</v>
      </c>
      <c r="B130" s="139">
        <v>13.85</v>
      </c>
      <c r="C130" s="139">
        <v>13.85</v>
      </c>
      <c r="D130" s="139">
        <v>13.47</v>
      </c>
      <c r="E130" s="139">
        <v>13.57</v>
      </c>
    </row>
    <row r="131" spans="1:5">
      <c r="A131" s="138">
        <v>45111</v>
      </c>
      <c r="B131" s="139">
        <v>13.54</v>
      </c>
      <c r="C131" s="139">
        <v>13.71</v>
      </c>
      <c r="D131" s="139">
        <v>13.52</v>
      </c>
      <c r="E131" s="139">
        <v>13.7</v>
      </c>
    </row>
    <row r="132" spans="1:5">
      <c r="A132" s="138">
        <v>45112</v>
      </c>
      <c r="B132" s="139">
        <v>14.19</v>
      </c>
      <c r="C132" s="139">
        <v>14.74</v>
      </c>
      <c r="D132" s="139">
        <v>14.05</v>
      </c>
      <c r="E132" s="139">
        <v>14.18</v>
      </c>
    </row>
    <row r="133" spans="1:5">
      <c r="A133" s="138">
        <v>45113</v>
      </c>
      <c r="B133" s="139">
        <v>14.85</v>
      </c>
      <c r="C133" s="139">
        <v>17.079999999999998</v>
      </c>
      <c r="D133" s="139">
        <v>14.79</v>
      </c>
      <c r="E133" s="139">
        <v>15.44</v>
      </c>
    </row>
    <row r="134" spans="1:5">
      <c r="A134" s="138">
        <v>45114</v>
      </c>
      <c r="B134" s="139">
        <v>15.97</v>
      </c>
      <c r="C134" s="139">
        <v>16.059999999999999</v>
      </c>
      <c r="D134" s="139">
        <v>14.33</v>
      </c>
      <c r="E134" s="139">
        <v>14.83</v>
      </c>
    </row>
    <row r="135" spans="1:5">
      <c r="A135" s="138">
        <v>45117</v>
      </c>
      <c r="B135" s="139">
        <v>16.079999999999998</v>
      </c>
      <c r="C135" s="139">
        <v>16.21</v>
      </c>
      <c r="D135" s="139">
        <v>15.04</v>
      </c>
      <c r="E135" s="139">
        <v>15.07</v>
      </c>
    </row>
    <row r="136" spans="1:5">
      <c r="A136" s="138">
        <v>45118</v>
      </c>
      <c r="B136" s="139">
        <v>15.02</v>
      </c>
      <c r="C136" s="139">
        <v>15.25</v>
      </c>
      <c r="D136" s="139">
        <v>14.63</v>
      </c>
      <c r="E136" s="139">
        <v>14.84</v>
      </c>
    </row>
    <row r="137" spans="1:5">
      <c r="A137" s="138">
        <v>45119</v>
      </c>
      <c r="B137" s="139">
        <v>14.82</v>
      </c>
      <c r="C137" s="139">
        <v>14.82</v>
      </c>
      <c r="D137" s="139">
        <v>13.51</v>
      </c>
      <c r="E137" s="139">
        <v>13.54</v>
      </c>
    </row>
    <row r="138" spans="1:5">
      <c r="A138" s="138">
        <v>45120</v>
      </c>
      <c r="B138" s="139">
        <v>13.44</v>
      </c>
      <c r="C138" s="139">
        <v>13.61</v>
      </c>
      <c r="D138" s="139">
        <v>13.12</v>
      </c>
      <c r="E138" s="139">
        <v>13.61</v>
      </c>
    </row>
    <row r="139" spans="1:5">
      <c r="A139" s="138">
        <v>45121</v>
      </c>
      <c r="B139" s="139">
        <v>13.72</v>
      </c>
      <c r="C139" s="139">
        <v>13.76</v>
      </c>
      <c r="D139" s="139">
        <v>13.22</v>
      </c>
      <c r="E139" s="139">
        <v>13.34</v>
      </c>
    </row>
    <row r="140" spans="1:5">
      <c r="A140" s="138">
        <v>45124</v>
      </c>
      <c r="B140" s="139">
        <v>13.78</v>
      </c>
      <c r="C140" s="139">
        <v>14</v>
      </c>
      <c r="D140" s="139">
        <v>13.43</v>
      </c>
      <c r="E140" s="139">
        <v>13.48</v>
      </c>
    </row>
    <row r="141" spans="1:5">
      <c r="A141" s="138">
        <v>45125</v>
      </c>
      <c r="B141" s="139">
        <v>13.61</v>
      </c>
      <c r="C141" s="139">
        <v>13.67</v>
      </c>
      <c r="D141" s="139">
        <v>13.29</v>
      </c>
      <c r="E141" s="139">
        <v>13.3</v>
      </c>
    </row>
    <row r="142" spans="1:5">
      <c r="A142" s="138">
        <v>45126</v>
      </c>
      <c r="B142" s="139">
        <v>13.32</v>
      </c>
      <c r="C142" s="139">
        <v>13.84</v>
      </c>
      <c r="D142" s="139">
        <v>13.12</v>
      </c>
      <c r="E142" s="139">
        <v>13.76</v>
      </c>
    </row>
    <row r="143" spans="1:5">
      <c r="A143" s="138">
        <v>45127</v>
      </c>
      <c r="B143" s="139">
        <v>13.96</v>
      </c>
      <c r="C143" s="139">
        <v>14.23</v>
      </c>
      <c r="D143" s="139">
        <v>13.58</v>
      </c>
      <c r="E143" s="139">
        <v>13.99</v>
      </c>
    </row>
    <row r="144" spans="1:5">
      <c r="A144" s="138">
        <v>45128</v>
      </c>
      <c r="B144" s="139">
        <v>13.87</v>
      </c>
      <c r="C144" s="139">
        <v>13.89</v>
      </c>
      <c r="D144" s="139">
        <v>13.37</v>
      </c>
      <c r="E144" s="139">
        <v>13.6</v>
      </c>
    </row>
    <row r="145" spans="1:5">
      <c r="A145" s="138">
        <v>45131</v>
      </c>
      <c r="B145" s="139">
        <v>14.29</v>
      </c>
      <c r="C145" s="139">
        <v>14.3</v>
      </c>
      <c r="D145" s="139">
        <v>13.73</v>
      </c>
      <c r="E145" s="139">
        <v>13.91</v>
      </c>
    </row>
    <row r="146" spans="1:5">
      <c r="A146" s="138">
        <v>45132</v>
      </c>
      <c r="B146" s="139">
        <v>14.02</v>
      </c>
      <c r="C146" s="139">
        <v>14.09</v>
      </c>
      <c r="D146" s="139">
        <v>13.82</v>
      </c>
      <c r="E146" s="139">
        <v>13.86</v>
      </c>
    </row>
    <row r="147" spans="1:5">
      <c r="A147" s="138">
        <v>45133</v>
      </c>
      <c r="B147" s="139">
        <v>13.86</v>
      </c>
      <c r="C147" s="139">
        <v>14.16</v>
      </c>
      <c r="D147" s="139">
        <v>13.15</v>
      </c>
      <c r="E147" s="139">
        <v>13.19</v>
      </c>
    </row>
    <row r="148" spans="1:5">
      <c r="A148" s="138">
        <v>45134</v>
      </c>
      <c r="B148" s="139">
        <v>13.14</v>
      </c>
      <c r="C148" s="139">
        <v>15.02</v>
      </c>
      <c r="D148" s="139">
        <v>12.74</v>
      </c>
      <c r="E148" s="139">
        <v>14.41</v>
      </c>
    </row>
    <row r="149" spans="1:5">
      <c r="A149" s="138">
        <v>45135</v>
      </c>
      <c r="B149" s="139">
        <v>14.03</v>
      </c>
      <c r="C149" s="139">
        <v>14.18</v>
      </c>
      <c r="D149" s="139">
        <v>13.27</v>
      </c>
      <c r="E149" s="139">
        <v>13.33</v>
      </c>
    </row>
    <row r="150" spans="1:5">
      <c r="A150" s="138">
        <v>45138</v>
      </c>
      <c r="B150" s="139">
        <v>13.98</v>
      </c>
      <c r="C150" s="139">
        <v>14.09</v>
      </c>
      <c r="D150" s="139">
        <v>13.57</v>
      </c>
      <c r="E150" s="139">
        <v>13.63</v>
      </c>
    </row>
    <row r="151" spans="1:5">
      <c r="A151" s="138">
        <v>45139</v>
      </c>
      <c r="B151" s="139">
        <v>13.75</v>
      </c>
      <c r="C151" s="139">
        <v>14.3</v>
      </c>
      <c r="D151" s="139">
        <v>13.75</v>
      </c>
      <c r="E151" s="139">
        <v>13.93</v>
      </c>
    </row>
    <row r="152" spans="1:5">
      <c r="A152" s="138">
        <v>45140</v>
      </c>
      <c r="B152" s="139">
        <v>15.7</v>
      </c>
      <c r="C152" s="139">
        <v>16.48</v>
      </c>
      <c r="D152" s="139">
        <v>14.95</v>
      </c>
      <c r="E152" s="139">
        <v>16.09</v>
      </c>
    </row>
    <row r="153" spans="1:5">
      <c r="A153" s="138">
        <v>45141</v>
      </c>
      <c r="B153" s="139">
        <v>16.77</v>
      </c>
      <c r="C153" s="139">
        <v>17.420000000000002</v>
      </c>
      <c r="D153" s="139">
        <v>15.72</v>
      </c>
      <c r="E153" s="139">
        <v>15.92</v>
      </c>
    </row>
    <row r="154" spans="1:5">
      <c r="A154" s="138">
        <v>45142</v>
      </c>
      <c r="B154" s="139">
        <v>16.010000000000002</v>
      </c>
      <c r="C154" s="139">
        <v>17.39</v>
      </c>
      <c r="D154" s="139">
        <v>14.57</v>
      </c>
      <c r="E154" s="139">
        <v>17.100000000000001</v>
      </c>
    </row>
    <row r="155" spans="1:5">
      <c r="A155" s="138">
        <v>45145</v>
      </c>
      <c r="B155" s="139">
        <v>16.899999999999999</v>
      </c>
      <c r="C155" s="139">
        <v>17.36</v>
      </c>
      <c r="D155" s="139">
        <v>15.77</v>
      </c>
      <c r="E155" s="139">
        <v>15.77</v>
      </c>
    </row>
    <row r="156" spans="1:5">
      <c r="A156" s="138">
        <v>45146</v>
      </c>
      <c r="B156" s="139">
        <v>16.28</v>
      </c>
      <c r="C156" s="139">
        <v>18.14</v>
      </c>
      <c r="D156" s="139">
        <v>15.96</v>
      </c>
      <c r="E156" s="139">
        <v>15.99</v>
      </c>
    </row>
    <row r="157" spans="1:5">
      <c r="A157" s="138">
        <v>45147</v>
      </c>
      <c r="B157" s="139">
        <v>15.81</v>
      </c>
      <c r="C157" s="139">
        <v>16.87</v>
      </c>
      <c r="D157" s="139">
        <v>15.38</v>
      </c>
      <c r="E157" s="139">
        <v>15.96</v>
      </c>
    </row>
    <row r="158" spans="1:5">
      <c r="A158" s="138">
        <v>45148</v>
      </c>
      <c r="B158" s="139">
        <v>15.58</v>
      </c>
      <c r="C158" s="139">
        <v>16.86</v>
      </c>
      <c r="D158" s="139">
        <v>14.6</v>
      </c>
      <c r="E158" s="139">
        <v>15.85</v>
      </c>
    </row>
    <row r="159" spans="1:5">
      <c r="A159" s="138">
        <v>45149</v>
      </c>
      <c r="B159" s="139">
        <v>15.53</v>
      </c>
      <c r="C159" s="139">
        <v>16.510000000000002</v>
      </c>
      <c r="D159" s="139">
        <v>14.84</v>
      </c>
      <c r="E159" s="139">
        <v>14.84</v>
      </c>
    </row>
    <row r="160" spans="1:5">
      <c r="A160" s="138">
        <v>45152</v>
      </c>
      <c r="B160" s="139">
        <v>15.88</v>
      </c>
      <c r="C160" s="139">
        <v>16.059999999999999</v>
      </c>
      <c r="D160" s="139">
        <v>14.77</v>
      </c>
      <c r="E160" s="139">
        <v>14.82</v>
      </c>
    </row>
    <row r="161" spans="1:5">
      <c r="A161" s="138">
        <v>45153</v>
      </c>
      <c r="B161" s="139">
        <v>14.95</v>
      </c>
      <c r="C161" s="139">
        <v>16.57</v>
      </c>
      <c r="D161" s="139">
        <v>14.91</v>
      </c>
      <c r="E161" s="139">
        <v>16.46</v>
      </c>
    </row>
    <row r="162" spans="1:5">
      <c r="A162" s="138">
        <v>45154</v>
      </c>
      <c r="B162" s="139">
        <v>16.54</v>
      </c>
      <c r="C162" s="139">
        <v>16.93</v>
      </c>
      <c r="D162" s="139">
        <v>15.8</v>
      </c>
      <c r="E162" s="139">
        <v>16.78</v>
      </c>
    </row>
    <row r="163" spans="1:5">
      <c r="A163" s="138">
        <v>45155</v>
      </c>
      <c r="B163" s="139">
        <v>16.96</v>
      </c>
      <c r="C163" s="139">
        <v>18.13</v>
      </c>
      <c r="D163" s="139">
        <v>16.399999999999999</v>
      </c>
      <c r="E163" s="139">
        <v>17.89</v>
      </c>
    </row>
    <row r="164" spans="1:5">
      <c r="A164" s="138">
        <v>45156</v>
      </c>
      <c r="B164" s="139">
        <v>17.8</v>
      </c>
      <c r="C164" s="139">
        <v>18.88</v>
      </c>
      <c r="D164" s="139">
        <v>17.14</v>
      </c>
      <c r="E164" s="139">
        <v>17.3</v>
      </c>
    </row>
    <row r="165" spans="1:5">
      <c r="A165" s="138">
        <v>45159</v>
      </c>
      <c r="B165" s="139">
        <v>18.03</v>
      </c>
      <c r="C165" s="139">
        <v>18.11</v>
      </c>
      <c r="D165" s="139">
        <v>16.88</v>
      </c>
      <c r="E165" s="139">
        <v>17.13</v>
      </c>
    </row>
    <row r="166" spans="1:5">
      <c r="A166" s="138">
        <v>45160</v>
      </c>
      <c r="B166" s="139">
        <v>16.96</v>
      </c>
      <c r="C166" s="139">
        <v>17.579999999999998</v>
      </c>
      <c r="D166" s="139">
        <v>16.61</v>
      </c>
      <c r="E166" s="139">
        <v>16.97</v>
      </c>
    </row>
    <row r="167" spans="1:5">
      <c r="A167" s="138">
        <v>45161</v>
      </c>
      <c r="B167" s="139">
        <v>16.64</v>
      </c>
      <c r="C167" s="139">
        <v>17.100000000000001</v>
      </c>
      <c r="D167" s="139">
        <v>15.91</v>
      </c>
      <c r="E167" s="139">
        <v>15.98</v>
      </c>
    </row>
    <row r="168" spans="1:5">
      <c r="A168" s="138">
        <v>45162</v>
      </c>
      <c r="B168" s="139">
        <v>15.57</v>
      </c>
      <c r="C168" s="139">
        <v>17.32</v>
      </c>
      <c r="D168" s="139">
        <v>15.48</v>
      </c>
      <c r="E168" s="139">
        <v>17.2</v>
      </c>
    </row>
    <row r="169" spans="1:5">
      <c r="A169" s="138">
        <v>45163</v>
      </c>
      <c r="B169" s="139">
        <v>17.21</v>
      </c>
      <c r="C169" s="139">
        <v>17.36</v>
      </c>
      <c r="D169" s="139">
        <v>15.45</v>
      </c>
      <c r="E169" s="139">
        <v>15.68</v>
      </c>
    </row>
    <row r="170" spans="1:5">
      <c r="A170" s="138">
        <v>45166</v>
      </c>
      <c r="B170" s="139">
        <v>16.239999999999998</v>
      </c>
      <c r="C170" s="139">
        <v>16.28</v>
      </c>
      <c r="D170" s="139">
        <v>15</v>
      </c>
      <c r="E170" s="139">
        <v>15.08</v>
      </c>
    </row>
    <row r="171" spans="1:5">
      <c r="A171" s="138">
        <v>45167</v>
      </c>
      <c r="B171" s="139">
        <v>15.08</v>
      </c>
      <c r="C171" s="139">
        <v>15.3</v>
      </c>
      <c r="D171" s="139">
        <v>14.34</v>
      </c>
      <c r="E171" s="139">
        <v>14.45</v>
      </c>
    </row>
    <row r="172" spans="1:5">
      <c r="A172" s="138">
        <v>45168</v>
      </c>
      <c r="B172" s="139">
        <v>14.53</v>
      </c>
      <c r="C172" s="139">
        <v>14.7</v>
      </c>
      <c r="D172" s="139">
        <v>13.83</v>
      </c>
      <c r="E172" s="139">
        <v>13.88</v>
      </c>
    </row>
    <row r="173" spans="1:5">
      <c r="A173" s="138">
        <v>45169</v>
      </c>
      <c r="B173" s="139">
        <v>13.98</v>
      </c>
      <c r="C173" s="139">
        <v>14</v>
      </c>
      <c r="D173" s="139">
        <v>13.44</v>
      </c>
      <c r="E173" s="139">
        <v>13.57</v>
      </c>
    </row>
    <row r="174" spans="1:5">
      <c r="A174" s="138">
        <v>45170</v>
      </c>
      <c r="B174" s="139">
        <v>13.56</v>
      </c>
      <c r="C174" s="139">
        <v>13.56</v>
      </c>
      <c r="D174" s="139">
        <v>13.02</v>
      </c>
      <c r="E174" s="139">
        <v>13.09</v>
      </c>
    </row>
    <row r="175" spans="1:5">
      <c r="A175" s="138">
        <v>45173</v>
      </c>
      <c r="B175" s="139">
        <v>13.62</v>
      </c>
      <c r="C175" s="139">
        <v>13.82</v>
      </c>
      <c r="D175" s="139">
        <v>13.51</v>
      </c>
      <c r="E175" s="139">
        <v>13.82</v>
      </c>
    </row>
    <row r="176" spans="1:5">
      <c r="A176" s="138">
        <v>45174</v>
      </c>
      <c r="B176" s="139">
        <v>14.15</v>
      </c>
      <c r="C176" s="139">
        <v>14.47</v>
      </c>
      <c r="D176" s="139">
        <v>13.7</v>
      </c>
      <c r="E176" s="139">
        <v>14.01</v>
      </c>
    </row>
    <row r="177" spans="1:5">
      <c r="A177" s="138">
        <v>45175</v>
      </c>
      <c r="B177" s="139">
        <v>14.27</v>
      </c>
      <c r="C177" s="139">
        <v>15.3</v>
      </c>
      <c r="D177" s="139">
        <v>14.13</v>
      </c>
      <c r="E177" s="139">
        <v>14.45</v>
      </c>
    </row>
    <row r="178" spans="1:5">
      <c r="A178" s="138">
        <v>45176</v>
      </c>
      <c r="B178" s="139">
        <v>14.81</v>
      </c>
      <c r="C178" s="139">
        <v>15.69</v>
      </c>
      <c r="D178" s="139">
        <v>14.4</v>
      </c>
      <c r="E178" s="139">
        <v>14.4</v>
      </c>
    </row>
    <row r="179" spans="1:5">
      <c r="A179" s="138">
        <v>45177</v>
      </c>
      <c r="B179" s="139">
        <v>14.22</v>
      </c>
      <c r="C179" s="139">
        <v>14.87</v>
      </c>
      <c r="D179" s="139">
        <v>13.58</v>
      </c>
      <c r="E179" s="139">
        <v>13.84</v>
      </c>
    </row>
    <row r="180" spans="1:5">
      <c r="A180" s="138">
        <v>45180</v>
      </c>
      <c r="B180" s="139">
        <v>14.17</v>
      </c>
      <c r="C180" s="139">
        <v>14.33</v>
      </c>
      <c r="D180" s="139">
        <v>13.74</v>
      </c>
      <c r="E180" s="139">
        <v>13.8</v>
      </c>
    </row>
    <row r="181" spans="1:5">
      <c r="A181" s="138">
        <v>45181</v>
      </c>
      <c r="B181" s="139">
        <v>14.02</v>
      </c>
      <c r="C181" s="139">
        <v>14.42</v>
      </c>
      <c r="D181" s="139">
        <v>13.71</v>
      </c>
      <c r="E181" s="139">
        <v>14.23</v>
      </c>
    </row>
    <row r="182" spans="1:5">
      <c r="A182" s="138">
        <v>45182</v>
      </c>
      <c r="B182" s="139">
        <v>14.42</v>
      </c>
      <c r="C182" s="139">
        <v>14.68</v>
      </c>
      <c r="D182" s="139">
        <v>13.41</v>
      </c>
      <c r="E182" s="139">
        <v>13.48</v>
      </c>
    </row>
    <row r="183" spans="1:5">
      <c r="A183" s="138">
        <v>45183</v>
      </c>
      <c r="B183" s="139">
        <v>13.39</v>
      </c>
      <c r="C183" s="139">
        <v>13.46</v>
      </c>
      <c r="D183" s="139">
        <v>12.79</v>
      </c>
      <c r="E183" s="139">
        <v>12.82</v>
      </c>
    </row>
    <row r="184" spans="1:5">
      <c r="A184" s="138">
        <v>45184</v>
      </c>
      <c r="B184" s="139">
        <v>12.7</v>
      </c>
      <c r="C184" s="139">
        <v>14.17</v>
      </c>
      <c r="D184" s="139">
        <v>12.68</v>
      </c>
      <c r="E184" s="139">
        <v>13.79</v>
      </c>
    </row>
    <row r="185" spans="1:5">
      <c r="A185" s="138">
        <v>45187</v>
      </c>
      <c r="B185" s="139">
        <v>14.4</v>
      </c>
      <c r="C185" s="139">
        <v>14.75</v>
      </c>
      <c r="D185" s="139">
        <v>13.86</v>
      </c>
      <c r="E185" s="139">
        <v>14</v>
      </c>
    </row>
    <row r="186" spans="1:5">
      <c r="A186" s="138">
        <v>45188</v>
      </c>
      <c r="B186" s="139">
        <v>14.11</v>
      </c>
      <c r="C186" s="139">
        <v>14.88</v>
      </c>
      <c r="D186" s="139">
        <v>13.86</v>
      </c>
      <c r="E186" s="139">
        <v>14.11</v>
      </c>
    </row>
    <row r="187" spans="1:5">
      <c r="A187" s="138">
        <v>45189</v>
      </c>
      <c r="B187" s="139">
        <v>14.18</v>
      </c>
      <c r="C187" s="139">
        <v>15.15</v>
      </c>
      <c r="D187" s="139">
        <v>13.57</v>
      </c>
      <c r="E187" s="139">
        <v>15.14</v>
      </c>
    </row>
    <row r="188" spans="1:5">
      <c r="A188" s="138">
        <v>45190</v>
      </c>
      <c r="B188" s="139">
        <v>15.49</v>
      </c>
      <c r="C188" s="139">
        <v>17.54</v>
      </c>
      <c r="D188" s="139">
        <v>15.1</v>
      </c>
      <c r="E188" s="139">
        <v>17.54</v>
      </c>
    </row>
    <row r="189" spans="1:5">
      <c r="A189" s="138">
        <v>45191</v>
      </c>
      <c r="B189" s="139">
        <v>17.309999999999999</v>
      </c>
      <c r="C189" s="139">
        <v>17.41</v>
      </c>
      <c r="D189" s="139">
        <v>15.93</v>
      </c>
      <c r="E189" s="139">
        <v>17.2</v>
      </c>
    </row>
    <row r="190" spans="1:5">
      <c r="A190" s="138">
        <v>45194</v>
      </c>
      <c r="B190" s="139">
        <v>17.25</v>
      </c>
      <c r="C190" s="139">
        <v>18.41</v>
      </c>
      <c r="D190" s="139">
        <v>16.79</v>
      </c>
      <c r="E190" s="139">
        <v>16.899999999999999</v>
      </c>
    </row>
    <row r="191" spans="1:5">
      <c r="A191" s="138">
        <v>45195</v>
      </c>
      <c r="B191" s="139">
        <v>18.03</v>
      </c>
      <c r="C191" s="139">
        <v>19.5</v>
      </c>
      <c r="D191" s="139">
        <v>17.170000000000002</v>
      </c>
      <c r="E191" s="139">
        <v>18.940000000000001</v>
      </c>
    </row>
    <row r="192" spans="1:5">
      <c r="A192" s="138">
        <v>45196</v>
      </c>
      <c r="B192" s="139">
        <v>18.29</v>
      </c>
      <c r="C192" s="139">
        <v>19.71</v>
      </c>
      <c r="D192" s="139">
        <v>18.03</v>
      </c>
      <c r="E192" s="139">
        <v>18.22</v>
      </c>
    </row>
    <row r="193" spans="1:5">
      <c r="A193" s="138">
        <v>45197</v>
      </c>
      <c r="B193" s="139">
        <v>18.22</v>
      </c>
      <c r="C193" s="139">
        <v>18.77</v>
      </c>
      <c r="D193" s="139">
        <v>17.059999999999999</v>
      </c>
      <c r="E193" s="139">
        <v>17.34</v>
      </c>
    </row>
    <row r="194" spans="1:5">
      <c r="A194" s="138">
        <v>45198</v>
      </c>
      <c r="B194" s="139">
        <v>16.87</v>
      </c>
      <c r="C194" s="139">
        <v>17.739999999999998</v>
      </c>
      <c r="D194" s="139">
        <v>15.83</v>
      </c>
      <c r="E194" s="139">
        <v>17.52</v>
      </c>
    </row>
    <row r="195" spans="1:5">
      <c r="A195" s="138">
        <v>45201</v>
      </c>
      <c r="B195" s="139">
        <v>17.309999999999999</v>
      </c>
      <c r="C195" s="139">
        <v>18.55</v>
      </c>
      <c r="D195" s="139">
        <v>16.93</v>
      </c>
      <c r="E195" s="139">
        <v>17.61</v>
      </c>
    </row>
    <row r="196" spans="1:5">
      <c r="A196" s="138">
        <v>45202</v>
      </c>
      <c r="B196" s="139">
        <v>17.809999999999999</v>
      </c>
      <c r="C196" s="139">
        <v>20.48</v>
      </c>
      <c r="D196" s="139">
        <v>17.52</v>
      </c>
      <c r="E196" s="139">
        <v>19.78</v>
      </c>
    </row>
    <row r="197" spans="1:5">
      <c r="A197" s="138">
        <v>45203</v>
      </c>
      <c r="B197" s="139">
        <v>20.72</v>
      </c>
      <c r="C197" s="139">
        <v>20.88</v>
      </c>
      <c r="D197" s="139">
        <v>18.3</v>
      </c>
      <c r="E197" s="139">
        <v>18.579999999999998</v>
      </c>
    </row>
    <row r="198" spans="1:5">
      <c r="A198" s="138">
        <v>45204</v>
      </c>
      <c r="B198" s="139">
        <v>18.670000000000002</v>
      </c>
      <c r="C198" s="139">
        <v>19.579999999999998</v>
      </c>
      <c r="D198" s="139">
        <v>18.260000000000002</v>
      </c>
      <c r="E198" s="139">
        <v>18.489999999999998</v>
      </c>
    </row>
    <row r="199" spans="1:5">
      <c r="A199" s="138">
        <v>45205</v>
      </c>
      <c r="B199" s="139">
        <v>18.73</v>
      </c>
      <c r="C199" s="139">
        <v>19.93</v>
      </c>
      <c r="D199" s="139">
        <v>17.190000000000001</v>
      </c>
      <c r="E199" s="139">
        <v>17.45</v>
      </c>
    </row>
    <row r="200" spans="1:5">
      <c r="A200" s="138">
        <v>45208</v>
      </c>
      <c r="B200" s="139">
        <v>19.54</v>
      </c>
      <c r="C200" s="139">
        <v>19.600000000000001</v>
      </c>
      <c r="D200" s="139">
        <v>17.559999999999999</v>
      </c>
      <c r="E200" s="139">
        <v>17.7</v>
      </c>
    </row>
    <row r="201" spans="1:5">
      <c r="A201" s="138">
        <v>45209</v>
      </c>
      <c r="B201" s="139">
        <v>17.7</v>
      </c>
      <c r="C201" s="139">
        <v>17.86</v>
      </c>
      <c r="D201" s="139">
        <v>16.510000000000002</v>
      </c>
      <c r="E201" s="139">
        <v>17.03</v>
      </c>
    </row>
    <row r="202" spans="1:5">
      <c r="A202" s="138">
        <v>45210</v>
      </c>
      <c r="B202" s="139">
        <v>16.95</v>
      </c>
      <c r="C202" s="139">
        <v>17.78</v>
      </c>
      <c r="D202" s="139">
        <v>16.09</v>
      </c>
      <c r="E202" s="139">
        <v>16.09</v>
      </c>
    </row>
    <row r="203" spans="1:5">
      <c r="A203" s="138">
        <v>45211</v>
      </c>
      <c r="B203" s="139">
        <v>16.079999999999998</v>
      </c>
      <c r="C203" s="139">
        <v>18.079999999999998</v>
      </c>
      <c r="D203" s="139">
        <v>15.44</v>
      </c>
      <c r="E203" s="139">
        <v>16.690000000000001</v>
      </c>
    </row>
    <row r="204" spans="1:5">
      <c r="A204" s="138">
        <v>45212</v>
      </c>
      <c r="B204" s="139">
        <v>16.53</v>
      </c>
      <c r="C204" s="139">
        <v>20.78</v>
      </c>
      <c r="D204" s="139">
        <v>16.5</v>
      </c>
      <c r="E204" s="139">
        <v>19.32</v>
      </c>
    </row>
    <row r="205" spans="1:5">
      <c r="A205" s="138">
        <v>45215</v>
      </c>
      <c r="B205" s="139">
        <v>19.100000000000001</v>
      </c>
      <c r="C205" s="139">
        <v>19.57</v>
      </c>
      <c r="D205" s="139">
        <v>17.14</v>
      </c>
      <c r="E205" s="139">
        <v>17.21</v>
      </c>
    </row>
    <row r="206" spans="1:5">
      <c r="A206" s="138">
        <v>45216</v>
      </c>
      <c r="B206" s="139">
        <v>17.41</v>
      </c>
      <c r="C206" s="139">
        <v>18.54</v>
      </c>
      <c r="D206" s="139">
        <v>16.97</v>
      </c>
      <c r="E206" s="139">
        <v>17.88</v>
      </c>
    </row>
    <row r="207" spans="1:5">
      <c r="A207" s="138">
        <v>45217</v>
      </c>
      <c r="B207" s="139">
        <v>18.36</v>
      </c>
      <c r="C207" s="139">
        <v>20.149999999999999</v>
      </c>
      <c r="D207" s="139">
        <v>17.88</v>
      </c>
      <c r="E207" s="139">
        <v>19.22</v>
      </c>
    </row>
    <row r="208" spans="1:5">
      <c r="A208" s="138">
        <v>45218</v>
      </c>
      <c r="B208" s="139">
        <v>19.73</v>
      </c>
      <c r="C208" s="139">
        <v>21.4</v>
      </c>
      <c r="D208" s="139">
        <v>18.55</v>
      </c>
      <c r="E208" s="139">
        <v>21.4</v>
      </c>
    </row>
    <row r="209" spans="1:5">
      <c r="A209" s="138">
        <v>45219</v>
      </c>
      <c r="B209" s="139">
        <v>21.59</v>
      </c>
      <c r="C209" s="139">
        <v>21.83</v>
      </c>
      <c r="D209" s="139">
        <v>20.420000000000002</v>
      </c>
      <c r="E209" s="139">
        <v>21.71</v>
      </c>
    </row>
    <row r="210" spans="1:5">
      <c r="A210" s="138">
        <v>45222</v>
      </c>
      <c r="B210" s="139">
        <v>21.83</v>
      </c>
      <c r="C210" s="139">
        <v>23.08</v>
      </c>
      <c r="D210" s="139">
        <v>19.48</v>
      </c>
      <c r="E210" s="139">
        <v>20.37</v>
      </c>
    </row>
    <row r="211" spans="1:5">
      <c r="A211" s="138">
        <v>45223</v>
      </c>
      <c r="B211" s="139">
        <v>20.03</v>
      </c>
      <c r="C211" s="139">
        <v>20.239999999999998</v>
      </c>
      <c r="D211" s="139">
        <v>18.649999999999999</v>
      </c>
      <c r="E211" s="139">
        <v>18.97</v>
      </c>
    </row>
    <row r="212" spans="1:5">
      <c r="A212" s="138">
        <v>45224</v>
      </c>
      <c r="B212" s="139">
        <v>19.39</v>
      </c>
      <c r="C212" s="139">
        <v>21.24</v>
      </c>
      <c r="D212" s="139">
        <v>18.86</v>
      </c>
      <c r="E212" s="139">
        <v>20.190000000000001</v>
      </c>
    </row>
    <row r="213" spans="1:5">
      <c r="A213" s="138">
        <v>45225</v>
      </c>
      <c r="B213" s="139">
        <v>21.78</v>
      </c>
      <c r="C213" s="139">
        <v>21.96</v>
      </c>
      <c r="D213" s="139">
        <v>20.22</v>
      </c>
      <c r="E213" s="139">
        <v>20.68</v>
      </c>
    </row>
    <row r="214" spans="1:5">
      <c r="A214" s="138">
        <v>45226</v>
      </c>
      <c r="B214" s="139">
        <v>20.39</v>
      </c>
      <c r="C214" s="139">
        <v>22.07</v>
      </c>
      <c r="D214" s="139">
        <v>19.72</v>
      </c>
      <c r="E214" s="139">
        <v>21.27</v>
      </c>
    </row>
    <row r="215" spans="1:5">
      <c r="A215" s="138">
        <v>45229</v>
      </c>
      <c r="B215" s="139">
        <v>21.13</v>
      </c>
      <c r="C215" s="139">
        <v>21.16</v>
      </c>
      <c r="D215" s="139">
        <v>19.55</v>
      </c>
      <c r="E215" s="139">
        <v>19.75</v>
      </c>
    </row>
    <row r="216" spans="1:5">
      <c r="A216" s="138">
        <v>45230</v>
      </c>
      <c r="B216" s="139">
        <v>19.86</v>
      </c>
      <c r="C216" s="139">
        <v>19.86</v>
      </c>
      <c r="D216" s="139">
        <v>17.97</v>
      </c>
      <c r="E216" s="139">
        <v>18.14</v>
      </c>
    </row>
    <row r="217" spans="1:5">
      <c r="A217" s="138">
        <v>45231</v>
      </c>
      <c r="B217" s="139">
        <v>18.02</v>
      </c>
      <c r="C217" s="139">
        <v>18.420000000000002</v>
      </c>
      <c r="D217" s="139">
        <v>16.63</v>
      </c>
      <c r="E217" s="139">
        <v>16.87</v>
      </c>
    </row>
    <row r="218" spans="1:5">
      <c r="A218" s="138">
        <v>45232</v>
      </c>
      <c r="B218" s="139">
        <v>16.59</v>
      </c>
      <c r="C218" s="139">
        <v>16.62</v>
      </c>
      <c r="D218" s="139">
        <v>15.58</v>
      </c>
      <c r="E218" s="139">
        <v>15.66</v>
      </c>
    </row>
    <row r="219" spans="1:5">
      <c r="A219" s="138">
        <v>45233</v>
      </c>
      <c r="B219" s="139">
        <v>15.7</v>
      </c>
      <c r="C219" s="139">
        <v>15.83</v>
      </c>
      <c r="D219" s="139">
        <v>14.91</v>
      </c>
      <c r="E219" s="139">
        <v>14.91</v>
      </c>
    </row>
    <row r="220" spans="1:5">
      <c r="A220" s="138">
        <v>45236</v>
      </c>
      <c r="B220" s="139">
        <v>15.39</v>
      </c>
      <c r="C220" s="139">
        <v>15.58</v>
      </c>
      <c r="D220" s="139">
        <v>14.84</v>
      </c>
      <c r="E220" s="139">
        <v>14.89</v>
      </c>
    </row>
    <row r="221" spans="1:5">
      <c r="A221" s="138">
        <v>45237</v>
      </c>
      <c r="B221" s="139">
        <v>15.1</v>
      </c>
      <c r="C221" s="139">
        <v>15.17</v>
      </c>
      <c r="D221" s="139">
        <v>14.71</v>
      </c>
      <c r="E221" s="139">
        <v>14.81</v>
      </c>
    </row>
    <row r="222" spans="1:5">
      <c r="A222" s="138">
        <v>45238</v>
      </c>
      <c r="B222" s="139">
        <v>14.91</v>
      </c>
      <c r="C222" s="139">
        <v>15.09</v>
      </c>
      <c r="D222" s="139">
        <v>14.3</v>
      </c>
      <c r="E222" s="139">
        <v>14.45</v>
      </c>
    </row>
    <row r="223" spans="1:5">
      <c r="A223" s="138">
        <v>45239</v>
      </c>
      <c r="B223" s="139">
        <v>14.61</v>
      </c>
      <c r="C223" s="139">
        <v>15.57</v>
      </c>
      <c r="D223" s="139">
        <v>14.13</v>
      </c>
      <c r="E223" s="139">
        <v>15.29</v>
      </c>
    </row>
    <row r="224" spans="1:5">
      <c r="A224" s="138">
        <v>45240</v>
      </c>
      <c r="B224" s="139">
        <v>15.09</v>
      </c>
      <c r="C224" s="139">
        <v>15.45</v>
      </c>
      <c r="D224" s="139">
        <v>14.16</v>
      </c>
      <c r="E224" s="139">
        <v>14.17</v>
      </c>
    </row>
    <row r="225" spans="1:5">
      <c r="A225" s="138">
        <v>45243</v>
      </c>
      <c r="B225" s="139">
        <v>15.16</v>
      </c>
      <c r="C225" s="139">
        <v>15.19</v>
      </c>
      <c r="D225" s="139">
        <v>14.58</v>
      </c>
      <c r="E225" s="139">
        <v>14.76</v>
      </c>
    </row>
    <row r="226" spans="1:5">
      <c r="A226" s="138">
        <v>45244</v>
      </c>
      <c r="B226" s="139">
        <v>14.83</v>
      </c>
      <c r="C226" s="139">
        <v>14.86</v>
      </c>
      <c r="D226" s="139">
        <v>13.91</v>
      </c>
      <c r="E226" s="139">
        <v>14.16</v>
      </c>
    </row>
    <row r="227" spans="1:5">
      <c r="A227" s="138">
        <v>45245</v>
      </c>
      <c r="B227" s="139">
        <v>14.21</v>
      </c>
      <c r="C227" s="139">
        <v>14.35</v>
      </c>
      <c r="D227" s="139">
        <v>13.97</v>
      </c>
      <c r="E227" s="139">
        <v>14.18</v>
      </c>
    </row>
    <row r="228" spans="1:5">
      <c r="A228" s="138">
        <v>45246</v>
      </c>
      <c r="B228" s="139">
        <v>14.12</v>
      </c>
      <c r="C228" s="139">
        <v>14.42</v>
      </c>
      <c r="D228" s="139">
        <v>13.68</v>
      </c>
      <c r="E228" s="139">
        <v>14.32</v>
      </c>
    </row>
    <row r="229" spans="1:5">
      <c r="A229" s="138">
        <v>45247</v>
      </c>
      <c r="B229" s="139">
        <v>14.18</v>
      </c>
      <c r="C229" s="139">
        <v>14.19</v>
      </c>
      <c r="D229" s="139">
        <v>13.67</v>
      </c>
      <c r="E229" s="139">
        <v>13.8</v>
      </c>
    </row>
    <row r="230" spans="1:5">
      <c r="A230" s="138">
        <v>45250</v>
      </c>
      <c r="B230" s="139">
        <v>14.26</v>
      </c>
      <c r="C230" s="139">
        <v>14.31</v>
      </c>
      <c r="D230" s="139">
        <v>13.39</v>
      </c>
      <c r="E230" s="139">
        <v>13.41</v>
      </c>
    </row>
    <row r="231" spans="1:5">
      <c r="A231" s="138">
        <v>45251</v>
      </c>
      <c r="B231" s="139">
        <v>13.45</v>
      </c>
      <c r="C231" s="139">
        <v>14.31</v>
      </c>
      <c r="D231" s="139">
        <v>13.13</v>
      </c>
      <c r="E231" s="139">
        <v>13.35</v>
      </c>
    </row>
    <row r="232" spans="1:5">
      <c r="A232" s="138">
        <v>45252</v>
      </c>
      <c r="B232" s="139">
        <v>13.08</v>
      </c>
      <c r="C232" s="139">
        <v>13.25</v>
      </c>
      <c r="D232" s="139">
        <v>12.82</v>
      </c>
      <c r="E232" s="139">
        <v>12.85</v>
      </c>
    </row>
    <row r="233" spans="1:5">
      <c r="A233" s="138">
        <v>45253</v>
      </c>
      <c r="B233" s="139">
        <v>12.84</v>
      </c>
      <c r="C233" s="139">
        <v>12.87</v>
      </c>
      <c r="D233" s="139">
        <v>12.75</v>
      </c>
      <c r="E233" s="139">
        <v>12.8</v>
      </c>
    </row>
    <row r="234" spans="1:5">
      <c r="A234" s="138">
        <v>45254</v>
      </c>
      <c r="B234" s="139">
        <v>13.03</v>
      </c>
      <c r="C234" s="139">
        <v>13.17</v>
      </c>
      <c r="D234" s="139">
        <v>12.45</v>
      </c>
      <c r="E234" s="139">
        <v>12.46</v>
      </c>
    </row>
    <row r="235" spans="1:5">
      <c r="A235" s="138">
        <v>45257</v>
      </c>
      <c r="B235" s="139">
        <v>13.14</v>
      </c>
      <c r="C235" s="139">
        <v>13.28</v>
      </c>
      <c r="D235" s="139">
        <v>12.64</v>
      </c>
      <c r="E235" s="139">
        <v>12.69</v>
      </c>
    </row>
    <row r="236" spans="1:5">
      <c r="A236" s="138">
        <v>45258</v>
      </c>
      <c r="B236" s="139">
        <v>12.78</v>
      </c>
      <c r="C236" s="139">
        <v>14.3</v>
      </c>
      <c r="D236" s="139">
        <v>12.56</v>
      </c>
      <c r="E236" s="139">
        <v>12.69</v>
      </c>
    </row>
    <row r="237" spans="1:5">
      <c r="A237" s="138">
        <v>45259</v>
      </c>
      <c r="B237" s="139">
        <v>12.71</v>
      </c>
      <c r="C237" s="139">
        <v>13.1</v>
      </c>
      <c r="D237" s="139">
        <v>12.48</v>
      </c>
      <c r="E237" s="139">
        <v>12.98</v>
      </c>
    </row>
    <row r="238" spans="1:5">
      <c r="A238" s="138">
        <v>45260</v>
      </c>
      <c r="B238" s="139">
        <v>13.07</v>
      </c>
      <c r="C238" s="139">
        <v>13.39</v>
      </c>
      <c r="D238" s="139">
        <v>12.82</v>
      </c>
      <c r="E238" s="139">
        <v>12.92</v>
      </c>
    </row>
    <row r="239" spans="1:5">
      <c r="A239" s="138">
        <v>45261</v>
      </c>
      <c r="B239" s="139">
        <v>12.94</v>
      </c>
      <c r="C239" s="139">
        <v>12.96</v>
      </c>
      <c r="D239" s="139">
        <v>12.48</v>
      </c>
      <c r="E239" s="139">
        <v>12.63</v>
      </c>
    </row>
    <row r="240" spans="1:5">
      <c r="A240" s="138">
        <v>45264</v>
      </c>
      <c r="B240" s="139">
        <v>13.28</v>
      </c>
      <c r="C240" s="139">
        <v>13.7</v>
      </c>
      <c r="D240" s="139">
        <v>12.98</v>
      </c>
      <c r="E240" s="139">
        <v>13.08</v>
      </c>
    </row>
    <row r="241" spans="1:5">
      <c r="A241" s="138">
        <v>45265</v>
      </c>
      <c r="B241" s="139">
        <v>13.26</v>
      </c>
      <c r="C241" s="139">
        <v>13.76</v>
      </c>
      <c r="D241" s="139">
        <v>12.81</v>
      </c>
      <c r="E241" s="139">
        <v>12.85</v>
      </c>
    </row>
    <row r="242" spans="1:5">
      <c r="A242" s="138">
        <v>45266</v>
      </c>
      <c r="B242" s="139">
        <v>12.78</v>
      </c>
      <c r="C242" s="139">
        <v>13.03</v>
      </c>
      <c r="D242" s="139">
        <v>12.64</v>
      </c>
      <c r="E242" s="139">
        <v>12.97</v>
      </c>
    </row>
    <row r="243" spans="1:5">
      <c r="A243" s="138">
        <v>45267</v>
      </c>
      <c r="B243" s="139">
        <v>13.17</v>
      </c>
      <c r="C243" s="139">
        <v>13.28</v>
      </c>
      <c r="D243" s="139">
        <v>12.95</v>
      </c>
      <c r="E243" s="139">
        <v>13.06</v>
      </c>
    </row>
    <row r="244" spans="1:5">
      <c r="A244" s="138">
        <v>45268</v>
      </c>
      <c r="B244" s="139">
        <v>13.14</v>
      </c>
      <c r="C244" s="139">
        <v>13.24</v>
      </c>
      <c r="D244" s="139">
        <v>12.35</v>
      </c>
      <c r="E244" s="139">
        <v>12.35</v>
      </c>
    </row>
    <row r="245" spans="1:5">
      <c r="A245" s="138">
        <v>45271</v>
      </c>
      <c r="B245" s="139">
        <v>13.05</v>
      </c>
      <c r="C245" s="139">
        <v>13.14</v>
      </c>
      <c r="D245" s="139">
        <v>12.61</v>
      </c>
      <c r="E245" s="139">
        <v>12.63</v>
      </c>
    </row>
    <row r="246" spans="1:5">
      <c r="A246" s="138">
        <v>45272</v>
      </c>
      <c r="B246" s="139">
        <v>12.69</v>
      </c>
      <c r="C246" s="139">
        <v>12.74</v>
      </c>
      <c r="D246" s="139">
        <v>11.81</v>
      </c>
      <c r="E246" s="139">
        <v>12.07</v>
      </c>
    </row>
    <row r="247" spans="1:5">
      <c r="A247" s="138">
        <v>45273</v>
      </c>
      <c r="B247" s="139">
        <v>12.2</v>
      </c>
      <c r="C247" s="139">
        <v>12.46</v>
      </c>
      <c r="D247" s="139">
        <v>11.82</v>
      </c>
      <c r="E247" s="139">
        <v>12.19</v>
      </c>
    </row>
    <row r="248" spans="1:5">
      <c r="A248" s="138">
        <v>45274</v>
      </c>
      <c r="B248" s="139">
        <v>11.96</v>
      </c>
      <c r="C248" s="139">
        <v>12.74</v>
      </c>
      <c r="D248" s="139">
        <v>11.84</v>
      </c>
      <c r="E248" s="139">
        <v>12.48</v>
      </c>
    </row>
    <row r="249" spans="1:5">
      <c r="A249" s="138">
        <v>45275</v>
      </c>
      <c r="B249" s="139">
        <v>12.12</v>
      </c>
      <c r="C249" s="139">
        <v>12.54</v>
      </c>
      <c r="D249" s="139">
        <v>12.01</v>
      </c>
      <c r="E249" s="139">
        <v>12.28</v>
      </c>
    </row>
    <row r="250" spans="1:5">
      <c r="A250" s="138">
        <v>45278</v>
      </c>
      <c r="B250" s="139">
        <v>12.62</v>
      </c>
      <c r="C250" s="139">
        <v>12.64</v>
      </c>
      <c r="D250" s="139">
        <v>12.4</v>
      </c>
      <c r="E250" s="139">
        <v>12.56</v>
      </c>
    </row>
    <row r="251" spans="1:5">
      <c r="A251" s="138">
        <v>45279</v>
      </c>
      <c r="B251" s="139">
        <v>12.6</v>
      </c>
      <c r="C251" s="139">
        <v>12.6</v>
      </c>
      <c r="D251" s="139">
        <v>12.33</v>
      </c>
      <c r="E251" s="139">
        <v>12.53</v>
      </c>
    </row>
    <row r="252" spans="1:5">
      <c r="A252" s="138">
        <v>45280</v>
      </c>
      <c r="B252" s="139">
        <v>12.63</v>
      </c>
      <c r="C252" s="139">
        <v>13.93</v>
      </c>
      <c r="D252" s="139">
        <v>12.29</v>
      </c>
      <c r="E252" s="139">
        <v>13.67</v>
      </c>
    </row>
    <row r="253" spans="1:5">
      <c r="A253" s="138">
        <v>45281</v>
      </c>
      <c r="B253" s="139">
        <v>13.4</v>
      </c>
      <c r="C253" s="139">
        <v>14.49</v>
      </c>
      <c r="D253" s="139">
        <v>13.34</v>
      </c>
      <c r="E253" s="139">
        <v>13.65</v>
      </c>
    </row>
    <row r="254" spans="1:5">
      <c r="A254" s="138">
        <v>45282</v>
      </c>
      <c r="B254" s="139">
        <v>13.72</v>
      </c>
      <c r="C254" s="139">
        <v>13.96</v>
      </c>
      <c r="D254" s="139">
        <v>13</v>
      </c>
      <c r="E254" s="139">
        <v>13.03</v>
      </c>
    </row>
    <row r="255" spans="1:5">
      <c r="A255" s="138">
        <v>45286</v>
      </c>
      <c r="B255" s="139">
        <v>13.77</v>
      </c>
      <c r="C255" s="139">
        <v>13.8</v>
      </c>
      <c r="D255" s="139">
        <v>12.96</v>
      </c>
      <c r="E255" s="139">
        <v>12.99</v>
      </c>
    </row>
    <row r="256" spans="1:5">
      <c r="A256" s="138">
        <v>45287</v>
      </c>
      <c r="B256" s="139">
        <v>13.02</v>
      </c>
      <c r="C256" s="139">
        <v>13.04</v>
      </c>
      <c r="D256" s="139">
        <v>12.37</v>
      </c>
      <c r="E256" s="139">
        <v>12.43</v>
      </c>
    </row>
    <row r="257" spans="1:6">
      <c r="A257" s="138">
        <v>45288</v>
      </c>
      <c r="B257" s="139">
        <v>12.44</v>
      </c>
      <c r="C257" s="139">
        <v>12.65</v>
      </c>
      <c r="D257" s="139">
        <v>12.38</v>
      </c>
      <c r="E257" s="139">
        <v>12.47</v>
      </c>
    </row>
    <row r="258" spans="1:6">
      <c r="A258" s="138">
        <v>45289</v>
      </c>
      <c r="B258" s="139">
        <v>12.55</v>
      </c>
      <c r="C258" s="139">
        <v>13.19</v>
      </c>
      <c r="D258" s="139">
        <v>12.36</v>
      </c>
      <c r="E258" s="139">
        <v>12.45</v>
      </c>
      <c r="F258" s="136">
        <f>AVERAGE(E2:E258)</f>
        <v>16.84902723735409</v>
      </c>
    </row>
    <row r="259" spans="1:6">
      <c r="A259" s="138">
        <v>45293</v>
      </c>
      <c r="B259" s="139">
        <v>13.22</v>
      </c>
      <c r="C259" s="139">
        <v>14.23</v>
      </c>
      <c r="D259" s="139">
        <v>13.1</v>
      </c>
      <c r="E259" s="139">
        <v>13.2</v>
      </c>
    </row>
    <row r="260" spans="1:6">
      <c r="A260" s="138">
        <v>45294</v>
      </c>
      <c r="B260" s="139">
        <v>13.35</v>
      </c>
      <c r="C260" s="139">
        <v>14.22</v>
      </c>
      <c r="D260" s="139">
        <v>13.33</v>
      </c>
      <c r="E260" s="139">
        <v>14.04</v>
      </c>
    </row>
    <row r="261" spans="1:6">
      <c r="A261" s="138">
        <v>45295</v>
      </c>
      <c r="B261" s="139">
        <v>13.93</v>
      </c>
      <c r="C261" s="139">
        <v>14.2</v>
      </c>
      <c r="D261" s="139">
        <v>13.64</v>
      </c>
      <c r="E261" s="139">
        <v>14.13</v>
      </c>
    </row>
    <row r="262" spans="1:6">
      <c r="A262" s="138">
        <v>45296</v>
      </c>
      <c r="B262" s="139">
        <v>14.24</v>
      </c>
      <c r="C262" s="139">
        <v>14.58</v>
      </c>
      <c r="D262" s="139">
        <v>13.29</v>
      </c>
      <c r="E262" s="139">
        <v>13.35</v>
      </c>
    </row>
    <row r="263" spans="1:6">
      <c r="A263" s="138">
        <v>45299</v>
      </c>
      <c r="B263" s="139">
        <v>14</v>
      </c>
      <c r="C263" s="139">
        <v>14.18</v>
      </c>
      <c r="D263" s="139">
        <v>13.02</v>
      </c>
      <c r="E263" s="139">
        <v>13.08</v>
      </c>
    </row>
    <row r="264" spans="1:6">
      <c r="A264" s="138">
        <v>45300</v>
      </c>
      <c r="B264" s="139">
        <v>13.2</v>
      </c>
      <c r="C264" s="139">
        <v>13.45</v>
      </c>
      <c r="D264" s="139">
        <v>12.74</v>
      </c>
      <c r="E264" s="139">
        <v>12.76</v>
      </c>
    </row>
    <row r="265" spans="1:6">
      <c r="A265" s="138">
        <v>45301</v>
      </c>
      <c r="B265" s="139">
        <v>12.86</v>
      </c>
      <c r="C265" s="139">
        <v>12.95</v>
      </c>
      <c r="D265" s="139">
        <v>12.67</v>
      </c>
      <c r="E265" s="139">
        <v>12.69</v>
      </c>
    </row>
    <row r="266" spans="1:6">
      <c r="A266" s="138">
        <v>45302</v>
      </c>
      <c r="B266" s="139">
        <v>12.64</v>
      </c>
      <c r="C266" s="139">
        <v>13.31</v>
      </c>
      <c r="D266" s="139">
        <v>12.35</v>
      </c>
      <c r="E266" s="139">
        <v>12.44</v>
      </c>
    </row>
    <row r="267" spans="1:6">
      <c r="A267" s="138">
        <v>45303</v>
      </c>
      <c r="B267" s="139">
        <v>12.66</v>
      </c>
      <c r="C267" s="139">
        <v>13.08</v>
      </c>
      <c r="D267" s="139">
        <v>12.47</v>
      </c>
      <c r="E267" s="139">
        <v>12.7</v>
      </c>
    </row>
    <row r="268" spans="1:6">
      <c r="A268" s="138">
        <v>45306</v>
      </c>
      <c r="B268" s="139">
        <v>13.23</v>
      </c>
      <c r="C268" s="139">
        <v>13.34</v>
      </c>
      <c r="D268" s="139">
        <v>13.2</v>
      </c>
      <c r="E268" s="139">
        <v>13.25</v>
      </c>
    </row>
    <row r="269" spans="1:6">
      <c r="A269" s="138">
        <v>45307</v>
      </c>
      <c r="B269" s="139">
        <v>14.12</v>
      </c>
      <c r="C269" s="139">
        <v>14.35</v>
      </c>
      <c r="D269" s="139">
        <v>13.52</v>
      </c>
      <c r="E269" s="139">
        <v>13.84</v>
      </c>
    </row>
    <row r="270" spans="1:6">
      <c r="A270" s="138">
        <v>45308</v>
      </c>
      <c r="B270" s="139">
        <v>14.59</v>
      </c>
      <c r="C270" s="139">
        <v>15.4</v>
      </c>
      <c r="D270" s="139">
        <v>14.38</v>
      </c>
      <c r="E270" s="139">
        <v>14.79</v>
      </c>
    </row>
    <row r="271" spans="1:6">
      <c r="A271" s="138">
        <v>45309</v>
      </c>
      <c r="B271" s="139">
        <v>14.85</v>
      </c>
      <c r="C271" s="139">
        <v>14.89</v>
      </c>
      <c r="D271" s="139">
        <v>13.89</v>
      </c>
      <c r="E271" s="139">
        <v>14.13</v>
      </c>
    </row>
    <row r="272" spans="1:6">
      <c r="A272" s="138">
        <v>45310</v>
      </c>
      <c r="B272" s="139">
        <v>13.8</v>
      </c>
      <c r="C272" s="139">
        <v>14.58</v>
      </c>
      <c r="D272" s="139">
        <v>13.28</v>
      </c>
      <c r="E272" s="139">
        <v>13.3</v>
      </c>
    </row>
    <row r="273" spans="1:5">
      <c r="A273" s="138">
        <v>45313</v>
      </c>
      <c r="B273" s="139">
        <v>13.77</v>
      </c>
      <c r="C273" s="139">
        <v>13.84</v>
      </c>
      <c r="D273" s="139">
        <v>13.17</v>
      </c>
      <c r="E273" s="139">
        <v>13.19</v>
      </c>
    </row>
    <row r="274" spans="1:5">
      <c r="A274" s="138">
        <v>45314</v>
      </c>
      <c r="B274" s="139">
        <v>13.2</v>
      </c>
      <c r="C274" s="139">
        <v>13.29</v>
      </c>
      <c r="D274" s="139">
        <v>12.53</v>
      </c>
      <c r="E274" s="139">
        <v>12.55</v>
      </c>
    </row>
    <row r="275" spans="1:5">
      <c r="A275" s="138">
        <v>45315</v>
      </c>
      <c r="B275" s="139">
        <v>12.66</v>
      </c>
      <c r="C275" s="139">
        <v>13.18</v>
      </c>
      <c r="D275" s="139">
        <v>12.41</v>
      </c>
      <c r="E275" s="139">
        <v>13.14</v>
      </c>
    </row>
    <row r="276" spans="1:5">
      <c r="A276" s="138">
        <v>45316</v>
      </c>
      <c r="B276" s="139">
        <v>13.18</v>
      </c>
      <c r="C276" s="139">
        <v>13.58</v>
      </c>
      <c r="D276" s="139">
        <v>13.06</v>
      </c>
      <c r="E276" s="139">
        <v>13.45</v>
      </c>
    </row>
    <row r="277" spans="1:5">
      <c r="A277" s="138">
        <v>45317</v>
      </c>
      <c r="B277" s="139">
        <v>13.73</v>
      </c>
      <c r="C277" s="139">
        <v>14.1</v>
      </c>
      <c r="D277" s="139">
        <v>13.2</v>
      </c>
      <c r="E277" s="139">
        <v>13.26</v>
      </c>
    </row>
    <row r="278" spans="1:5">
      <c r="A278" s="138">
        <v>45320</v>
      </c>
      <c r="B278" s="139">
        <v>13.98</v>
      </c>
      <c r="C278" s="139">
        <v>15.35</v>
      </c>
      <c r="D278" s="139">
        <v>13.59</v>
      </c>
      <c r="E278" s="139">
        <v>13.6</v>
      </c>
    </row>
    <row r="279" spans="1:5">
      <c r="A279" s="138">
        <v>45321</v>
      </c>
      <c r="B279" s="139">
        <v>13.69</v>
      </c>
      <c r="C279" s="139">
        <v>13.74</v>
      </c>
      <c r="D279" s="139">
        <v>13.23</v>
      </c>
      <c r="E279" s="139">
        <v>13.31</v>
      </c>
    </row>
    <row r="280" spans="1:5">
      <c r="A280" s="138">
        <v>45322</v>
      </c>
      <c r="B280" s="139">
        <v>13.42</v>
      </c>
      <c r="C280" s="139">
        <v>14.61</v>
      </c>
      <c r="D280" s="139">
        <v>13.18</v>
      </c>
      <c r="E280" s="139">
        <v>14.35</v>
      </c>
    </row>
    <row r="281" spans="1:5">
      <c r="A281" s="138">
        <v>45323</v>
      </c>
      <c r="B281" s="139">
        <v>14.21</v>
      </c>
      <c r="C281" s="139">
        <v>14.63</v>
      </c>
      <c r="D281" s="139">
        <v>13.87</v>
      </c>
      <c r="E281" s="139">
        <v>13.88</v>
      </c>
    </row>
    <row r="282" spans="1:5">
      <c r="A282" s="138">
        <v>45324</v>
      </c>
      <c r="B282" s="139">
        <v>13.95</v>
      </c>
      <c r="C282" s="139">
        <v>14.23</v>
      </c>
      <c r="D282" s="139">
        <v>13.39</v>
      </c>
      <c r="E282" s="139">
        <v>13.85</v>
      </c>
    </row>
    <row r="283" spans="1:5">
      <c r="A283" s="138">
        <v>45327</v>
      </c>
      <c r="B283" s="139">
        <v>14.37</v>
      </c>
      <c r="C283" s="139">
        <v>14.53</v>
      </c>
      <c r="D283" s="139">
        <v>13.58</v>
      </c>
      <c r="E283" s="139">
        <v>13.67</v>
      </c>
    </row>
    <row r="284" spans="1:5">
      <c r="A284" s="138">
        <v>45328</v>
      </c>
      <c r="B284" s="139">
        <v>13.57</v>
      </c>
      <c r="C284" s="139">
        <v>13.78</v>
      </c>
      <c r="D284" s="139">
        <v>12.98</v>
      </c>
      <c r="E284" s="139">
        <v>13.06</v>
      </c>
    </row>
    <row r="285" spans="1:5">
      <c r="A285" s="138">
        <v>45329</v>
      </c>
      <c r="B285" s="139">
        <v>13.06</v>
      </c>
      <c r="C285" s="139">
        <v>13.13</v>
      </c>
      <c r="D285" s="139">
        <v>12.81</v>
      </c>
      <c r="E285" s="139">
        <v>12.83</v>
      </c>
    </row>
    <row r="286" spans="1:5">
      <c r="A286" s="138">
        <v>45330</v>
      </c>
      <c r="B286" s="139">
        <v>12.95</v>
      </c>
      <c r="C286" s="139">
        <v>13.17</v>
      </c>
      <c r="D286" s="139">
        <v>12.74</v>
      </c>
      <c r="E286" s="139">
        <v>12.79</v>
      </c>
    </row>
    <row r="287" spans="1:5">
      <c r="A287" s="138">
        <v>45331</v>
      </c>
      <c r="B287" s="139">
        <v>12.79</v>
      </c>
      <c r="C287" s="139">
        <v>13.01</v>
      </c>
      <c r="D287" s="139">
        <v>12.69</v>
      </c>
      <c r="E287" s="139">
        <v>12.93</v>
      </c>
    </row>
    <row r="288" spans="1:5">
      <c r="A288" s="138">
        <v>45334</v>
      </c>
      <c r="B288" s="139">
        <v>13.48</v>
      </c>
      <c r="C288" s="139">
        <v>13.94</v>
      </c>
      <c r="D288" s="139">
        <v>13.34</v>
      </c>
      <c r="E288" s="139">
        <v>13.93</v>
      </c>
    </row>
    <row r="289" spans="1:5">
      <c r="A289" s="138">
        <v>45335</v>
      </c>
      <c r="B289" s="139">
        <v>13.96</v>
      </c>
      <c r="C289" s="139">
        <v>17.940000000000001</v>
      </c>
      <c r="D289" s="139">
        <v>13.43</v>
      </c>
      <c r="E289" s="139">
        <v>15.85</v>
      </c>
    </row>
    <row r="290" spans="1:5">
      <c r="A290" s="138">
        <v>45336</v>
      </c>
      <c r="B290" s="139">
        <v>15.38</v>
      </c>
      <c r="C290" s="139">
        <v>15.47</v>
      </c>
      <c r="D290" s="139">
        <v>14.22</v>
      </c>
      <c r="E290" s="139">
        <v>14.38</v>
      </c>
    </row>
    <row r="291" spans="1:5">
      <c r="A291" s="138">
        <v>45337</v>
      </c>
      <c r="B291" s="139">
        <v>14.27</v>
      </c>
      <c r="C291" s="139">
        <v>14.64</v>
      </c>
      <c r="D291" s="139">
        <v>13.94</v>
      </c>
      <c r="E291" s="139">
        <v>14.01</v>
      </c>
    </row>
    <row r="292" spans="1:5">
      <c r="A292" s="138">
        <v>45338</v>
      </c>
      <c r="B292" s="139">
        <v>13.94</v>
      </c>
      <c r="C292" s="139">
        <v>14.71</v>
      </c>
      <c r="D292" s="139">
        <v>13.75</v>
      </c>
      <c r="E292" s="139">
        <v>14.24</v>
      </c>
    </row>
    <row r="293" spans="1:5">
      <c r="A293" s="138">
        <v>45341</v>
      </c>
      <c r="B293" s="139">
        <v>14.72</v>
      </c>
      <c r="C293" s="139">
        <v>14.78</v>
      </c>
      <c r="D293" s="139">
        <v>14.65</v>
      </c>
      <c r="E293" s="139">
        <v>14.71</v>
      </c>
    </row>
    <row r="294" spans="1:5">
      <c r="A294" s="138">
        <v>45342</v>
      </c>
      <c r="B294" s="139">
        <v>15.09</v>
      </c>
      <c r="C294" s="139">
        <v>15.91</v>
      </c>
      <c r="D294" s="139">
        <v>15.07</v>
      </c>
      <c r="E294" s="139">
        <v>15.42</v>
      </c>
    </row>
    <row r="295" spans="1:5">
      <c r="A295" s="138">
        <v>45343</v>
      </c>
      <c r="B295" s="139">
        <v>15.54</v>
      </c>
      <c r="C295" s="139">
        <v>16.12</v>
      </c>
      <c r="D295" s="139">
        <v>15.22</v>
      </c>
      <c r="E295" s="139">
        <v>15.34</v>
      </c>
    </row>
    <row r="296" spans="1:5">
      <c r="A296" s="138">
        <v>45344</v>
      </c>
      <c r="B296" s="139">
        <v>14.28</v>
      </c>
      <c r="C296" s="139">
        <v>14.64</v>
      </c>
      <c r="D296" s="139">
        <v>14.12</v>
      </c>
      <c r="E296" s="139">
        <v>14.54</v>
      </c>
    </row>
    <row r="297" spans="1:5">
      <c r="A297" s="138">
        <v>45345</v>
      </c>
      <c r="B297" s="139">
        <v>14.31</v>
      </c>
      <c r="C297" s="139">
        <v>14.31</v>
      </c>
      <c r="D297" s="139">
        <v>13.64</v>
      </c>
      <c r="E297" s="139">
        <v>13.75</v>
      </c>
    </row>
    <row r="298" spans="1:5">
      <c r="A298" s="138">
        <v>45348</v>
      </c>
      <c r="B298" s="139">
        <v>14.17</v>
      </c>
      <c r="C298" s="139">
        <v>14.2</v>
      </c>
      <c r="D298" s="139">
        <v>13.66</v>
      </c>
      <c r="E298" s="139">
        <v>13.74</v>
      </c>
    </row>
    <row r="299" spans="1:5">
      <c r="A299" s="138">
        <v>45349</v>
      </c>
      <c r="B299" s="139">
        <v>13.63</v>
      </c>
      <c r="C299" s="139">
        <v>13.75</v>
      </c>
      <c r="D299" s="139">
        <v>13.41</v>
      </c>
      <c r="E299" s="139">
        <v>13.43</v>
      </c>
    </row>
    <row r="300" spans="1:5">
      <c r="A300" s="138">
        <v>45350</v>
      </c>
      <c r="B300" s="139">
        <v>13.52</v>
      </c>
      <c r="C300" s="139">
        <v>13.9</v>
      </c>
      <c r="D300" s="139">
        <v>13.44</v>
      </c>
      <c r="E300" s="139">
        <v>13.84</v>
      </c>
    </row>
    <row r="301" spans="1:5">
      <c r="A301" s="138">
        <v>45351</v>
      </c>
      <c r="B301" s="139">
        <v>14.14</v>
      </c>
      <c r="C301" s="139">
        <v>14.15</v>
      </c>
      <c r="D301" s="139">
        <v>13.3</v>
      </c>
      <c r="E301" s="139">
        <v>13.4</v>
      </c>
    </row>
    <row r="302" spans="1:5">
      <c r="A302" s="138">
        <v>45352</v>
      </c>
      <c r="B302" s="139">
        <v>13.34</v>
      </c>
      <c r="C302" s="139">
        <v>13.66</v>
      </c>
      <c r="D302" s="139">
        <v>13.08</v>
      </c>
      <c r="E302" s="139">
        <v>13.11</v>
      </c>
    </row>
    <row r="303" spans="1:5">
      <c r="A303" s="138">
        <v>45355</v>
      </c>
      <c r="B303" s="139">
        <v>13.49</v>
      </c>
      <c r="C303" s="139">
        <v>13.58</v>
      </c>
      <c r="D303" s="139">
        <v>13.32</v>
      </c>
      <c r="E303" s="139">
        <v>13.49</v>
      </c>
    </row>
    <row r="304" spans="1:5">
      <c r="A304" s="138">
        <v>45356</v>
      </c>
      <c r="B304" s="139">
        <v>13.75</v>
      </c>
      <c r="C304" s="139">
        <v>15.1</v>
      </c>
      <c r="D304" s="139">
        <v>13.75</v>
      </c>
      <c r="E304" s="139">
        <v>14.46</v>
      </c>
    </row>
    <row r="305" spans="1:5">
      <c r="A305" s="138">
        <v>45357</v>
      </c>
      <c r="B305" s="139">
        <v>14.27</v>
      </c>
      <c r="C305" s="139">
        <v>14.93</v>
      </c>
      <c r="D305" s="139">
        <v>13.89</v>
      </c>
      <c r="E305" s="139">
        <v>14.5</v>
      </c>
    </row>
    <row r="306" spans="1:5">
      <c r="A306" s="138">
        <v>45358</v>
      </c>
      <c r="B306" s="139">
        <v>14.98</v>
      </c>
      <c r="C306" s="139">
        <v>14.98</v>
      </c>
      <c r="D306" s="139">
        <v>14.25</v>
      </c>
      <c r="E306" s="139">
        <v>14.44</v>
      </c>
    </row>
    <row r="307" spans="1:5">
      <c r="A307" s="138">
        <v>45359</v>
      </c>
      <c r="B307" s="139">
        <v>14.22</v>
      </c>
      <c r="C307" s="139">
        <v>15.53</v>
      </c>
      <c r="D307" s="139">
        <v>13.97</v>
      </c>
      <c r="E307" s="139">
        <v>14.74</v>
      </c>
    </row>
    <row r="308" spans="1:5">
      <c r="A308" s="138">
        <v>45362</v>
      </c>
      <c r="B308" s="139">
        <v>15.51</v>
      </c>
      <c r="C308" s="139">
        <v>16.04</v>
      </c>
      <c r="D308" s="139">
        <v>15.13</v>
      </c>
      <c r="E308" s="139">
        <v>15.22</v>
      </c>
    </row>
    <row r="309" spans="1:5">
      <c r="A309" s="138">
        <v>45363</v>
      </c>
      <c r="B309" s="139">
        <v>14.97</v>
      </c>
      <c r="C309" s="139">
        <v>15.2</v>
      </c>
      <c r="D309" s="139">
        <v>13.81</v>
      </c>
      <c r="E309" s="139">
        <v>13.84</v>
      </c>
    </row>
    <row r="310" spans="1:5">
      <c r="A310" s="138">
        <v>45364</v>
      </c>
      <c r="B310" s="139">
        <v>13.89</v>
      </c>
      <c r="C310" s="139">
        <v>14.04</v>
      </c>
      <c r="D310" s="139">
        <v>13.67</v>
      </c>
      <c r="E310" s="139">
        <v>13.75</v>
      </c>
    </row>
    <row r="311" spans="1:5">
      <c r="A311" s="138">
        <v>45365</v>
      </c>
      <c r="B311" s="139">
        <v>13.62</v>
      </c>
      <c r="C311" s="139">
        <v>15.33</v>
      </c>
      <c r="D311" s="139">
        <v>13.42</v>
      </c>
      <c r="E311" s="139">
        <v>14.4</v>
      </c>
    </row>
    <row r="312" spans="1:5">
      <c r="A312" s="138">
        <v>45366</v>
      </c>
      <c r="B312" s="139">
        <v>14.33</v>
      </c>
      <c r="C312" s="139">
        <v>15.53</v>
      </c>
      <c r="D312" s="139">
        <v>14.14</v>
      </c>
      <c r="E312" s="139">
        <v>14.41</v>
      </c>
    </row>
    <row r="313" spans="1:5">
      <c r="A313" s="138">
        <v>45369</v>
      </c>
      <c r="B313" s="139">
        <v>14.75</v>
      </c>
      <c r="C313" s="139">
        <v>14.85</v>
      </c>
      <c r="D313" s="139">
        <v>14.26</v>
      </c>
      <c r="E313" s="139">
        <v>14.33</v>
      </c>
    </row>
    <row r="314" spans="1:5">
      <c r="A314" s="138">
        <v>45370</v>
      </c>
      <c r="B314" s="139">
        <v>14.5</v>
      </c>
      <c r="C314" s="139">
        <v>14.86</v>
      </c>
      <c r="D314" s="139">
        <v>13.8</v>
      </c>
      <c r="E314" s="139">
        <v>13.82</v>
      </c>
    </row>
    <row r="315" spans="1:5">
      <c r="A315" s="138">
        <v>45371</v>
      </c>
      <c r="B315" s="139">
        <v>13.83</v>
      </c>
      <c r="C315" s="139">
        <v>14.17</v>
      </c>
      <c r="D315" s="139">
        <v>13.01</v>
      </c>
      <c r="E315" s="139">
        <v>13.04</v>
      </c>
    </row>
    <row r="316" spans="1:5">
      <c r="A316" s="138">
        <v>45372</v>
      </c>
      <c r="B316" s="139">
        <v>12.98</v>
      </c>
      <c r="C316" s="139">
        <v>13.08</v>
      </c>
      <c r="D316" s="139">
        <v>12.4</v>
      </c>
      <c r="E316" s="139">
        <v>12.92</v>
      </c>
    </row>
    <row r="317" spans="1:5">
      <c r="A317" s="138">
        <v>45373</v>
      </c>
      <c r="B317" s="139">
        <v>12.92</v>
      </c>
      <c r="C317" s="139">
        <v>13.15</v>
      </c>
      <c r="D317" s="139">
        <v>12.58</v>
      </c>
      <c r="E317" s="139">
        <v>13.06</v>
      </c>
    </row>
    <row r="318" spans="1:5">
      <c r="A318" s="138">
        <v>45376</v>
      </c>
      <c r="B318" s="139">
        <v>13.67</v>
      </c>
      <c r="C318" s="139">
        <v>13.67</v>
      </c>
      <c r="D318" s="139">
        <v>13.11</v>
      </c>
      <c r="E318" s="139">
        <v>13.19</v>
      </c>
    </row>
    <row r="319" spans="1:5">
      <c r="A319" s="138">
        <v>45377</v>
      </c>
      <c r="B319" s="139">
        <v>13.12</v>
      </c>
      <c r="C319" s="139">
        <v>13.43</v>
      </c>
      <c r="D319" s="139">
        <v>12.84</v>
      </c>
      <c r="E319" s="139">
        <v>13.24</v>
      </c>
    </row>
    <row r="320" spans="1:5">
      <c r="A320" s="138">
        <v>45378</v>
      </c>
      <c r="B320" s="139">
        <v>13.13</v>
      </c>
      <c r="C320" s="139">
        <v>13.34</v>
      </c>
      <c r="D320" s="139">
        <v>12.66</v>
      </c>
      <c r="E320" s="139">
        <v>12.78</v>
      </c>
    </row>
    <row r="321" spans="1:5">
      <c r="A321" s="138">
        <v>45379</v>
      </c>
      <c r="B321" s="139">
        <v>12.93</v>
      </c>
      <c r="C321" s="139">
        <v>13.1</v>
      </c>
      <c r="D321" s="139">
        <v>12.84</v>
      </c>
      <c r="E321" s="139">
        <v>13.01</v>
      </c>
    </row>
    <row r="322" spans="1:5">
      <c r="A322" s="138">
        <v>45383</v>
      </c>
      <c r="B322" s="139">
        <v>13.61</v>
      </c>
      <c r="C322" s="139">
        <v>14.15</v>
      </c>
      <c r="D322" s="139">
        <v>13.55</v>
      </c>
      <c r="E322" s="139">
        <v>13.65</v>
      </c>
    </row>
    <row r="323" spans="1:5">
      <c r="A323" s="138">
        <v>45384</v>
      </c>
      <c r="B323" s="139">
        <v>13.74</v>
      </c>
      <c r="C323" s="139">
        <v>15.43</v>
      </c>
      <c r="D323" s="139">
        <v>13.68</v>
      </c>
      <c r="E323" s="139">
        <v>14.61</v>
      </c>
    </row>
    <row r="324" spans="1:5">
      <c r="A324" s="138">
        <v>45385</v>
      </c>
      <c r="B324" s="139">
        <v>15</v>
      </c>
      <c r="C324" s="139">
        <v>15.18</v>
      </c>
      <c r="D324" s="139">
        <v>14.25</v>
      </c>
      <c r="E324" s="139">
        <v>14.33</v>
      </c>
    </row>
    <row r="325" spans="1:5">
      <c r="A325" s="138">
        <v>45386</v>
      </c>
      <c r="B325" s="139">
        <v>14.29</v>
      </c>
      <c r="C325" s="139">
        <v>16.920000000000002</v>
      </c>
      <c r="D325" s="139">
        <v>13.74</v>
      </c>
      <c r="E325" s="139">
        <v>16.350000000000001</v>
      </c>
    </row>
    <row r="326" spans="1:5">
      <c r="A326" s="138">
        <v>45387</v>
      </c>
      <c r="B326" s="139">
        <v>16.45</v>
      </c>
      <c r="C326" s="139">
        <v>16.75</v>
      </c>
      <c r="D326" s="139">
        <v>15.53</v>
      </c>
      <c r="E326" s="139">
        <v>16.03</v>
      </c>
    </row>
    <row r="327" spans="1:5">
      <c r="A327" s="138">
        <v>45390</v>
      </c>
      <c r="B327" s="139">
        <v>16.239999999999998</v>
      </c>
      <c r="C327" s="139">
        <v>16.5</v>
      </c>
      <c r="D327" s="139">
        <v>15.11</v>
      </c>
      <c r="E327" s="139">
        <v>15.19</v>
      </c>
    </row>
    <row r="328" spans="1:5">
      <c r="A328" s="138">
        <v>45391</v>
      </c>
      <c r="B328" s="139">
        <v>15.34</v>
      </c>
      <c r="C328" s="139">
        <v>16.63</v>
      </c>
      <c r="D328" s="139">
        <v>14.94</v>
      </c>
      <c r="E328" s="139">
        <v>14.98</v>
      </c>
    </row>
    <row r="329" spans="1:5">
      <c r="A329" s="138">
        <v>45392</v>
      </c>
      <c r="B329" s="139">
        <v>15.24</v>
      </c>
      <c r="C329" s="139">
        <v>16.62</v>
      </c>
      <c r="D329" s="139">
        <v>14.59</v>
      </c>
      <c r="E329" s="139">
        <v>15.8</v>
      </c>
    </row>
    <row r="330" spans="1:5">
      <c r="A330" s="138">
        <v>45393</v>
      </c>
      <c r="B330" s="139">
        <v>16.02</v>
      </c>
      <c r="C330" s="139">
        <v>17.61</v>
      </c>
      <c r="D330" s="139">
        <v>14.91</v>
      </c>
      <c r="E330" s="139">
        <v>14.91</v>
      </c>
    </row>
    <row r="331" spans="1:5">
      <c r="A331" s="138">
        <v>45394</v>
      </c>
      <c r="B331" s="139">
        <v>14.91</v>
      </c>
      <c r="C331" s="139">
        <v>19.2</v>
      </c>
      <c r="D331" s="139">
        <v>14.91</v>
      </c>
      <c r="E331" s="139">
        <v>17.309999999999999</v>
      </c>
    </row>
    <row r="332" spans="1:5">
      <c r="A332" s="138">
        <v>45397</v>
      </c>
      <c r="B332" s="139">
        <v>16.940000000000001</v>
      </c>
      <c r="C332" s="139">
        <v>19.46</v>
      </c>
      <c r="D332" s="139">
        <v>16.260000000000002</v>
      </c>
      <c r="E332" s="139">
        <v>19.23</v>
      </c>
    </row>
    <row r="333" spans="1:5">
      <c r="A333" s="138">
        <v>45398</v>
      </c>
      <c r="B333" s="139">
        <v>19.489999999999998</v>
      </c>
      <c r="C333" s="139">
        <v>19.559999999999999</v>
      </c>
      <c r="D333" s="139">
        <v>17.64</v>
      </c>
      <c r="E333" s="139">
        <v>18.399999999999999</v>
      </c>
    </row>
    <row r="334" spans="1:5">
      <c r="A334" s="138">
        <v>45399</v>
      </c>
      <c r="B334" s="139">
        <v>18.239999999999998</v>
      </c>
      <c r="C334" s="139">
        <v>19.11</v>
      </c>
      <c r="D334" s="139">
        <v>17.54</v>
      </c>
      <c r="E334" s="139">
        <v>18.21</v>
      </c>
    </row>
    <row r="335" spans="1:5">
      <c r="A335" s="138">
        <v>45400</v>
      </c>
      <c r="B335" s="139">
        <v>17.91</v>
      </c>
      <c r="C335" s="139">
        <v>18.37</v>
      </c>
      <c r="D335" s="139">
        <v>17.21</v>
      </c>
      <c r="E335" s="139">
        <v>18</v>
      </c>
    </row>
    <row r="336" spans="1:5">
      <c r="A336" s="138">
        <v>45401</v>
      </c>
      <c r="B336" s="139">
        <v>21.33</v>
      </c>
      <c r="C336" s="139">
        <v>21.36</v>
      </c>
      <c r="D336" s="139">
        <v>18.170000000000002</v>
      </c>
      <c r="E336" s="139">
        <v>18.71</v>
      </c>
    </row>
    <row r="337" spans="1:5">
      <c r="A337" s="138">
        <v>45404</v>
      </c>
      <c r="B337" s="139">
        <v>18.59</v>
      </c>
      <c r="C337" s="139">
        <v>18.72</v>
      </c>
      <c r="D337" s="139">
        <v>16.690000000000001</v>
      </c>
      <c r="E337" s="139">
        <v>16.940000000000001</v>
      </c>
    </row>
    <row r="338" spans="1:5">
      <c r="A338" s="138">
        <v>45405</v>
      </c>
      <c r="B338" s="139">
        <v>16.72</v>
      </c>
      <c r="C338" s="139">
        <v>16.760000000000002</v>
      </c>
      <c r="D338" s="139">
        <v>15.69</v>
      </c>
      <c r="E338" s="139">
        <v>15.69</v>
      </c>
    </row>
    <row r="339" spans="1:5">
      <c r="A339" s="138">
        <v>45406</v>
      </c>
      <c r="B339" s="139">
        <v>15.76</v>
      </c>
      <c r="C339" s="139">
        <v>16.38</v>
      </c>
      <c r="D339" s="139">
        <v>15.58</v>
      </c>
      <c r="E339" s="139">
        <v>15.97</v>
      </c>
    </row>
    <row r="340" spans="1:5">
      <c r="A340" s="138">
        <v>45407</v>
      </c>
      <c r="B340" s="139">
        <v>16.25</v>
      </c>
      <c r="C340" s="139">
        <v>17.55</v>
      </c>
      <c r="D340" s="139">
        <v>15.27</v>
      </c>
      <c r="E340" s="139">
        <v>15.37</v>
      </c>
    </row>
    <row r="341" spans="1:5">
      <c r="A341" s="138">
        <v>45408</v>
      </c>
      <c r="B341" s="139">
        <v>15.49</v>
      </c>
      <c r="C341" s="139">
        <v>16.059999999999999</v>
      </c>
      <c r="D341" s="139">
        <v>14.92</v>
      </c>
      <c r="E341" s="139">
        <v>15.03</v>
      </c>
    </row>
    <row r="342" spans="1:5">
      <c r="A342" s="138">
        <v>45411</v>
      </c>
      <c r="B342" s="139">
        <v>15.37</v>
      </c>
      <c r="C342" s="139">
        <v>15.42</v>
      </c>
      <c r="D342" s="139">
        <v>14.63</v>
      </c>
      <c r="E342" s="139">
        <v>14.67</v>
      </c>
    </row>
    <row r="343" spans="1:5">
      <c r="A343" s="138">
        <v>45412</v>
      </c>
      <c r="B343" s="139">
        <v>14.82</v>
      </c>
      <c r="C343" s="139">
        <v>15.9</v>
      </c>
      <c r="D343" s="139">
        <v>14.67</v>
      </c>
      <c r="E343" s="139">
        <v>15.65</v>
      </c>
    </row>
    <row r="344" spans="1:5">
      <c r="A344" s="138">
        <v>45413</v>
      </c>
      <c r="B344" s="139">
        <v>15.75</v>
      </c>
      <c r="C344" s="139">
        <v>16.22</v>
      </c>
      <c r="D344" s="139">
        <v>14.35</v>
      </c>
      <c r="E344" s="139">
        <v>15.39</v>
      </c>
    </row>
    <row r="345" spans="1:5">
      <c r="A345" s="138">
        <v>45414</v>
      </c>
      <c r="B345" s="139">
        <v>15.14</v>
      </c>
      <c r="C345" s="139">
        <v>16.09</v>
      </c>
      <c r="D345" s="139">
        <v>14.6</v>
      </c>
      <c r="E345" s="139">
        <v>14.68</v>
      </c>
    </row>
    <row r="346" spans="1:5">
      <c r="A346" s="138">
        <v>45415</v>
      </c>
      <c r="B346" s="139">
        <v>14.51</v>
      </c>
      <c r="C346" s="139">
        <v>14.58</v>
      </c>
      <c r="D346" s="139">
        <v>13.48</v>
      </c>
      <c r="E346" s="139">
        <v>13.49</v>
      </c>
    </row>
    <row r="347" spans="1:5">
      <c r="A347" s="138">
        <v>45418</v>
      </c>
      <c r="B347" s="139">
        <v>13.98</v>
      </c>
      <c r="C347" s="139">
        <v>14.02</v>
      </c>
      <c r="D347" s="139">
        <v>13.44</v>
      </c>
      <c r="E347" s="139">
        <v>13.49</v>
      </c>
    </row>
    <row r="348" spans="1:5">
      <c r="A348" s="138">
        <v>45419</v>
      </c>
      <c r="B348" s="139">
        <v>13.52</v>
      </c>
      <c r="C348" s="139">
        <v>13.64</v>
      </c>
      <c r="D348" s="139">
        <v>13.16</v>
      </c>
      <c r="E348" s="139">
        <v>13.23</v>
      </c>
    </row>
    <row r="349" spans="1:5">
      <c r="A349" s="138">
        <v>45420</v>
      </c>
      <c r="B349" s="139">
        <v>13.24</v>
      </c>
      <c r="C349" s="139">
        <v>13.51</v>
      </c>
      <c r="D349" s="139">
        <v>12.94</v>
      </c>
      <c r="E349" s="139">
        <v>13</v>
      </c>
    </row>
    <row r="350" spans="1:5">
      <c r="A350" s="138">
        <v>45421</v>
      </c>
      <c r="B350" s="139">
        <v>13.08</v>
      </c>
      <c r="C350" s="139">
        <v>13.29</v>
      </c>
      <c r="D350" s="139">
        <v>12.68</v>
      </c>
      <c r="E350" s="139">
        <v>12.69</v>
      </c>
    </row>
    <row r="351" spans="1:5">
      <c r="A351" s="138">
        <v>45422</v>
      </c>
      <c r="B351" s="139">
        <v>12.77</v>
      </c>
      <c r="C351" s="139">
        <v>12.96</v>
      </c>
      <c r="D351" s="139">
        <v>12.5</v>
      </c>
      <c r="E351" s="139">
        <v>12.55</v>
      </c>
    </row>
    <row r="352" spans="1:5">
      <c r="A352" s="138">
        <v>45425</v>
      </c>
      <c r="B352" s="139">
        <v>13.26</v>
      </c>
      <c r="C352" s="139">
        <v>13.66</v>
      </c>
      <c r="D352" s="139">
        <v>13.25</v>
      </c>
      <c r="E352" s="139">
        <v>13.6</v>
      </c>
    </row>
    <row r="353" spans="1:5">
      <c r="A353" s="138">
        <v>45426</v>
      </c>
      <c r="B353" s="139">
        <v>13.71</v>
      </c>
      <c r="C353" s="139">
        <v>14.03</v>
      </c>
      <c r="D353" s="139">
        <v>13.27</v>
      </c>
      <c r="E353" s="139">
        <v>13.42</v>
      </c>
    </row>
    <row r="354" spans="1:5">
      <c r="A354" s="138">
        <v>45427</v>
      </c>
      <c r="B354" s="139">
        <v>13.73</v>
      </c>
      <c r="C354" s="139">
        <v>13.94</v>
      </c>
      <c r="D354" s="139">
        <v>12.38</v>
      </c>
      <c r="E354" s="139">
        <v>12.45</v>
      </c>
    </row>
    <row r="355" spans="1:5">
      <c r="A355" s="138">
        <v>45428</v>
      </c>
      <c r="B355" s="139">
        <v>12.52</v>
      </c>
      <c r="C355" s="139">
        <v>12.67</v>
      </c>
      <c r="D355" s="139">
        <v>12.33</v>
      </c>
      <c r="E355" s="139">
        <v>12.42</v>
      </c>
    </row>
    <row r="356" spans="1:5">
      <c r="A356" s="138">
        <v>45429</v>
      </c>
      <c r="B356" s="139">
        <v>12.28</v>
      </c>
      <c r="C356" s="139">
        <v>12.48</v>
      </c>
      <c r="D356" s="139">
        <v>11.91</v>
      </c>
      <c r="E356" s="139">
        <v>11.99</v>
      </c>
    </row>
    <row r="357" spans="1:5">
      <c r="A357" s="138">
        <v>45432</v>
      </c>
      <c r="B357" s="139">
        <v>12.27</v>
      </c>
      <c r="C357" s="139">
        <v>12.59</v>
      </c>
      <c r="D357" s="139">
        <v>12.07</v>
      </c>
      <c r="E357" s="139">
        <v>12.15</v>
      </c>
    </row>
    <row r="358" spans="1:5">
      <c r="A358" s="138">
        <v>45433</v>
      </c>
      <c r="B358" s="139">
        <v>12.3</v>
      </c>
      <c r="C358" s="139">
        <v>12.56</v>
      </c>
      <c r="D358" s="139">
        <v>11.84</v>
      </c>
      <c r="E358" s="139">
        <v>11.86</v>
      </c>
    </row>
    <row r="359" spans="1:5">
      <c r="A359" s="138">
        <v>45434</v>
      </c>
      <c r="B359" s="139">
        <v>12.05</v>
      </c>
      <c r="C359" s="139">
        <v>12.81</v>
      </c>
      <c r="D359" s="139">
        <v>11.78</v>
      </c>
      <c r="E359" s="139">
        <v>12.29</v>
      </c>
    </row>
    <row r="360" spans="1:5">
      <c r="A360" s="138">
        <v>45435</v>
      </c>
      <c r="B360" s="139">
        <v>11.53</v>
      </c>
      <c r="C360" s="139">
        <v>13.37</v>
      </c>
      <c r="D360" s="139">
        <v>11.52</v>
      </c>
      <c r="E360" s="139">
        <v>12.77</v>
      </c>
    </row>
    <row r="361" spans="1:5">
      <c r="A361" s="138">
        <v>45436</v>
      </c>
      <c r="B361" s="139">
        <v>12.86</v>
      </c>
      <c r="C361" s="139">
        <v>12.89</v>
      </c>
      <c r="D361" s="139">
        <v>11.89</v>
      </c>
      <c r="E361" s="139">
        <v>11.93</v>
      </c>
    </row>
    <row r="362" spans="1:5">
      <c r="A362" s="138">
        <v>45439</v>
      </c>
      <c r="B362" s="139">
        <v>12.41</v>
      </c>
      <c r="C362" s="139">
        <v>12.49</v>
      </c>
      <c r="D362" s="139">
        <v>12.35</v>
      </c>
      <c r="E362" s="139">
        <v>12.36</v>
      </c>
    </row>
    <row r="363" spans="1:5">
      <c r="A363" s="138">
        <v>45440</v>
      </c>
      <c r="B363" s="139">
        <v>12.51</v>
      </c>
      <c r="C363" s="139">
        <v>13.44</v>
      </c>
      <c r="D363" s="139">
        <v>12.36</v>
      </c>
      <c r="E363" s="139">
        <v>12.92</v>
      </c>
    </row>
    <row r="364" spans="1:5">
      <c r="A364" s="138">
        <v>45441</v>
      </c>
      <c r="B364" s="139">
        <v>13.75</v>
      </c>
      <c r="C364" s="139">
        <v>14.32</v>
      </c>
      <c r="D364" s="139">
        <v>13.69</v>
      </c>
      <c r="E364" s="139">
        <v>14.28</v>
      </c>
    </row>
    <row r="365" spans="1:5">
      <c r="A365" s="138">
        <v>45442</v>
      </c>
      <c r="B365" s="139">
        <v>14.82</v>
      </c>
      <c r="C365" s="139">
        <v>14.88</v>
      </c>
      <c r="D365" s="139">
        <v>13.67</v>
      </c>
      <c r="E365" s="139">
        <v>14.47</v>
      </c>
    </row>
    <row r="366" spans="1:5">
      <c r="A366" s="138">
        <v>45443</v>
      </c>
      <c r="B366" s="139">
        <v>14.5</v>
      </c>
      <c r="C366" s="139">
        <v>14.87</v>
      </c>
      <c r="D366" s="139">
        <v>12.84</v>
      </c>
      <c r="E366" s="139">
        <v>12.92</v>
      </c>
    </row>
    <row r="367" spans="1:5">
      <c r="A367" s="138">
        <v>45446</v>
      </c>
      <c r="B367" s="139">
        <v>13.08</v>
      </c>
      <c r="C367" s="139">
        <v>14.31</v>
      </c>
      <c r="D367" s="139">
        <v>13</v>
      </c>
      <c r="E367" s="139">
        <v>13.11</v>
      </c>
    </row>
    <row r="368" spans="1:5">
      <c r="A368" s="138">
        <v>45447</v>
      </c>
      <c r="B368" s="139">
        <v>13.51</v>
      </c>
      <c r="C368" s="139">
        <v>14.08</v>
      </c>
      <c r="D368" s="139">
        <v>13.11</v>
      </c>
      <c r="E368" s="139">
        <v>13.16</v>
      </c>
    </row>
    <row r="369" spans="1:5">
      <c r="A369" s="138">
        <v>45448</v>
      </c>
      <c r="B369" s="139">
        <v>13.14</v>
      </c>
      <c r="C369" s="139">
        <v>13.25</v>
      </c>
      <c r="D369" s="139">
        <v>12.6</v>
      </c>
      <c r="E369" s="139">
        <v>12.63</v>
      </c>
    </row>
    <row r="370" spans="1:5">
      <c r="A370" s="138">
        <v>45449</v>
      </c>
      <c r="B370" s="139">
        <v>12.75</v>
      </c>
      <c r="C370" s="139">
        <v>12.98</v>
      </c>
      <c r="D370" s="139">
        <v>12.54</v>
      </c>
      <c r="E370" s="139">
        <v>12.58</v>
      </c>
    </row>
    <row r="371" spans="1:5">
      <c r="A371" s="138">
        <v>45450</v>
      </c>
      <c r="B371" s="139">
        <v>12.69</v>
      </c>
      <c r="C371" s="139">
        <v>13.08</v>
      </c>
      <c r="D371" s="139">
        <v>12.11</v>
      </c>
      <c r="E371" s="139">
        <v>12.22</v>
      </c>
    </row>
    <row r="372" spans="1:5">
      <c r="A372" s="138">
        <v>45453</v>
      </c>
      <c r="B372" s="139">
        <v>13.09</v>
      </c>
      <c r="C372" s="139">
        <v>13.28</v>
      </c>
      <c r="D372" s="139">
        <v>12.62</v>
      </c>
      <c r="E372" s="139">
        <v>12.74</v>
      </c>
    </row>
    <row r="373" spans="1:5">
      <c r="A373" s="138">
        <v>45454</v>
      </c>
      <c r="B373" s="139">
        <v>12.85</v>
      </c>
      <c r="C373" s="139">
        <v>13.47</v>
      </c>
      <c r="D373" s="139">
        <v>12.78</v>
      </c>
      <c r="E373" s="139">
        <v>12.85</v>
      </c>
    </row>
    <row r="374" spans="1:5">
      <c r="A374" s="138">
        <v>45455</v>
      </c>
      <c r="B374" s="139">
        <v>13.1</v>
      </c>
      <c r="C374" s="139">
        <v>13.15</v>
      </c>
      <c r="D374" s="139">
        <v>11.94</v>
      </c>
      <c r="E374" s="139">
        <v>12.04</v>
      </c>
    </row>
    <row r="375" spans="1:5">
      <c r="A375" s="138">
        <v>45456</v>
      </c>
      <c r="B375" s="139">
        <v>12.05</v>
      </c>
      <c r="C375" s="139">
        <v>12.68</v>
      </c>
      <c r="D375" s="139">
        <v>11.88</v>
      </c>
      <c r="E375" s="139">
        <v>11.94</v>
      </c>
    </row>
    <row r="376" spans="1:5">
      <c r="A376" s="138">
        <v>45457</v>
      </c>
      <c r="B376" s="139">
        <v>12.22</v>
      </c>
      <c r="C376" s="139">
        <v>13.45</v>
      </c>
      <c r="D376" s="139">
        <v>12.12</v>
      </c>
      <c r="E376" s="139">
        <v>12.66</v>
      </c>
    </row>
    <row r="377" spans="1:5">
      <c r="A377" s="138">
        <v>45460</v>
      </c>
      <c r="B377" s="139">
        <v>13.07</v>
      </c>
      <c r="C377" s="139">
        <v>13.29</v>
      </c>
      <c r="D377" s="139">
        <v>12.5</v>
      </c>
      <c r="E377" s="139">
        <v>12.75</v>
      </c>
    </row>
    <row r="378" spans="1:5">
      <c r="A378" s="138">
        <v>45461</v>
      </c>
      <c r="B378" s="139">
        <v>12.7</v>
      </c>
      <c r="C378" s="139">
        <v>12.74</v>
      </c>
      <c r="D378" s="139">
        <v>12.24</v>
      </c>
      <c r="E378" s="139">
        <v>12.3</v>
      </c>
    </row>
    <row r="379" spans="1:5">
      <c r="A379" s="138">
        <v>45462</v>
      </c>
      <c r="B379" s="139">
        <v>12.32</v>
      </c>
      <c r="C379" s="139">
        <v>12.55</v>
      </c>
      <c r="D379" s="139">
        <v>12.32</v>
      </c>
      <c r="E379" s="139">
        <v>12.48</v>
      </c>
    </row>
    <row r="380" spans="1:5">
      <c r="A380" s="138">
        <v>45463</v>
      </c>
      <c r="B380" s="139">
        <v>12.5</v>
      </c>
      <c r="C380" s="139">
        <v>13.55</v>
      </c>
      <c r="D380" s="139">
        <v>12.18</v>
      </c>
      <c r="E380" s="139">
        <v>13.28</v>
      </c>
    </row>
    <row r="381" spans="1:5">
      <c r="A381" s="138">
        <v>45464</v>
      </c>
      <c r="B381" s="139">
        <v>13.22</v>
      </c>
      <c r="C381" s="139">
        <v>13.78</v>
      </c>
      <c r="D381" s="139">
        <v>12.99</v>
      </c>
      <c r="E381" s="139">
        <v>13.2</v>
      </c>
    </row>
    <row r="382" spans="1:5">
      <c r="A382" s="138">
        <v>45467</v>
      </c>
      <c r="B382" s="139">
        <v>13.85</v>
      </c>
      <c r="C382" s="139">
        <v>13.88</v>
      </c>
      <c r="D382" s="139">
        <v>13.15</v>
      </c>
      <c r="E382" s="139">
        <v>13.33</v>
      </c>
    </row>
    <row r="383" spans="1:5">
      <c r="A383" s="138">
        <v>45468</v>
      </c>
      <c r="B383" s="139">
        <v>13.48</v>
      </c>
      <c r="C383" s="139">
        <v>13.52</v>
      </c>
      <c r="D383" s="139">
        <v>12.84</v>
      </c>
      <c r="E383" s="139">
        <v>12.84</v>
      </c>
    </row>
    <row r="384" spans="1:5">
      <c r="A384" s="138">
        <v>45469</v>
      </c>
      <c r="B384" s="139">
        <v>12.81</v>
      </c>
      <c r="C384" s="139">
        <v>13.24</v>
      </c>
      <c r="D384" s="139">
        <v>12.37</v>
      </c>
      <c r="E384" s="139">
        <v>12.55</v>
      </c>
    </row>
    <row r="385" spans="1:5">
      <c r="A385" s="138">
        <v>45470</v>
      </c>
      <c r="B385" s="139">
        <v>12.69</v>
      </c>
      <c r="C385" s="139">
        <v>12.77</v>
      </c>
      <c r="D385" s="139">
        <v>12.21</v>
      </c>
      <c r="E385" s="139">
        <v>12.24</v>
      </c>
    </row>
    <row r="386" spans="1:5">
      <c r="A386" s="138">
        <v>45471</v>
      </c>
      <c r="B386" s="139">
        <v>12.24</v>
      </c>
      <c r="C386" s="139">
        <v>12.76</v>
      </c>
      <c r="D386" s="139">
        <v>11.87</v>
      </c>
      <c r="E386" s="139">
        <v>12.44</v>
      </c>
    </row>
    <row r="387" spans="1:5">
      <c r="A387" s="138">
        <v>45474</v>
      </c>
      <c r="B387" s="139">
        <v>12.98</v>
      </c>
      <c r="C387" s="139">
        <v>13.26</v>
      </c>
      <c r="D387" s="139">
        <v>12.1</v>
      </c>
      <c r="E387" s="139">
        <v>12.22</v>
      </c>
    </row>
    <row r="388" spans="1:5">
      <c r="A388" s="138">
        <v>45475</v>
      </c>
      <c r="B388" s="139">
        <v>12.67</v>
      </c>
      <c r="C388" s="139">
        <v>12.88</v>
      </c>
      <c r="D388" s="139">
        <v>11.85</v>
      </c>
      <c r="E388" s="139">
        <v>12.03</v>
      </c>
    </row>
    <row r="389" spans="1:5">
      <c r="A389" s="138">
        <v>45476</v>
      </c>
      <c r="B389" s="139">
        <v>12.13</v>
      </c>
      <c r="C389" s="139">
        <v>12.23</v>
      </c>
      <c r="D389" s="139">
        <v>11.95</v>
      </c>
      <c r="E389" s="139">
        <v>12.09</v>
      </c>
    </row>
    <row r="390" spans="1:5">
      <c r="A390" s="138">
        <v>45477</v>
      </c>
      <c r="B390" s="139">
        <v>12.1</v>
      </c>
      <c r="C390" s="139">
        <v>12.35</v>
      </c>
      <c r="D390" s="139">
        <v>12.09</v>
      </c>
      <c r="E390" s="139">
        <v>12.26</v>
      </c>
    </row>
    <row r="391" spans="1:5">
      <c r="A391" s="138">
        <v>45478</v>
      </c>
      <c r="B391" s="139">
        <v>12.37</v>
      </c>
      <c r="C391" s="139">
        <v>12.61</v>
      </c>
      <c r="D391" s="139">
        <v>11.84</v>
      </c>
      <c r="E391" s="139">
        <v>12.48</v>
      </c>
    </row>
    <row r="392" spans="1:5">
      <c r="A392" s="138">
        <v>45481</v>
      </c>
      <c r="B392" s="139">
        <v>12.91</v>
      </c>
      <c r="C392" s="139">
        <v>12.91</v>
      </c>
      <c r="D392" s="139">
        <v>12.31</v>
      </c>
      <c r="E392" s="139">
        <v>12.37</v>
      </c>
    </row>
    <row r="393" spans="1:5">
      <c r="A393" s="138">
        <v>45482</v>
      </c>
      <c r="B393" s="139">
        <v>12.48</v>
      </c>
      <c r="C393" s="139">
        <v>12.61</v>
      </c>
      <c r="D393" s="139">
        <v>12.35</v>
      </c>
      <c r="E393" s="139">
        <v>12.51</v>
      </c>
    </row>
    <row r="394" spans="1:5">
      <c r="A394" s="138">
        <v>45483</v>
      </c>
      <c r="B394" s="139">
        <v>12.51</v>
      </c>
      <c r="C394" s="139">
        <v>12.92</v>
      </c>
      <c r="D394" s="139">
        <v>12.39</v>
      </c>
      <c r="E394" s="139">
        <v>12.85</v>
      </c>
    </row>
    <row r="395" spans="1:5">
      <c r="A395" s="138">
        <v>45484</v>
      </c>
      <c r="B395" s="139">
        <v>12.88</v>
      </c>
      <c r="C395" s="139">
        <v>13.33</v>
      </c>
      <c r="D395" s="139">
        <v>12.23</v>
      </c>
      <c r="E395" s="139">
        <v>12.92</v>
      </c>
    </row>
    <row r="396" spans="1:5">
      <c r="A396" s="138">
        <v>45485</v>
      </c>
      <c r="B396" s="139">
        <v>12.87</v>
      </c>
      <c r="C396" s="139">
        <v>12.89</v>
      </c>
      <c r="D396" s="139">
        <v>12.11</v>
      </c>
      <c r="E396" s="139">
        <v>12.46</v>
      </c>
    </row>
    <row r="397" spans="1:5">
      <c r="A397" s="138">
        <v>45488</v>
      </c>
      <c r="B397" s="139">
        <v>12.78</v>
      </c>
      <c r="C397" s="139">
        <v>13.26</v>
      </c>
      <c r="D397" s="139">
        <v>12.75</v>
      </c>
      <c r="E397" s="139">
        <v>13.12</v>
      </c>
    </row>
    <row r="398" spans="1:5">
      <c r="A398" s="138">
        <v>45489</v>
      </c>
      <c r="B398" s="139">
        <v>13.38</v>
      </c>
      <c r="C398" s="139">
        <v>13.47</v>
      </c>
      <c r="D398" s="139">
        <v>12.95</v>
      </c>
      <c r="E398" s="139">
        <v>13.19</v>
      </c>
    </row>
    <row r="399" spans="1:5">
      <c r="A399" s="138">
        <v>45490</v>
      </c>
      <c r="B399" s="139">
        <v>13.6</v>
      </c>
      <c r="C399" s="139">
        <v>14.88</v>
      </c>
      <c r="D399" s="139">
        <v>13.54</v>
      </c>
      <c r="E399" s="139">
        <v>14.48</v>
      </c>
    </row>
    <row r="400" spans="1:5">
      <c r="A400" s="138">
        <v>45491</v>
      </c>
      <c r="B400" s="139">
        <v>14.27</v>
      </c>
      <c r="C400" s="139">
        <v>16.43</v>
      </c>
      <c r="D400" s="139">
        <v>14.08</v>
      </c>
      <c r="E400" s="139">
        <v>15.93</v>
      </c>
    </row>
    <row r="401" spans="1:6">
      <c r="A401" s="138">
        <v>45492</v>
      </c>
      <c r="B401" s="139">
        <v>16.440000000000001</v>
      </c>
      <c r="C401" s="139">
        <v>17.190000000000001</v>
      </c>
      <c r="D401" s="139">
        <v>10.62</v>
      </c>
      <c r="E401" s="139">
        <v>16.52</v>
      </c>
    </row>
    <row r="402" spans="1:6">
      <c r="A402" s="138">
        <v>45495</v>
      </c>
      <c r="B402" s="139">
        <v>16.79</v>
      </c>
      <c r="C402" s="139">
        <v>16.89</v>
      </c>
      <c r="D402" s="139">
        <v>14.75</v>
      </c>
      <c r="E402" s="139">
        <v>14.91</v>
      </c>
    </row>
    <row r="403" spans="1:6">
      <c r="A403" s="138">
        <v>45496</v>
      </c>
      <c r="B403" s="139">
        <v>15.21</v>
      </c>
      <c r="C403" s="139">
        <v>15.35</v>
      </c>
      <c r="D403" s="139">
        <v>13.9</v>
      </c>
      <c r="E403" s="139">
        <v>14.72</v>
      </c>
    </row>
    <row r="404" spans="1:6">
      <c r="A404" s="138">
        <v>45497</v>
      </c>
      <c r="B404" s="139">
        <v>15.35</v>
      </c>
      <c r="C404" s="139">
        <v>18.46</v>
      </c>
      <c r="D404" s="139">
        <v>15.18</v>
      </c>
      <c r="E404" s="139">
        <v>18.04</v>
      </c>
    </row>
    <row r="405" spans="1:6">
      <c r="A405" s="138">
        <v>45498</v>
      </c>
      <c r="B405" s="139">
        <v>18.41</v>
      </c>
      <c r="C405" s="139">
        <v>19.36</v>
      </c>
      <c r="D405" s="139">
        <v>16.420000000000002</v>
      </c>
      <c r="E405" s="139">
        <v>18.46</v>
      </c>
    </row>
    <row r="406" spans="1:6">
      <c r="A406" s="138">
        <v>45499</v>
      </c>
      <c r="B406" s="139">
        <v>17.97</v>
      </c>
      <c r="C406" s="139">
        <v>18.05</v>
      </c>
      <c r="D406" s="139">
        <v>16.37</v>
      </c>
      <c r="E406" s="139">
        <v>16.39</v>
      </c>
    </row>
    <row r="407" spans="1:6">
      <c r="A407" s="138">
        <v>45502</v>
      </c>
      <c r="B407" s="139">
        <v>16.59</v>
      </c>
      <c r="C407" s="139">
        <v>17.21</v>
      </c>
      <c r="D407" s="139">
        <v>16.23</v>
      </c>
      <c r="E407" s="139">
        <v>16.600000000000001</v>
      </c>
    </row>
    <row r="408" spans="1:6">
      <c r="A408" s="138">
        <v>45503</v>
      </c>
      <c r="B408" s="139">
        <v>16.64</v>
      </c>
      <c r="C408" s="139">
        <v>18.32</v>
      </c>
      <c r="D408" s="139">
        <v>16.260000000000002</v>
      </c>
      <c r="E408" s="139">
        <v>17.690000000000001</v>
      </c>
    </row>
    <row r="409" spans="1:6">
      <c r="A409" s="138">
        <v>45504</v>
      </c>
      <c r="B409" s="139">
        <v>16.66</v>
      </c>
      <c r="C409" s="139">
        <v>16.77</v>
      </c>
      <c r="D409" s="139">
        <v>15.71</v>
      </c>
      <c r="E409" s="139">
        <v>16.36</v>
      </c>
    </row>
    <row r="410" spans="1:6">
      <c r="A410" s="138">
        <v>45505</v>
      </c>
      <c r="B410" s="139">
        <v>16.2</v>
      </c>
      <c r="C410" s="139">
        <v>19.48</v>
      </c>
      <c r="D410" s="139">
        <v>15.95</v>
      </c>
      <c r="E410" s="139">
        <v>18.59</v>
      </c>
    </row>
    <row r="411" spans="1:6">
      <c r="A411" s="138">
        <v>45506</v>
      </c>
      <c r="B411" s="139">
        <v>20.52</v>
      </c>
      <c r="C411" s="139">
        <v>29.66</v>
      </c>
      <c r="D411" s="139">
        <v>20.010000000000002</v>
      </c>
      <c r="E411" s="139">
        <v>23.39</v>
      </c>
      <c r="F411" s="136">
        <f>AVERAGE(E259:E411)</f>
        <v>14.020849673202617</v>
      </c>
    </row>
    <row r="412" spans="1:6">
      <c r="A412" s="138">
        <v>45509</v>
      </c>
      <c r="B412" s="139">
        <v>23.39</v>
      </c>
      <c r="C412" s="139">
        <v>65.73</v>
      </c>
      <c r="D412" s="139">
        <v>23.39</v>
      </c>
      <c r="E412" s="139">
        <v>38.57</v>
      </c>
    </row>
    <row r="413" spans="1:6">
      <c r="A413" s="138">
        <v>45510</v>
      </c>
      <c r="B413" s="139">
        <v>33.71</v>
      </c>
      <c r="C413" s="139">
        <v>34.770000000000003</v>
      </c>
      <c r="D413" s="139">
        <v>24.02</v>
      </c>
      <c r="E413" s="139">
        <v>27.71</v>
      </c>
    </row>
    <row r="414" spans="1:6">
      <c r="A414" s="138">
        <v>45511</v>
      </c>
      <c r="B414" s="139">
        <v>24.77</v>
      </c>
      <c r="C414" s="139">
        <v>29.76</v>
      </c>
      <c r="D414" s="139">
        <v>21.97</v>
      </c>
      <c r="E414" s="139">
        <v>27.85</v>
      </c>
    </row>
    <row r="415" spans="1:6">
      <c r="A415" s="138">
        <v>45512</v>
      </c>
      <c r="B415" s="139">
        <v>28.34</v>
      </c>
      <c r="C415" s="139">
        <v>29.47</v>
      </c>
      <c r="D415" s="139">
        <v>23.36</v>
      </c>
      <c r="E415" s="139">
        <v>23.79</v>
      </c>
    </row>
    <row r="416" spans="1:6">
      <c r="A416" s="138">
        <v>45513</v>
      </c>
      <c r="B416" s="139">
        <v>23.78</v>
      </c>
      <c r="C416" s="139">
        <v>24.52</v>
      </c>
      <c r="D416" s="139">
        <v>20.260000000000002</v>
      </c>
      <c r="E416" s="139">
        <v>20.37</v>
      </c>
    </row>
    <row r="417" spans="1:5">
      <c r="A417" s="138">
        <v>45516</v>
      </c>
      <c r="B417" s="139">
        <v>20.79</v>
      </c>
      <c r="C417" s="139">
        <v>21.19</v>
      </c>
      <c r="D417" s="139">
        <v>18.89</v>
      </c>
      <c r="E417" s="139">
        <v>20.71</v>
      </c>
    </row>
    <row r="418" spans="1:5">
      <c r="A418" s="138">
        <v>45517</v>
      </c>
      <c r="B418" s="139">
        <v>20.059999999999999</v>
      </c>
      <c r="C418" s="139">
        <v>20.79</v>
      </c>
      <c r="D418" s="139">
        <v>17.95</v>
      </c>
      <c r="E418" s="139">
        <v>18.12</v>
      </c>
    </row>
    <row r="419" spans="1:5">
      <c r="A419" s="138">
        <v>45518</v>
      </c>
      <c r="B419" s="139">
        <v>18.41</v>
      </c>
      <c r="C419" s="139">
        <v>18.489999999999998</v>
      </c>
      <c r="D419" s="139">
        <v>16.12</v>
      </c>
      <c r="E419" s="139">
        <v>16.190000000000001</v>
      </c>
    </row>
    <row r="420" spans="1:5">
      <c r="A420" s="138">
        <v>45519</v>
      </c>
      <c r="B420" s="139">
        <v>16.27</v>
      </c>
      <c r="C420" s="139">
        <v>16.68</v>
      </c>
      <c r="D420" s="139">
        <v>14.77</v>
      </c>
      <c r="E420" s="139">
        <v>15.23</v>
      </c>
    </row>
    <row r="421" spans="1:5">
      <c r="A421" s="138">
        <v>45520</v>
      </c>
      <c r="B421" s="139">
        <v>15.29</v>
      </c>
      <c r="C421" s="139">
        <v>15.76</v>
      </c>
      <c r="D421" s="139">
        <v>14.65</v>
      </c>
      <c r="E421" s="139">
        <v>14.8</v>
      </c>
    </row>
    <row r="422" spans="1:5">
      <c r="A422" s="138">
        <v>45523</v>
      </c>
      <c r="B422" s="139">
        <v>15.94</v>
      </c>
      <c r="C422" s="139">
        <v>16.07</v>
      </c>
      <c r="D422" s="139">
        <v>14.46</v>
      </c>
      <c r="E422" s="139">
        <v>14.65</v>
      </c>
    </row>
    <row r="423" spans="1:5">
      <c r="A423" s="138">
        <v>45524</v>
      </c>
      <c r="B423" s="139">
        <v>14.89</v>
      </c>
      <c r="C423" s="139">
        <v>15.93</v>
      </c>
      <c r="D423" s="139">
        <v>14.78</v>
      </c>
      <c r="E423" s="139">
        <v>15.88</v>
      </c>
    </row>
    <row r="424" spans="1:5">
      <c r="A424" s="138">
        <v>45525</v>
      </c>
      <c r="B424" s="139">
        <v>16.25</v>
      </c>
      <c r="C424" s="139">
        <v>17.170000000000002</v>
      </c>
      <c r="D424" s="139">
        <v>15.92</v>
      </c>
      <c r="E424" s="139">
        <v>16.27</v>
      </c>
    </row>
    <row r="425" spans="1:5">
      <c r="A425" s="138">
        <v>45526</v>
      </c>
      <c r="B425" s="139">
        <v>16.27</v>
      </c>
      <c r="C425" s="139">
        <v>18.059999999999999</v>
      </c>
      <c r="D425" s="139">
        <v>15.76</v>
      </c>
      <c r="E425" s="139">
        <v>17.55</v>
      </c>
    </row>
    <row r="426" spans="1:5">
      <c r="A426" s="138">
        <v>45527</v>
      </c>
      <c r="B426" s="139">
        <v>17.12</v>
      </c>
      <c r="C426" s="139">
        <v>17.21</v>
      </c>
      <c r="D426" s="139">
        <v>15.61</v>
      </c>
      <c r="E426" s="139">
        <v>15.86</v>
      </c>
    </row>
    <row r="427" spans="1:5">
      <c r="A427" s="138">
        <v>45530</v>
      </c>
      <c r="B427" s="139">
        <v>16.27</v>
      </c>
      <c r="C427" s="139">
        <v>16.670000000000002</v>
      </c>
      <c r="D427" s="139">
        <v>15.81</v>
      </c>
      <c r="E427" s="139">
        <v>16.149999999999999</v>
      </c>
    </row>
    <row r="428" spans="1:5">
      <c r="A428" s="138">
        <v>45531</v>
      </c>
      <c r="B428" s="139">
        <v>16.21</v>
      </c>
      <c r="C428" s="139">
        <v>16.809999999999999</v>
      </c>
      <c r="D428" s="139">
        <v>15.37</v>
      </c>
      <c r="E428" s="139">
        <v>15.43</v>
      </c>
    </row>
    <row r="429" spans="1:5">
      <c r="A429" s="138">
        <v>45532</v>
      </c>
      <c r="B429" s="139">
        <v>15.51</v>
      </c>
      <c r="C429" s="139">
        <v>17.89</v>
      </c>
      <c r="D429" s="139">
        <v>15.46</v>
      </c>
      <c r="E429" s="139">
        <v>17.11</v>
      </c>
    </row>
    <row r="430" spans="1:5">
      <c r="A430" s="138">
        <v>45533</v>
      </c>
      <c r="B430" s="139">
        <v>16.54</v>
      </c>
      <c r="C430" s="139">
        <v>16.57</v>
      </c>
      <c r="D430" s="139">
        <v>15.19</v>
      </c>
      <c r="E430" s="139">
        <v>15.65</v>
      </c>
    </row>
    <row r="431" spans="1:5">
      <c r="A431" s="138">
        <v>45534</v>
      </c>
      <c r="B431" s="139">
        <v>15.67</v>
      </c>
      <c r="C431" s="139">
        <v>16.04</v>
      </c>
      <c r="D431" s="139">
        <v>14.78</v>
      </c>
      <c r="E431" s="139">
        <v>15</v>
      </c>
    </row>
    <row r="432" spans="1:5">
      <c r="A432" s="138">
        <v>45537</v>
      </c>
      <c r="B432" s="139">
        <v>15.87</v>
      </c>
      <c r="C432" s="139">
        <v>15.99</v>
      </c>
      <c r="D432" s="139">
        <v>15.48</v>
      </c>
      <c r="E432" s="139">
        <v>15.55</v>
      </c>
    </row>
    <row r="433" spans="1:5">
      <c r="A433" s="138">
        <v>45538</v>
      </c>
      <c r="B433" s="139">
        <v>15.76</v>
      </c>
      <c r="C433" s="139">
        <v>21.99</v>
      </c>
      <c r="D433" s="139">
        <v>15.71</v>
      </c>
      <c r="E433" s="139">
        <v>20.72</v>
      </c>
    </row>
    <row r="434" spans="1:5">
      <c r="A434" s="138">
        <v>45539</v>
      </c>
      <c r="B434" s="139">
        <v>23.2</v>
      </c>
      <c r="C434" s="139">
        <v>23.31</v>
      </c>
      <c r="D434" s="139">
        <v>19.34</v>
      </c>
      <c r="E434" s="139">
        <v>21.32</v>
      </c>
    </row>
    <row r="435" spans="1:5">
      <c r="A435" s="138">
        <v>45540</v>
      </c>
      <c r="B435" s="139">
        <v>20.75</v>
      </c>
      <c r="C435" s="139">
        <v>21.53</v>
      </c>
      <c r="D435" s="139">
        <v>19.21</v>
      </c>
      <c r="E435" s="139">
        <v>19.899999999999999</v>
      </c>
    </row>
    <row r="436" spans="1:5">
      <c r="A436" s="138">
        <v>45541</v>
      </c>
      <c r="B436" s="139">
        <v>21.98</v>
      </c>
      <c r="C436" s="139">
        <v>23.76</v>
      </c>
      <c r="D436" s="139">
        <v>18.829999999999998</v>
      </c>
      <c r="E436" s="139">
        <v>22.38</v>
      </c>
    </row>
    <row r="437" spans="1:5">
      <c r="A437" s="138">
        <v>45544</v>
      </c>
      <c r="B437" s="139">
        <v>21.32</v>
      </c>
      <c r="C437" s="139">
        <v>21.41</v>
      </c>
      <c r="D437" s="139">
        <v>19.29</v>
      </c>
      <c r="E437" s="139">
        <v>19.45</v>
      </c>
    </row>
    <row r="438" spans="1:5">
      <c r="A438" s="138">
        <v>45545</v>
      </c>
      <c r="B438" s="139">
        <v>19.86</v>
      </c>
      <c r="C438" s="139">
        <v>20.74</v>
      </c>
      <c r="D438" s="139">
        <v>18.899999999999999</v>
      </c>
      <c r="E438" s="139">
        <v>19.079999999999998</v>
      </c>
    </row>
    <row r="439" spans="1:5">
      <c r="A439" s="138">
        <v>45546</v>
      </c>
      <c r="B439" s="139">
        <v>19.41</v>
      </c>
      <c r="C439" s="139">
        <v>21.41</v>
      </c>
      <c r="D439" s="139">
        <v>17.55</v>
      </c>
      <c r="E439" s="139">
        <v>17.690000000000001</v>
      </c>
    </row>
    <row r="440" spans="1:5">
      <c r="A440" s="138">
        <v>45547</v>
      </c>
      <c r="B440" s="139">
        <v>17.62</v>
      </c>
      <c r="C440" s="139">
        <v>18.59</v>
      </c>
      <c r="D440" s="139">
        <v>16.89</v>
      </c>
      <c r="E440" s="139">
        <v>17.07</v>
      </c>
    </row>
    <row r="441" spans="1:5">
      <c r="A441" s="138">
        <v>45548</v>
      </c>
      <c r="B441" s="139">
        <v>17.03</v>
      </c>
      <c r="C441" s="139">
        <v>17.18</v>
      </c>
      <c r="D441" s="139">
        <v>16.23</v>
      </c>
      <c r="E441" s="139">
        <v>16.559999999999999</v>
      </c>
    </row>
    <row r="442" spans="1:5">
      <c r="A442" s="138">
        <v>45551</v>
      </c>
      <c r="B442" s="139">
        <v>17.16</v>
      </c>
      <c r="C442" s="139">
        <v>17.690000000000001</v>
      </c>
      <c r="D442" s="139">
        <v>16.91</v>
      </c>
      <c r="E442" s="139">
        <v>17.14</v>
      </c>
    </row>
    <row r="443" spans="1:5">
      <c r="A443" s="138">
        <v>45552</v>
      </c>
      <c r="B443" s="139">
        <v>17.16</v>
      </c>
      <c r="C443" s="139">
        <v>18.079999999999998</v>
      </c>
      <c r="D443" s="139">
        <v>16.670000000000002</v>
      </c>
      <c r="E443" s="139">
        <v>17.61</v>
      </c>
    </row>
    <row r="444" spans="1:5">
      <c r="A444" s="138">
        <v>45553</v>
      </c>
      <c r="B444" s="139">
        <v>17.579999999999998</v>
      </c>
      <c r="C444" s="139">
        <v>19.39</v>
      </c>
      <c r="D444" s="139">
        <v>17.11</v>
      </c>
      <c r="E444" s="139">
        <v>18.23</v>
      </c>
    </row>
    <row r="445" spans="1:5">
      <c r="A445" s="138">
        <v>45554</v>
      </c>
      <c r="B445" s="139">
        <v>17.21</v>
      </c>
      <c r="C445" s="139">
        <v>17.27</v>
      </c>
      <c r="D445" s="139">
        <v>16.21</v>
      </c>
      <c r="E445" s="139">
        <v>16.329999999999998</v>
      </c>
    </row>
    <row r="446" spans="1:5">
      <c r="A446" s="138">
        <v>45555</v>
      </c>
      <c r="B446" s="139">
        <v>16.350000000000001</v>
      </c>
      <c r="C446" s="139">
        <v>16.68</v>
      </c>
      <c r="D446" s="139">
        <v>15.81</v>
      </c>
      <c r="E446" s="139">
        <v>16.149999999999999</v>
      </c>
    </row>
    <row r="447" spans="1:5">
      <c r="A447" s="138">
        <v>45558</v>
      </c>
      <c r="B447" s="139">
        <v>16.71</v>
      </c>
      <c r="C447" s="139">
        <v>16.95</v>
      </c>
      <c r="D447" s="139">
        <v>15.75</v>
      </c>
      <c r="E447" s="139">
        <v>15.89</v>
      </c>
    </row>
    <row r="448" spans="1:5">
      <c r="A448" s="138">
        <v>45559</v>
      </c>
      <c r="B448" s="139">
        <v>15.87</v>
      </c>
      <c r="C448" s="139">
        <v>16.670000000000002</v>
      </c>
      <c r="D448" s="139">
        <v>15.27</v>
      </c>
      <c r="E448" s="139">
        <v>15.39</v>
      </c>
    </row>
    <row r="449" spans="1:5">
      <c r="A449" s="138">
        <v>45560</v>
      </c>
      <c r="B449" s="139">
        <v>15.82</v>
      </c>
      <c r="C449" s="139">
        <v>15.82</v>
      </c>
      <c r="D449" s="139">
        <v>15.17</v>
      </c>
      <c r="E449" s="139">
        <v>15.41</v>
      </c>
    </row>
    <row r="450" spans="1:5">
      <c r="A450" s="138">
        <v>45561</v>
      </c>
      <c r="B450" s="139">
        <v>15.06</v>
      </c>
      <c r="C450" s="139">
        <v>15.83</v>
      </c>
      <c r="D450" s="139">
        <v>14.9</v>
      </c>
      <c r="E450" s="139">
        <v>15.37</v>
      </c>
    </row>
    <row r="451" spans="1:5">
      <c r="A451" s="138">
        <v>45562</v>
      </c>
      <c r="B451" s="139">
        <v>15.64</v>
      </c>
      <c r="C451" s="139">
        <v>16.97</v>
      </c>
      <c r="D451" s="139">
        <v>15.2</v>
      </c>
      <c r="E451" s="139">
        <v>16.96</v>
      </c>
    </row>
    <row r="452" spans="1:5">
      <c r="A452" s="138">
        <v>45565</v>
      </c>
      <c r="B452" s="139">
        <v>17.010000000000002</v>
      </c>
      <c r="C452" s="139">
        <v>17.79</v>
      </c>
      <c r="D452" s="139">
        <v>16.47</v>
      </c>
      <c r="E452" s="139">
        <v>16.73</v>
      </c>
    </row>
    <row r="453" spans="1:5">
      <c r="A453" s="138">
        <v>45566</v>
      </c>
      <c r="B453" s="139">
        <v>16.96</v>
      </c>
      <c r="C453" s="139">
        <v>20.73</v>
      </c>
      <c r="D453" s="139">
        <v>16.61</v>
      </c>
      <c r="E453" s="139">
        <v>19.260000000000002</v>
      </c>
    </row>
    <row r="454" spans="1:5">
      <c r="A454" s="138">
        <v>45567</v>
      </c>
      <c r="B454" s="139">
        <v>19.649999999999999</v>
      </c>
      <c r="C454" s="139">
        <v>20.36</v>
      </c>
      <c r="D454" s="139">
        <v>18.579999999999998</v>
      </c>
      <c r="E454" s="139">
        <v>18.899999999999999</v>
      </c>
    </row>
    <row r="455" spans="1:5">
      <c r="A455" s="138">
        <v>45568</v>
      </c>
      <c r="B455" s="139">
        <v>19.63</v>
      </c>
      <c r="C455" s="139">
        <v>20.75</v>
      </c>
      <c r="D455" s="139">
        <v>19.16</v>
      </c>
      <c r="E455" s="139">
        <v>20.49</v>
      </c>
    </row>
    <row r="456" spans="1:5">
      <c r="A456" s="138">
        <v>45569</v>
      </c>
      <c r="B456" s="139">
        <v>20.48</v>
      </c>
      <c r="C456" s="139">
        <v>20.48</v>
      </c>
      <c r="D456" s="139">
        <v>18.48</v>
      </c>
      <c r="E456" s="139">
        <v>19.21</v>
      </c>
    </row>
    <row r="457" spans="1:5">
      <c r="A457" s="138">
        <v>45572</v>
      </c>
      <c r="B457" s="139">
        <v>20.76</v>
      </c>
      <c r="C457" s="139">
        <v>23.03</v>
      </c>
      <c r="D457" s="139">
        <v>20.65</v>
      </c>
      <c r="E457" s="139">
        <v>22.64</v>
      </c>
    </row>
    <row r="458" spans="1:5">
      <c r="A458" s="138">
        <v>45573</v>
      </c>
      <c r="B458" s="139">
        <v>22.92</v>
      </c>
      <c r="C458" s="139">
        <v>23.14</v>
      </c>
      <c r="D458" s="139">
        <v>21.14</v>
      </c>
      <c r="E458" s="139">
        <v>21.42</v>
      </c>
    </row>
    <row r="459" spans="1:5">
      <c r="A459" s="138">
        <v>45574</v>
      </c>
      <c r="B459" s="139">
        <v>21.98</v>
      </c>
      <c r="C459" s="139">
        <v>22.01</v>
      </c>
      <c r="D459" s="139">
        <v>20.71</v>
      </c>
      <c r="E459" s="139">
        <v>20.86</v>
      </c>
    </row>
    <row r="460" spans="1:5">
      <c r="A460" s="138">
        <v>45575</v>
      </c>
      <c r="B460" s="139">
        <v>20.91</v>
      </c>
      <c r="C460" s="139">
        <v>21.39</v>
      </c>
      <c r="D460" s="139">
        <v>20.64</v>
      </c>
      <c r="E460" s="139">
        <v>20.93</v>
      </c>
    </row>
    <row r="461" spans="1:5">
      <c r="A461" s="138">
        <v>45576</v>
      </c>
      <c r="B461" s="139">
        <v>20.87</v>
      </c>
      <c r="C461" s="139">
        <v>21.16</v>
      </c>
      <c r="D461" s="139">
        <v>20.14</v>
      </c>
      <c r="E461" s="139">
        <v>20.46</v>
      </c>
    </row>
    <row r="462" spans="1:5">
      <c r="A462" s="138">
        <v>45579</v>
      </c>
      <c r="B462" s="139">
        <v>20.86</v>
      </c>
      <c r="C462" s="139">
        <v>20.86</v>
      </c>
      <c r="D462" s="139">
        <v>19.690000000000001</v>
      </c>
      <c r="E462" s="139">
        <v>19.7</v>
      </c>
    </row>
    <row r="463" spans="1:5">
      <c r="A463" s="138">
        <v>45580</v>
      </c>
      <c r="B463" s="139">
        <v>19.61</v>
      </c>
      <c r="C463" s="139">
        <v>20.89</v>
      </c>
      <c r="D463" s="139">
        <v>19.440000000000001</v>
      </c>
      <c r="E463" s="139">
        <v>20.64</v>
      </c>
    </row>
    <row r="464" spans="1:5">
      <c r="A464" s="138">
        <v>45581</v>
      </c>
      <c r="B464" s="139">
        <v>20.77</v>
      </c>
      <c r="C464" s="139">
        <v>21.01</v>
      </c>
      <c r="D464" s="139">
        <v>19.45</v>
      </c>
      <c r="E464" s="139">
        <v>19.579999999999998</v>
      </c>
    </row>
    <row r="465" spans="1:5">
      <c r="A465" s="138">
        <v>45582</v>
      </c>
      <c r="B465" s="139">
        <v>19.55</v>
      </c>
      <c r="C465" s="139">
        <v>19.649999999999999</v>
      </c>
      <c r="D465" s="139">
        <v>18.88</v>
      </c>
      <c r="E465" s="139">
        <v>19.11</v>
      </c>
    </row>
    <row r="466" spans="1:5">
      <c r="A466" s="138">
        <v>45583</v>
      </c>
      <c r="B466" s="139">
        <v>19.3</v>
      </c>
      <c r="C466" s="139">
        <v>19.32</v>
      </c>
      <c r="D466" s="139">
        <v>17.989999999999998</v>
      </c>
      <c r="E466" s="139">
        <v>18.03</v>
      </c>
    </row>
    <row r="467" spans="1:5">
      <c r="A467" s="138">
        <v>45586</v>
      </c>
      <c r="B467" s="139">
        <v>18.78</v>
      </c>
      <c r="C467" s="139">
        <v>19.34</v>
      </c>
      <c r="D467" s="139">
        <v>18.36</v>
      </c>
      <c r="E467" s="139">
        <v>18.37</v>
      </c>
    </row>
    <row r="468" spans="1:5">
      <c r="A468" s="138">
        <v>45587</v>
      </c>
      <c r="B468" s="139">
        <v>18.79</v>
      </c>
      <c r="C468" s="139">
        <v>19.440000000000001</v>
      </c>
      <c r="D468" s="139">
        <v>18.05</v>
      </c>
      <c r="E468" s="139">
        <v>18.2</v>
      </c>
    </row>
    <row r="469" spans="1:5">
      <c r="A469" s="138">
        <v>45588</v>
      </c>
      <c r="B469" s="139">
        <v>18.21</v>
      </c>
      <c r="C469" s="139">
        <v>20.47</v>
      </c>
      <c r="D469" s="139">
        <v>18.18</v>
      </c>
      <c r="E469" s="139">
        <v>19.239999999999998</v>
      </c>
    </row>
    <row r="470" spans="1:5">
      <c r="A470" s="138">
        <v>45589</v>
      </c>
      <c r="B470" s="139">
        <v>18.87</v>
      </c>
      <c r="C470" s="139">
        <v>20.239999999999998</v>
      </c>
      <c r="D470" s="139">
        <v>18.63</v>
      </c>
      <c r="E470" s="139">
        <v>19.079999999999998</v>
      </c>
    </row>
    <row r="471" spans="1:5">
      <c r="A471" s="138">
        <v>45590</v>
      </c>
      <c r="B471" s="139">
        <v>19.22</v>
      </c>
      <c r="C471" s="139">
        <v>20.51</v>
      </c>
      <c r="D471" s="139">
        <v>18.23</v>
      </c>
      <c r="E471" s="139">
        <v>20.329999999999998</v>
      </c>
    </row>
    <row r="472" spans="1:5">
      <c r="A472" s="138">
        <v>45593</v>
      </c>
      <c r="B472" s="139">
        <v>19.11</v>
      </c>
      <c r="C472" s="139">
        <v>19.88</v>
      </c>
      <c r="D472" s="139">
        <v>18.91</v>
      </c>
      <c r="E472" s="139">
        <v>19.8</v>
      </c>
    </row>
    <row r="473" spans="1:5">
      <c r="A473" s="138">
        <v>45594</v>
      </c>
      <c r="B473" s="139">
        <v>19.75</v>
      </c>
      <c r="C473" s="139">
        <v>20.53</v>
      </c>
      <c r="D473" s="139">
        <v>19.059999999999999</v>
      </c>
      <c r="E473" s="139">
        <v>19.34</v>
      </c>
    </row>
    <row r="474" spans="1:5">
      <c r="A474" s="138">
        <v>45595</v>
      </c>
      <c r="B474" s="139">
        <v>19.329999999999998</v>
      </c>
      <c r="C474" s="139">
        <v>20.440000000000001</v>
      </c>
      <c r="D474" s="139">
        <v>19.3</v>
      </c>
      <c r="E474" s="139">
        <v>20.350000000000001</v>
      </c>
    </row>
    <row r="475" spans="1:5">
      <c r="A475" s="138">
        <v>45596</v>
      </c>
      <c r="B475" s="139">
        <v>21.44</v>
      </c>
      <c r="C475" s="139">
        <v>23.42</v>
      </c>
      <c r="D475" s="139">
        <v>21.12</v>
      </c>
      <c r="E475" s="139">
        <v>23.16</v>
      </c>
    </row>
    <row r="476" spans="1:5">
      <c r="A476" s="138">
        <v>45597</v>
      </c>
      <c r="B476" s="139">
        <v>22.96</v>
      </c>
      <c r="C476" s="139">
        <v>23.09</v>
      </c>
      <c r="D476" s="139">
        <v>21.16</v>
      </c>
      <c r="E476" s="139">
        <v>21.88</v>
      </c>
    </row>
    <row r="477" spans="1:5">
      <c r="A477" s="138">
        <v>45600</v>
      </c>
      <c r="B477" s="139">
        <v>22.5</v>
      </c>
      <c r="C477" s="139">
        <v>23.07</v>
      </c>
      <c r="D477" s="139">
        <v>21.73</v>
      </c>
      <c r="E477" s="139">
        <v>21.98</v>
      </c>
    </row>
    <row r="478" spans="1:5">
      <c r="A478" s="138">
        <v>45601</v>
      </c>
      <c r="B478" s="139">
        <v>21.98</v>
      </c>
      <c r="C478" s="139">
        <v>22.06</v>
      </c>
      <c r="D478" s="139">
        <v>20.2</v>
      </c>
      <c r="E478" s="139">
        <v>20.49</v>
      </c>
    </row>
    <row r="479" spans="1:5">
      <c r="A479" s="138">
        <v>45602</v>
      </c>
      <c r="B479" s="139">
        <v>16.059999999999999</v>
      </c>
      <c r="C479" s="139">
        <v>16.82</v>
      </c>
      <c r="D479" s="139">
        <v>15.44</v>
      </c>
      <c r="E479" s="139">
        <v>16.27</v>
      </c>
    </row>
    <row r="480" spans="1:5">
      <c r="A480" s="138">
        <v>45603</v>
      </c>
      <c r="B480" s="139">
        <v>15.86</v>
      </c>
      <c r="C480" s="139">
        <v>15.86</v>
      </c>
      <c r="D480" s="139">
        <v>15.13</v>
      </c>
      <c r="E480" s="139">
        <v>15.2</v>
      </c>
    </row>
    <row r="481" spans="1:5">
      <c r="A481" s="138">
        <v>45604</v>
      </c>
      <c r="B481" s="139">
        <v>15.13</v>
      </c>
      <c r="C481" s="139">
        <v>15.33</v>
      </c>
      <c r="D481" s="139">
        <v>14.66</v>
      </c>
      <c r="E481" s="139">
        <v>14.94</v>
      </c>
    </row>
    <row r="482" spans="1:5">
      <c r="A482" s="138">
        <v>45607</v>
      </c>
      <c r="B482" s="139">
        <v>15.33</v>
      </c>
      <c r="C482" s="139">
        <v>15.56</v>
      </c>
      <c r="D482" s="139">
        <v>14.89</v>
      </c>
      <c r="E482" s="139">
        <v>14.97</v>
      </c>
    </row>
    <row r="483" spans="1:5">
      <c r="A483" s="138">
        <v>45608</v>
      </c>
      <c r="B483" s="139">
        <v>15.09</v>
      </c>
      <c r="C483" s="139">
        <v>15.37</v>
      </c>
      <c r="D483" s="139">
        <v>14.69</v>
      </c>
      <c r="E483" s="139">
        <v>14.71</v>
      </c>
    </row>
    <row r="484" spans="1:5">
      <c r="A484" s="138">
        <v>45609</v>
      </c>
      <c r="B484" s="139">
        <v>15.09</v>
      </c>
      <c r="C484" s="139">
        <v>15.26</v>
      </c>
      <c r="D484" s="139">
        <v>13.77</v>
      </c>
      <c r="E484" s="139">
        <v>14.02</v>
      </c>
    </row>
    <row r="485" spans="1:5">
      <c r="A485" s="138">
        <v>45610</v>
      </c>
      <c r="B485" s="139">
        <v>14.17</v>
      </c>
      <c r="C485" s="139">
        <v>14.32</v>
      </c>
      <c r="D485" s="139">
        <v>13.59</v>
      </c>
      <c r="E485" s="139">
        <v>14.31</v>
      </c>
    </row>
    <row r="486" spans="1:5">
      <c r="A486" s="138">
        <v>45611</v>
      </c>
      <c r="B486" s="139">
        <v>15.02</v>
      </c>
      <c r="C486" s="139">
        <v>17.55</v>
      </c>
      <c r="D486" s="139">
        <v>14.56</v>
      </c>
      <c r="E486" s="139">
        <v>16.14</v>
      </c>
    </row>
    <row r="487" spans="1:5">
      <c r="A487" s="138">
        <v>45614</v>
      </c>
      <c r="B487" s="139">
        <v>16.600000000000001</v>
      </c>
      <c r="C487" s="139">
        <v>17</v>
      </c>
      <c r="D487" s="139">
        <v>15.35</v>
      </c>
      <c r="E487" s="139">
        <v>15.58</v>
      </c>
    </row>
    <row r="488" spans="1:5">
      <c r="A488" s="138">
        <v>45615</v>
      </c>
      <c r="B488" s="139">
        <v>15.44</v>
      </c>
      <c r="C488" s="139">
        <v>17.93</v>
      </c>
      <c r="D488" s="139">
        <v>15.37</v>
      </c>
      <c r="E488" s="139">
        <v>16.350000000000001</v>
      </c>
    </row>
    <row r="489" spans="1:5">
      <c r="A489" s="138">
        <v>45616</v>
      </c>
      <c r="B489" s="139">
        <v>16.190000000000001</v>
      </c>
      <c r="C489" s="139">
        <v>18.79</v>
      </c>
      <c r="D489" s="139">
        <v>16.04</v>
      </c>
      <c r="E489" s="139">
        <v>17.16</v>
      </c>
    </row>
    <row r="490" spans="1:5">
      <c r="A490" s="138">
        <v>45617</v>
      </c>
      <c r="B490" s="139">
        <v>17.100000000000001</v>
      </c>
      <c r="C490" s="139">
        <v>17.989999999999998</v>
      </c>
      <c r="D490" s="139">
        <v>15.73</v>
      </c>
      <c r="E490" s="139">
        <v>16.87</v>
      </c>
    </row>
    <row r="491" spans="1:5">
      <c r="A491" s="138">
        <v>45618</v>
      </c>
      <c r="B491" s="139">
        <v>16.670000000000002</v>
      </c>
      <c r="C491" s="139">
        <v>17.559999999999999</v>
      </c>
      <c r="D491" s="139">
        <v>15.24</v>
      </c>
      <c r="E491" s="139">
        <v>15.24</v>
      </c>
    </row>
    <row r="492" spans="1:5">
      <c r="A492" s="138">
        <v>45621</v>
      </c>
      <c r="B492" s="139">
        <v>15.23</v>
      </c>
      <c r="C492" s="139">
        <v>15.72</v>
      </c>
      <c r="D492" s="139">
        <v>14.54</v>
      </c>
      <c r="E492" s="139">
        <v>14.6</v>
      </c>
    </row>
    <row r="493" spans="1:5">
      <c r="A493" s="138">
        <v>45622</v>
      </c>
      <c r="B493" s="139">
        <v>14.95</v>
      </c>
      <c r="C493" s="139">
        <v>15.03</v>
      </c>
      <c r="D493" s="139">
        <v>13.88</v>
      </c>
      <c r="E493" s="139">
        <v>14.1</v>
      </c>
    </row>
    <row r="494" spans="1:5">
      <c r="A494" s="138">
        <v>45623</v>
      </c>
      <c r="B494" s="139">
        <v>14.28</v>
      </c>
      <c r="C494" s="139">
        <v>15.13</v>
      </c>
      <c r="D494" s="139">
        <v>13.96</v>
      </c>
      <c r="E494" s="139">
        <v>14.1</v>
      </c>
    </row>
    <row r="495" spans="1:5">
      <c r="A495" s="138">
        <v>45624</v>
      </c>
      <c r="B495" s="139">
        <v>14.07</v>
      </c>
      <c r="C495" s="139">
        <v>14.07</v>
      </c>
      <c r="D495" s="139">
        <v>13.87</v>
      </c>
      <c r="E495" s="139">
        <v>13.9</v>
      </c>
    </row>
    <row r="496" spans="1:5">
      <c r="A496" s="138">
        <v>45625</v>
      </c>
      <c r="B496" s="139">
        <v>14</v>
      </c>
      <c r="C496" s="139">
        <v>14.15</v>
      </c>
      <c r="D496" s="139">
        <v>13.49</v>
      </c>
      <c r="E496" s="139">
        <v>13.51</v>
      </c>
    </row>
    <row r="497" spans="1:5">
      <c r="A497" s="138">
        <v>45628</v>
      </c>
      <c r="B497" s="139">
        <v>14.08</v>
      </c>
      <c r="C497" s="139">
        <v>14.1</v>
      </c>
      <c r="D497" s="139">
        <v>13.3</v>
      </c>
      <c r="E497" s="139">
        <v>13.34</v>
      </c>
    </row>
    <row r="498" spans="1:5">
      <c r="A498" s="138">
        <v>45629</v>
      </c>
      <c r="B498" s="139">
        <v>13.38</v>
      </c>
      <c r="C498" s="139">
        <v>13.77</v>
      </c>
      <c r="D498" s="139">
        <v>13.19</v>
      </c>
      <c r="E498" s="139">
        <v>13.3</v>
      </c>
    </row>
    <row r="499" spans="1:5">
      <c r="A499" s="138">
        <v>45630</v>
      </c>
      <c r="B499" s="139">
        <v>13.16</v>
      </c>
      <c r="C499" s="139">
        <v>13.61</v>
      </c>
      <c r="D499" s="139">
        <v>12.89</v>
      </c>
      <c r="E499" s="139">
        <v>13.45</v>
      </c>
    </row>
    <row r="500" spans="1:5">
      <c r="A500" s="138">
        <v>45631</v>
      </c>
      <c r="B500" s="139">
        <v>13.46</v>
      </c>
      <c r="C500" s="139">
        <v>13.7</v>
      </c>
      <c r="D500" s="139">
        <v>13.26</v>
      </c>
      <c r="E500" s="139">
        <v>13.54</v>
      </c>
    </row>
    <row r="501" spans="1:5">
      <c r="A501" s="138">
        <v>45632</v>
      </c>
      <c r="B501" s="139">
        <v>13.62</v>
      </c>
      <c r="C501" s="139">
        <v>13.74</v>
      </c>
      <c r="D501" s="139">
        <v>12.7</v>
      </c>
      <c r="E501" s="139">
        <v>12.77</v>
      </c>
    </row>
    <row r="502" spans="1:5">
      <c r="A502" s="138">
        <v>45635</v>
      </c>
      <c r="B502" s="139">
        <v>13.36</v>
      </c>
      <c r="C502" s="139">
        <v>14.23</v>
      </c>
      <c r="D502" s="139">
        <v>13.35</v>
      </c>
      <c r="E502" s="139">
        <v>14.19</v>
      </c>
    </row>
    <row r="503" spans="1:5">
      <c r="A503" s="138">
        <v>45636</v>
      </c>
      <c r="B503" s="139">
        <v>14.3</v>
      </c>
      <c r="C503" s="139">
        <v>14.54</v>
      </c>
      <c r="D503" s="139">
        <v>13.86</v>
      </c>
      <c r="E503" s="139">
        <v>14.18</v>
      </c>
    </row>
    <row r="504" spans="1:5">
      <c r="A504" s="138">
        <v>45637</v>
      </c>
      <c r="B504" s="139">
        <v>14.42</v>
      </c>
      <c r="C504" s="139">
        <v>14.43</v>
      </c>
      <c r="D504" s="139">
        <v>13.52</v>
      </c>
      <c r="E504" s="139">
        <v>13.58</v>
      </c>
    </row>
    <row r="505" spans="1:5">
      <c r="A505" s="138">
        <v>45638</v>
      </c>
      <c r="B505" s="139">
        <v>13.73</v>
      </c>
      <c r="C505" s="139">
        <v>13.95</v>
      </c>
      <c r="D505" s="139">
        <v>13.39</v>
      </c>
      <c r="E505" s="139">
        <v>13.92</v>
      </c>
    </row>
    <row r="506" spans="1:5">
      <c r="A506" s="138">
        <v>45639</v>
      </c>
      <c r="B506" s="139">
        <v>13.57</v>
      </c>
      <c r="C506" s="139">
        <v>14.25</v>
      </c>
      <c r="D506" s="139">
        <v>13.24</v>
      </c>
      <c r="E506" s="139">
        <v>13.81</v>
      </c>
    </row>
    <row r="507" spans="1:5">
      <c r="A507" s="138">
        <v>45642</v>
      </c>
      <c r="B507" s="139">
        <v>14.37</v>
      </c>
      <c r="C507" s="139">
        <v>14.69</v>
      </c>
      <c r="D507" s="139">
        <v>13.99</v>
      </c>
      <c r="E507" s="139">
        <v>14.69</v>
      </c>
    </row>
    <row r="508" spans="1:5">
      <c r="A508" s="138">
        <v>45643</v>
      </c>
      <c r="B508" s="139">
        <v>14.98</v>
      </c>
      <c r="C508" s="139">
        <v>15.94</v>
      </c>
      <c r="D508" s="139">
        <v>14.78</v>
      </c>
      <c r="E508" s="139">
        <v>15.87</v>
      </c>
    </row>
    <row r="509" spans="1:5">
      <c r="A509" s="138">
        <v>45644</v>
      </c>
      <c r="B509" s="139">
        <v>15.57</v>
      </c>
      <c r="C509" s="139">
        <v>28.32</v>
      </c>
      <c r="D509" s="139">
        <v>14.82</v>
      </c>
      <c r="E509" s="139">
        <v>27.62</v>
      </c>
    </row>
    <row r="510" spans="1:5">
      <c r="A510" s="138">
        <v>45645</v>
      </c>
      <c r="B510" s="139">
        <v>21.61</v>
      </c>
      <c r="C510" s="139">
        <v>24.12</v>
      </c>
      <c r="D510" s="139">
        <v>20.16</v>
      </c>
      <c r="E510" s="139">
        <v>24.09</v>
      </c>
    </row>
    <row r="511" spans="1:5">
      <c r="A511" s="138">
        <v>45646</v>
      </c>
      <c r="B511" s="139">
        <v>24.14</v>
      </c>
      <c r="C511" s="139">
        <v>26.51</v>
      </c>
      <c r="D511" s="139">
        <v>17.82</v>
      </c>
      <c r="E511" s="139">
        <v>18.36</v>
      </c>
    </row>
    <row r="512" spans="1:5">
      <c r="A512" s="138">
        <v>45649</v>
      </c>
      <c r="B512" s="139">
        <v>18.09</v>
      </c>
      <c r="C512" s="139">
        <v>20.02</v>
      </c>
      <c r="D512" s="139">
        <v>16.739999999999998</v>
      </c>
      <c r="E512" s="139">
        <v>16.78</v>
      </c>
    </row>
    <row r="513" spans="1:6">
      <c r="A513" s="138">
        <v>45650</v>
      </c>
      <c r="B513" s="139">
        <v>16.97</v>
      </c>
      <c r="C513" s="139">
        <v>17.04</v>
      </c>
      <c r="D513" s="139">
        <v>14.27</v>
      </c>
      <c r="E513" s="139">
        <v>14.27</v>
      </c>
    </row>
    <row r="514" spans="1:6">
      <c r="A514" s="138">
        <v>45652</v>
      </c>
      <c r="B514" s="139">
        <v>14.99</v>
      </c>
      <c r="C514" s="139">
        <v>15.93</v>
      </c>
      <c r="D514" s="139">
        <v>14.55</v>
      </c>
      <c r="E514" s="139">
        <v>14.73</v>
      </c>
    </row>
    <row r="515" spans="1:6">
      <c r="A515" s="138">
        <v>45653</v>
      </c>
      <c r="B515" s="139">
        <v>15.38</v>
      </c>
      <c r="C515" s="139">
        <v>18.45</v>
      </c>
      <c r="D515" s="139">
        <v>15.29</v>
      </c>
      <c r="E515" s="139">
        <v>15.95</v>
      </c>
    </row>
    <row r="516" spans="1:6">
      <c r="A516" s="138">
        <v>45656</v>
      </c>
      <c r="B516" s="139">
        <v>17.21</v>
      </c>
      <c r="C516" s="139">
        <v>19.22</v>
      </c>
      <c r="D516" s="139">
        <v>16.440000000000001</v>
      </c>
      <c r="E516" s="139">
        <v>17.399999999999999</v>
      </c>
    </row>
    <row r="517" spans="1:6">
      <c r="A517" s="138">
        <v>45657</v>
      </c>
      <c r="B517" s="139">
        <v>17.39</v>
      </c>
      <c r="C517" s="139">
        <v>17.809999999999999</v>
      </c>
      <c r="D517" s="139">
        <v>16.68</v>
      </c>
      <c r="E517" s="139">
        <v>17.350000000000001</v>
      </c>
      <c r="F517" s="136">
        <f>AVERAGE(E259:E517)</f>
        <v>15.550656370656368</v>
      </c>
    </row>
    <row r="518" spans="1:6">
      <c r="A518" s="138">
        <v>45659</v>
      </c>
      <c r="E518" s="139">
        <v>17.93</v>
      </c>
    </row>
    <row r="519" spans="1:6">
      <c r="A519" s="138">
        <v>45660</v>
      </c>
      <c r="E519" s="139">
        <v>16.13</v>
      </c>
    </row>
    <row r="520" spans="1:6">
      <c r="A520" s="138">
        <v>45663</v>
      </c>
      <c r="E520" s="139">
        <v>16.04</v>
      </c>
    </row>
    <row r="521" spans="1:6">
      <c r="A521" s="138">
        <v>45664</v>
      </c>
      <c r="E521" s="139">
        <v>17.82</v>
      </c>
    </row>
    <row r="522" spans="1:6">
      <c r="A522" s="138">
        <v>45665</v>
      </c>
      <c r="E522" s="139">
        <v>17.7</v>
      </c>
    </row>
    <row r="523" spans="1:6">
      <c r="A523" s="138">
        <v>45666</v>
      </c>
      <c r="E523" s="139">
        <v>18.07</v>
      </c>
    </row>
    <row r="524" spans="1:6">
      <c r="A524" s="138">
        <v>45667</v>
      </c>
      <c r="E524" s="139">
        <v>19.54</v>
      </c>
    </row>
    <row r="525" spans="1:6">
      <c r="A525" s="138">
        <v>45670</v>
      </c>
      <c r="E525" s="139">
        <v>19.190000000000001</v>
      </c>
    </row>
    <row r="526" spans="1:6">
      <c r="A526" s="138">
        <v>45671</v>
      </c>
      <c r="E526" s="139">
        <v>18.71</v>
      </c>
    </row>
    <row r="527" spans="1:6">
      <c r="A527" s="138">
        <v>45672</v>
      </c>
      <c r="E527" s="139">
        <v>16.12</v>
      </c>
    </row>
    <row r="528" spans="1:6">
      <c r="A528" s="138">
        <v>45673</v>
      </c>
      <c r="E528" s="139">
        <v>16.600000000000001</v>
      </c>
    </row>
    <row r="529" spans="1:5">
      <c r="A529" s="138">
        <v>45674</v>
      </c>
      <c r="E529" s="139">
        <v>15.97</v>
      </c>
    </row>
    <row r="530" spans="1:5">
      <c r="A530" s="138">
        <v>45677</v>
      </c>
      <c r="E530" s="139">
        <v>15.81</v>
      </c>
    </row>
    <row r="531" spans="1:5">
      <c r="A531" s="138">
        <v>45678</v>
      </c>
      <c r="E531" s="139">
        <v>15.06</v>
      </c>
    </row>
    <row r="532" spans="1:5">
      <c r="A532" s="138">
        <v>45679</v>
      </c>
      <c r="E532" s="139">
        <v>15.1</v>
      </c>
    </row>
    <row r="533" spans="1:5">
      <c r="A533" s="138">
        <v>45680</v>
      </c>
      <c r="E533" s="139">
        <v>15.02</v>
      </c>
    </row>
    <row r="534" spans="1:5">
      <c r="A534" s="138">
        <v>45681</v>
      </c>
      <c r="E534" s="139">
        <v>14.85</v>
      </c>
    </row>
    <row r="535" spans="1:5">
      <c r="A535" s="138">
        <v>45684</v>
      </c>
      <c r="E535" s="139">
        <v>17.899999999999999</v>
      </c>
    </row>
    <row r="536" spans="1:5">
      <c r="A536" s="138">
        <v>45685</v>
      </c>
      <c r="E536" s="139">
        <v>16.41</v>
      </c>
    </row>
    <row r="537" spans="1:5">
      <c r="A537" s="138">
        <v>45686</v>
      </c>
      <c r="E537" s="139">
        <v>16.559999999999999</v>
      </c>
    </row>
    <row r="538" spans="1:5">
      <c r="A538" s="138">
        <v>45687</v>
      </c>
      <c r="E538" s="139">
        <v>15.84</v>
      </c>
    </row>
    <row r="539" spans="1:5">
      <c r="A539" s="138">
        <v>45688</v>
      </c>
      <c r="E539" s="139">
        <v>16.43</v>
      </c>
    </row>
    <row r="540" spans="1:5">
      <c r="A540" s="142">
        <v>45691</v>
      </c>
      <c r="B540" s="143">
        <v>20.36</v>
      </c>
      <c r="C540" s="143">
        <v>20.420000000000002</v>
      </c>
      <c r="D540" s="143">
        <v>17.66</v>
      </c>
      <c r="E540" s="143">
        <v>18.62</v>
      </c>
    </row>
    <row r="541" spans="1:5">
      <c r="A541" s="142">
        <v>45692</v>
      </c>
      <c r="B541" s="143">
        <v>18.78</v>
      </c>
      <c r="C541" s="143">
        <v>19.11</v>
      </c>
      <c r="D541" s="143">
        <v>16.78</v>
      </c>
      <c r="E541" s="143">
        <v>17.21</v>
      </c>
    </row>
    <row r="542" spans="1:5">
      <c r="A542" s="142">
        <v>45693</v>
      </c>
      <c r="B542" s="143">
        <v>17.54</v>
      </c>
      <c r="C542" s="143">
        <v>17.75</v>
      </c>
      <c r="D542" s="143">
        <v>15.77</v>
      </c>
      <c r="E542" s="143">
        <v>15.77</v>
      </c>
    </row>
    <row r="543" spans="1:5">
      <c r="A543" s="142">
        <v>45694</v>
      </c>
      <c r="B543" s="143">
        <v>15.88</v>
      </c>
      <c r="C543" s="143">
        <v>16.149999999999999</v>
      </c>
      <c r="D543" s="143">
        <v>14.99</v>
      </c>
      <c r="E543" s="143">
        <v>15.5</v>
      </c>
    </row>
    <row r="544" spans="1:5">
      <c r="A544" s="142">
        <v>45695</v>
      </c>
      <c r="B544" s="143">
        <v>15.38</v>
      </c>
      <c r="C544" s="143">
        <v>16.66</v>
      </c>
      <c r="D544" s="143">
        <v>14.79</v>
      </c>
      <c r="E544" s="143">
        <v>16.54</v>
      </c>
    </row>
    <row r="545" spans="1:5">
      <c r="A545" s="142">
        <v>45698</v>
      </c>
      <c r="B545" s="143">
        <v>16.579999999999998</v>
      </c>
      <c r="C545" s="143">
        <v>16.61</v>
      </c>
      <c r="D545" s="143">
        <v>15.7</v>
      </c>
      <c r="E545" s="143">
        <v>15.81</v>
      </c>
    </row>
    <row r="546" spans="1:5">
      <c r="A546" s="142">
        <v>45699</v>
      </c>
      <c r="B546" s="143">
        <v>16.13</v>
      </c>
      <c r="C546" s="143">
        <v>16.420000000000002</v>
      </c>
      <c r="D546" s="143">
        <v>15.75</v>
      </c>
      <c r="E546" s="143">
        <v>16.02</v>
      </c>
    </row>
    <row r="547" spans="1:5">
      <c r="A547" s="142">
        <v>45700</v>
      </c>
      <c r="B547" s="143">
        <v>15.91</v>
      </c>
      <c r="C547" s="143">
        <v>17.18</v>
      </c>
      <c r="D547" s="143">
        <v>15.64</v>
      </c>
      <c r="E547" s="143">
        <v>15.89</v>
      </c>
    </row>
    <row r="548" spans="1:5">
      <c r="A548" s="142">
        <v>45701</v>
      </c>
      <c r="B548" s="143">
        <v>15.97</v>
      </c>
      <c r="C548" s="143">
        <v>16.329999999999998</v>
      </c>
      <c r="D548" s="143">
        <v>14.98</v>
      </c>
      <c r="E548" s="143">
        <v>15.1</v>
      </c>
    </row>
    <row r="549" spans="1:5">
      <c r="A549" s="142">
        <v>45702</v>
      </c>
      <c r="B549" s="143">
        <v>15.08</v>
      </c>
      <c r="C549" s="143">
        <v>15.42</v>
      </c>
      <c r="D549" s="143">
        <v>14.74</v>
      </c>
      <c r="E549" s="143">
        <v>14.77</v>
      </c>
    </row>
    <row r="550" spans="1:5">
      <c r="A550" s="142">
        <v>45705</v>
      </c>
      <c r="B550" s="143">
        <v>15.38</v>
      </c>
      <c r="C550" s="143">
        <v>15.57</v>
      </c>
      <c r="D550" s="143">
        <v>15.34</v>
      </c>
      <c r="E550" s="143">
        <v>15.37</v>
      </c>
    </row>
    <row r="551" spans="1:5">
      <c r="A551" s="142">
        <v>45706</v>
      </c>
      <c r="B551" s="143">
        <v>15.57</v>
      </c>
      <c r="C551" s="143">
        <v>16.03</v>
      </c>
      <c r="D551" s="143">
        <v>15.35</v>
      </c>
      <c r="E551" s="143">
        <v>15.35</v>
      </c>
    </row>
    <row r="552" spans="1:5">
      <c r="A552" s="142">
        <v>45707</v>
      </c>
      <c r="B552" s="143">
        <v>15.14</v>
      </c>
      <c r="C552" s="143">
        <v>15.96</v>
      </c>
      <c r="D552" s="143">
        <v>15.05</v>
      </c>
      <c r="E552" s="143">
        <v>15.27</v>
      </c>
    </row>
    <row r="553" spans="1:5">
      <c r="A553" s="142">
        <v>45708</v>
      </c>
      <c r="B553" s="143">
        <v>15.61</v>
      </c>
      <c r="C553" s="143">
        <v>16.63</v>
      </c>
      <c r="D553" s="143">
        <v>15.12</v>
      </c>
      <c r="E553" s="143">
        <v>15.66</v>
      </c>
    </row>
    <row r="554" spans="1:5">
      <c r="A554" s="142">
        <v>45709</v>
      </c>
      <c r="B554" s="143">
        <v>15.63</v>
      </c>
      <c r="C554" s="143">
        <v>19.03</v>
      </c>
      <c r="D554" s="143">
        <v>15.28</v>
      </c>
      <c r="E554" s="143">
        <v>18.21</v>
      </c>
    </row>
    <row r="555" spans="1:5">
      <c r="A555" s="142">
        <v>45712</v>
      </c>
      <c r="B555" s="143">
        <v>18.079999999999998</v>
      </c>
      <c r="C555" s="143">
        <v>20.239999999999998</v>
      </c>
      <c r="D555" s="143">
        <v>17.309999999999999</v>
      </c>
      <c r="E555" s="143">
        <v>18.98</v>
      </c>
    </row>
    <row r="556" spans="1:5">
      <c r="A556" s="142">
        <v>45713</v>
      </c>
      <c r="B556" s="143">
        <v>19.09</v>
      </c>
      <c r="C556" s="143">
        <v>21.48</v>
      </c>
      <c r="D556" s="143">
        <v>18.850000000000001</v>
      </c>
      <c r="E556" s="143">
        <v>19.43</v>
      </c>
    </row>
    <row r="557" spans="1:5">
      <c r="A557" s="142">
        <v>45714</v>
      </c>
      <c r="B557" s="143">
        <v>18.96</v>
      </c>
      <c r="C557" s="143">
        <v>20.059999999999999</v>
      </c>
      <c r="D557" s="143">
        <v>17.829999999999998</v>
      </c>
      <c r="E557" s="143">
        <v>19.100000000000001</v>
      </c>
    </row>
    <row r="558" spans="1:5">
      <c r="A558" s="142">
        <v>45715</v>
      </c>
      <c r="B558" s="143">
        <v>18.25</v>
      </c>
      <c r="C558" s="143">
        <v>21.47</v>
      </c>
      <c r="D558" s="143">
        <v>17.670000000000002</v>
      </c>
      <c r="E558" s="143">
        <v>21.13</v>
      </c>
    </row>
    <row r="559" spans="1:5">
      <c r="A559" s="142">
        <v>45716</v>
      </c>
      <c r="B559" s="143">
        <v>21.21</v>
      </c>
      <c r="C559" s="143">
        <v>22.4</v>
      </c>
      <c r="D559" s="143">
        <v>19.05</v>
      </c>
      <c r="E559" s="143">
        <v>19.63</v>
      </c>
    </row>
    <row r="560" spans="1:5">
      <c r="A560" s="142">
        <v>45719</v>
      </c>
      <c r="B560" s="143">
        <v>19.829999999999998</v>
      </c>
      <c r="C560" s="143">
        <v>24.31</v>
      </c>
      <c r="D560" s="143">
        <v>19.25</v>
      </c>
      <c r="E560" s="143">
        <v>22.78</v>
      </c>
    </row>
    <row r="561" spans="1:5">
      <c r="A561" s="142">
        <v>45720</v>
      </c>
      <c r="B561" s="143">
        <v>22.96</v>
      </c>
      <c r="C561" s="143">
        <v>26.35</v>
      </c>
      <c r="D561" s="143">
        <v>21.71</v>
      </c>
      <c r="E561" s="143">
        <v>23.51</v>
      </c>
    </row>
    <row r="562" spans="1:5">
      <c r="A562" s="142">
        <v>45721</v>
      </c>
      <c r="B562" s="143">
        <v>23.03</v>
      </c>
      <c r="C562" s="143">
        <v>24.84</v>
      </c>
      <c r="D562" s="143">
        <v>21.37</v>
      </c>
      <c r="E562" s="143">
        <v>21.93</v>
      </c>
    </row>
    <row r="563" spans="1:5">
      <c r="A563" s="142">
        <v>45722</v>
      </c>
      <c r="B563" s="143">
        <v>22.6</v>
      </c>
      <c r="C563" s="143">
        <v>25.92</v>
      </c>
      <c r="D563" s="143">
        <v>22.39</v>
      </c>
      <c r="E563" s="143">
        <v>24.87</v>
      </c>
    </row>
    <row r="564" spans="1:5">
      <c r="A564" s="142">
        <v>45723</v>
      </c>
      <c r="B564" s="143">
        <v>24.85</v>
      </c>
      <c r="C564" s="143">
        <v>26.56</v>
      </c>
      <c r="D564" s="143">
        <v>23.09</v>
      </c>
      <c r="E564" s="143">
        <v>23.37</v>
      </c>
    </row>
    <row r="565" spans="1:5">
      <c r="A565" s="142">
        <v>45726</v>
      </c>
      <c r="B565" s="143">
        <v>24.7</v>
      </c>
      <c r="C565" s="143">
        <v>29.56</v>
      </c>
      <c r="D565" s="143">
        <v>24.68</v>
      </c>
      <c r="E565" s="143">
        <v>27.86</v>
      </c>
    </row>
    <row r="566" spans="1:5">
      <c r="A566" s="142">
        <v>45727</v>
      </c>
      <c r="B566" s="143">
        <v>27.94</v>
      </c>
      <c r="C566" s="143">
        <v>29.57</v>
      </c>
      <c r="D566" s="143">
        <v>26.18</v>
      </c>
      <c r="E566" s="143">
        <v>26.92</v>
      </c>
    </row>
    <row r="567" spans="1:5">
      <c r="A567" s="142">
        <v>45728</v>
      </c>
      <c r="B567" s="143">
        <v>26.88</v>
      </c>
      <c r="C567" s="143">
        <v>26.91</v>
      </c>
      <c r="D567" s="143">
        <v>23.89</v>
      </c>
      <c r="E567" s="143">
        <v>24.23</v>
      </c>
    </row>
    <row r="568" spans="1:5">
      <c r="A568" s="142">
        <v>45729</v>
      </c>
      <c r="B568" s="143">
        <v>24.92</v>
      </c>
      <c r="C568" s="143">
        <v>26.13</v>
      </c>
      <c r="D568" s="143">
        <v>23.46</v>
      </c>
      <c r="E568" s="143">
        <v>24.66</v>
      </c>
    </row>
    <row r="569" spans="1:5">
      <c r="A569" s="142">
        <v>45730</v>
      </c>
      <c r="B569" s="143">
        <v>24.35</v>
      </c>
      <c r="C569" s="143">
        <v>24.36</v>
      </c>
      <c r="D569" s="143">
        <v>21.48</v>
      </c>
      <c r="E569" s="143">
        <v>21.77</v>
      </c>
    </row>
    <row r="570" spans="1:5">
      <c r="A570" s="142">
        <v>45733</v>
      </c>
      <c r="B570" s="143">
        <v>22.89</v>
      </c>
      <c r="C570" s="143">
        <v>22.95</v>
      </c>
      <c r="D570" s="143">
        <v>20.32</v>
      </c>
      <c r="E570" s="143">
        <v>20.51</v>
      </c>
    </row>
    <row r="571" spans="1:5">
      <c r="A571" s="142">
        <v>45734</v>
      </c>
      <c r="B571" s="143">
        <v>20.83</v>
      </c>
      <c r="C571" s="143">
        <v>22.57</v>
      </c>
      <c r="D571" s="143">
        <v>20.41</v>
      </c>
      <c r="E571" s="143">
        <v>21.7</v>
      </c>
    </row>
    <row r="572" spans="1:5">
      <c r="A572" s="142">
        <v>45735</v>
      </c>
      <c r="B572" s="143">
        <v>21.84</v>
      </c>
      <c r="C572" s="143">
        <v>22.1</v>
      </c>
      <c r="D572" s="143">
        <v>19.420000000000002</v>
      </c>
      <c r="E572" s="143">
        <v>19.899999999999999</v>
      </c>
    </row>
    <row r="573" spans="1:5">
      <c r="A573" s="142">
        <v>45736</v>
      </c>
      <c r="B573" s="143">
        <v>19.52</v>
      </c>
      <c r="C573" s="143">
        <v>21.17</v>
      </c>
      <c r="D573" s="143">
        <v>19.3</v>
      </c>
      <c r="E573" s="143">
        <v>19.8</v>
      </c>
    </row>
    <row r="574" spans="1:5">
      <c r="A574" s="142">
        <v>45737</v>
      </c>
      <c r="B574" s="143">
        <v>20.02</v>
      </c>
      <c r="C574" s="143">
        <v>21.14</v>
      </c>
      <c r="D574" s="143">
        <v>19.149999999999999</v>
      </c>
      <c r="E574" s="143">
        <v>19.28</v>
      </c>
    </row>
    <row r="575" spans="1:5">
      <c r="A575" s="142">
        <v>45740</v>
      </c>
      <c r="B575" s="143">
        <v>19.13</v>
      </c>
      <c r="C575" s="143">
        <v>19.14</v>
      </c>
      <c r="D575" s="143">
        <v>17.46</v>
      </c>
      <c r="E575" s="143">
        <v>17.48</v>
      </c>
    </row>
    <row r="576" spans="1:5">
      <c r="A576" s="142">
        <v>45741</v>
      </c>
      <c r="B576" s="143">
        <v>17.579999999999998</v>
      </c>
      <c r="C576" s="143">
        <v>17.77</v>
      </c>
      <c r="D576" s="143">
        <v>17.02</v>
      </c>
      <c r="E576" s="143">
        <v>17.149999999999999</v>
      </c>
    </row>
    <row r="577" spans="1:5">
      <c r="A577" s="142">
        <v>45742</v>
      </c>
      <c r="B577" s="143">
        <v>17.23</v>
      </c>
      <c r="C577" s="143">
        <v>19.07</v>
      </c>
      <c r="D577" s="143">
        <v>16.97</v>
      </c>
      <c r="E577" s="143">
        <v>18.329999999999998</v>
      </c>
    </row>
    <row r="578" spans="1:5">
      <c r="A578" s="142">
        <v>45743</v>
      </c>
      <c r="B578" s="143">
        <v>18.36</v>
      </c>
      <c r="C578" s="143">
        <v>19.28</v>
      </c>
      <c r="D578" s="143">
        <v>17.95</v>
      </c>
      <c r="E578" s="143">
        <v>18.690000000000001</v>
      </c>
    </row>
    <row r="579" spans="1:5">
      <c r="A579" s="142">
        <v>45744</v>
      </c>
      <c r="B579" s="143">
        <v>19.079999999999998</v>
      </c>
      <c r="C579" s="143">
        <v>22.18</v>
      </c>
      <c r="D579" s="143">
        <v>18.920000000000002</v>
      </c>
      <c r="E579" s="143">
        <v>21.65</v>
      </c>
    </row>
    <row r="580" spans="1:5">
      <c r="A580" s="142">
        <v>45747</v>
      </c>
      <c r="B580" s="143">
        <v>24.11</v>
      </c>
      <c r="C580" s="143">
        <v>24.8</v>
      </c>
      <c r="D580" s="143">
        <v>21.67</v>
      </c>
      <c r="E580" s="143">
        <v>22.28</v>
      </c>
    </row>
    <row r="581" spans="1:5">
      <c r="A581" s="142">
        <v>45748</v>
      </c>
      <c r="B581" s="143">
        <v>22.06</v>
      </c>
      <c r="C581" s="143">
        <v>23.52</v>
      </c>
      <c r="D581" s="143">
        <v>21.58</v>
      </c>
      <c r="E581" s="143">
        <v>21.77</v>
      </c>
    </row>
    <row r="582" spans="1:5">
      <c r="A582" s="142">
        <v>45749</v>
      </c>
      <c r="B582" s="143">
        <v>22.3</v>
      </c>
      <c r="C582" s="143">
        <v>23.66</v>
      </c>
      <c r="D582" s="143">
        <v>20.68</v>
      </c>
      <c r="E582" s="143">
        <v>21.51</v>
      </c>
    </row>
    <row r="583" spans="1:5">
      <c r="A583" s="142">
        <v>45750</v>
      </c>
      <c r="B583" s="143">
        <v>26.38</v>
      </c>
      <c r="C583" s="143">
        <v>30.02</v>
      </c>
      <c r="D583" s="143">
        <v>24.93</v>
      </c>
      <c r="E583" s="143">
        <v>30.02</v>
      </c>
    </row>
    <row r="584" spans="1:5">
      <c r="A584" s="142">
        <v>45751</v>
      </c>
      <c r="B584" s="143">
        <v>30.12</v>
      </c>
      <c r="C584" s="143">
        <v>45.61</v>
      </c>
      <c r="D584" s="143">
        <v>29.99</v>
      </c>
      <c r="E584" s="143">
        <v>45.31</v>
      </c>
    </row>
    <row r="585" spans="1:5">
      <c r="A585" s="142">
        <v>45754</v>
      </c>
      <c r="B585" s="143">
        <v>60.13</v>
      </c>
      <c r="C585" s="143">
        <v>60.13</v>
      </c>
      <c r="D585" s="143">
        <v>38.58</v>
      </c>
      <c r="E585" s="143">
        <v>46.98</v>
      </c>
    </row>
    <row r="586" spans="1:5">
      <c r="A586" s="142">
        <v>45755</v>
      </c>
      <c r="B586" s="143">
        <v>44.04</v>
      </c>
      <c r="C586" s="143">
        <v>57.52</v>
      </c>
      <c r="D586" s="143">
        <v>36.479999999999997</v>
      </c>
      <c r="E586" s="143">
        <v>52.33</v>
      </c>
    </row>
    <row r="587" spans="1:5">
      <c r="A587" s="142">
        <v>45756</v>
      </c>
      <c r="B587" s="143">
        <v>50.98</v>
      </c>
      <c r="C587" s="143">
        <v>57.96</v>
      </c>
      <c r="D587" s="143">
        <v>31.9</v>
      </c>
      <c r="E587" s="143">
        <v>33.619999999999997</v>
      </c>
    </row>
    <row r="588" spans="1:5">
      <c r="A588" s="142">
        <v>45757</v>
      </c>
      <c r="B588" s="143">
        <v>34.44</v>
      </c>
      <c r="C588" s="143">
        <v>54.87</v>
      </c>
      <c r="D588" s="143">
        <v>34.44</v>
      </c>
      <c r="E588" s="143">
        <v>40.72</v>
      </c>
    </row>
    <row r="589" spans="1:5">
      <c r="A589" s="142">
        <v>45758</v>
      </c>
      <c r="B589" s="143">
        <v>40.799999999999997</v>
      </c>
      <c r="C589" s="143">
        <v>46.12</v>
      </c>
      <c r="D589" s="143">
        <v>36.85</v>
      </c>
      <c r="E589" s="143">
        <v>37.56</v>
      </c>
    </row>
    <row r="590" spans="1:5">
      <c r="A590" s="142">
        <v>45761</v>
      </c>
      <c r="B590" s="143">
        <v>34.76</v>
      </c>
      <c r="C590" s="143">
        <v>35.17</v>
      </c>
      <c r="D590" s="143">
        <v>29.75</v>
      </c>
      <c r="E590" s="143">
        <v>30.89</v>
      </c>
    </row>
    <row r="591" spans="1:5">
      <c r="A591" s="142">
        <v>45762</v>
      </c>
      <c r="B591" s="143">
        <v>30.01</v>
      </c>
      <c r="C591" s="143">
        <v>31.45</v>
      </c>
      <c r="D591" s="143">
        <v>28.29</v>
      </c>
      <c r="E591" s="143">
        <v>30.12</v>
      </c>
    </row>
    <row r="592" spans="1:5">
      <c r="A592" s="142">
        <v>45763</v>
      </c>
      <c r="B592" s="143">
        <v>33.24</v>
      </c>
      <c r="C592" s="143">
        <v>34.96</v>
      </c>
      <c r="D592" s="143">
        <v>29.48</v>
      </c>
      <c r="E592" s="143">
        <v>32.64</v>
      </c>
    </row>
    <row r="593" spans="1:5">
      <c r="A593" s="142">
        <v>45764</v>
      </c>
      <c r="B593" s="143">
        <v>30.79</v>
      </c>
      <c r="C593" s="143">
        <v>32.549999999999997</v>
      </c>
      <c r="D593" s="143">
        <v>29.57</v>
      </c>
      <c r="E593" s="143">
        <v>29.65</v>
      </c>
    </row>
    <row r="594" spans="1:5">
      <c r="A594" s="142">
        <v>45768</v>
      </c>
      <c r="B594" s="143">
        <v>32.75</v>
      </c>
      <c r="C594" s="143">
        <v>35.75</v>
      </c>
      <c r="D594" s="143">
        <v>31.79</v>
      </c>
      <c r="E594" s="143">
        <v>33.82</v>
      </c>
    </row>
    <row r="595" spans="1:5">
      <c r="A595" s="142">
        <v>45769</v>
      </c>
      <c r="B595" s="143">
        <v>32.61</v>
      </c>
      <c r="C595" s="143">
        <v>32.68</v>
      </c>
      <c r="D595" s="143">
        <v>30.08</v>
      </c>
      <c r="E595" s="143">
        <v>30.57</v>
      </c>
    </row>
    <row r="596" spans="1:5">
      <c r="A596" s="142">
        <v>45770</v>
      </c>
      <c r="B596" s="143">
        <v>28.75</v>
      </c>
      <c r="C596" s="143">
        <v>30.29</v>
      </c>
      <c r="D596" s="143">
        <v>27.11</v>
      </c>
      <c r="E596" s="143">
        <v>28.45</v>
      </c>
    </row>
    <row r="597" spans="1:5">
      <c r="A597" s="142">
        <v>45771</v>
      </c>
      <c r="B597" s="143">
        <v>28.69</v>
      </c>
      <c r="C597" s="143">
        <v>29.66</v>
      </c>
      <c r="D597" s="143">
        <v>26.36</v>
      </c>
      <c r="E597" s="143">
        <v>26.47</v>
      </c>
    </row>
    <row r="598" spans="1:5">
      <c r="A598" s="142">
        <v>45772</v>
      </c>
      <c r="B598" s="143">
        <v>26.22</v>
      </c>
      <c r="C598" s="143">
        <v>27.2</v>
      </c>
      <c r="D598" s="143">
        <v>24.84</v>
      </c>
      <c r="E598" s="143">
        <v>24.84</v>
      </c>
    </row>
    <row r="599" spans="1:5">
      <c r="A599" s="142">
        <v>45775</v>
      </c>
      <c r="B599" s="143">
        <v>25.75</v>
      </c>
      <c r="C599" s="143">
        <v>26.93</v>
      </c>
      <c r="D599" s="143">
        <v>24.7</v>
      </c>
      <c r="E599" s="143">
        <v>25.15</v>
      </c>
    </row>
    <row r="600" spans="1:5">
      <c r="A600" s="142">
        <v>45776</v>
      </c>
      <c r="B600" s="143">
        <v>24.76</v>
      </c>
      <c r="C600" s="143">
        <v>25.99</v>
      </c>
      <c r="D600" s="143">
        <v>23.76</v>
      </c>
      <c r="E600" s="143">
        <v>24.17</v>
      </c>
    </row>
    <row r="601" spans="1:5">
      <c r="A601" s="142">
        <v>45777</v>
      </c>
      <c r="B601" s="143">
        <v>24.35</v>
      </c>
      <c r="C601" s="143">
        <v>28.17</v>
      </c>
      <c r="D601" s="143">
        <v>24.23</v>
      </c>
      <c r="E601" s="143">
        <v>24.7</v>
      </c>
    </row>
    <row r="602" spans="1:5">
      <c r="A602" s="148">
        <v>45778</v>
      </c>
      <c r="B602">
        <v>23.94</v>
      </c>
      <c r="C602">
        <v>25.18</v>
      </c>
      <c r="D602">
        <v>23.3</v>
      </c>
      <c r="E602" s="143">
        <v>24.6</v>
      </c>
    </row>
    <row r="603" spans="1:5">
      <c r="A603" s="148">
        <v>45779</v>
      </c>
      <c r="B603">
        <v>23.63</v>
      </c>
      <c r="C603">
        <v>24.32</v>
      </c>
      <c r="D603">
        <v>22.34</v>
      </c>
      <c r="E603" s="143">
        <v>22.68</v>
      </c>
    </row>
    <row r="604" spans="1:5">
      <c r="A604" s="148">
        <v>45782</v>
      </c>
      <c r="B604">
        <v>24.25</v>
      </c>
      <c r="C604">
        <v>24.63</v>
      </c>
      <c r="D604">
        <v>22.81</v>
      </c>
      <c r="E604" s="143">
        <v>23.64</v>
      </c>
    </row>
    <row r="605" spans="1:5">
      <c r="A605" s="148">
        <v>45783</v>
      </c>
      <c r="B605">
        <v>23.97</v>
      </c>
      <c r="C605">
        <v>25.11</v>
      </c>
      <c r="D605">
        <v>23.9</v>
      </c>
      <c r="E605" s="143">
        <v>24.76</v>
      </c>
    </row>
    <row r="606" spans="1:5">
      <c r="A606" s="148">
        <v>45784</v>
      </c>
      <c r="B606">
        <v>24.56</v>
      </c>
      <c r="C606">
        <v>25.62</v>
      </c>
      <c r="D606">
        <v>23.29</v>
      </c>
      <c r="E606" s="143">
        <v>23.55</v>
      </c>
    </row>
    <row r="607" spans="1:5">
      <c r="A607" s="148">
        <v>45785</v>
      </c>
      <c r="B607">
        <v>22.84</v>
      </c>
      <c r="C607">
        <v>23.61</v>
      </c>
      <c r="D607">
        <v>21.88</v>
      </c>
      <c r="E607" s="143">
        <v>22.48</v>
      </c>
    </row>
    <row r="608" spans="1:5">
      <c r="A608" s="148">
        <v>45786</v>
      </c>
      <c r="B608">
        <v>22.4</v>
      </c>
      <c r="C608">
        <v>22.82</v>
      </c>
      <c r="D608">
        <v>21.83</v>
      </c>
      <c r="E608" s="143">
        <v>21.9</v>
      </c>
    </row>
    <row r="609" spans="1:5">
      <c r="A609" s="148">
        <v>45789</v>
      </c>
      <c r="B609">
        <v>19.84</v>
      </c>
      <c r="C609">
        <v>20.440000000000001</v>
      </c>
      <c r="D609">
        <v>18.14</v>
      </c>
      <c r="E609" s="143">
        <v>18.39</v>
      </c>
    </row>
    <row r="610" spans="1:5">
      <c r="A610" s="148">
        <v>45790</v>
      </c>
      <c r="B610">
        <v>18.690000000000001</v>
      </c>
      <c r="C610">
        <v>18.850000000000001</v>
      </c>
      <c r="D610">
        <v>17.649999999999999</v>
      </c>
      <c r="E610" s="143">
        <v>18.22</v>
      </c>
    </row>
    <row r="611" spans="1:5">
      <c r="A611" s="148">
        <v>45791</v>
      </c>
      <c r="B611">
        <v>18.100000000000001</v>
      </c>
      <c r="C611">
        <v>18.82</v>
      </c>
      <c r="D611">
        <v>18.059999999999999</v>
      </c>
      <c r="E611" s="143">
        <v>18.62</v>
      </c>
    </row>
    <row r="612" spans="1:5">
      <c r="A612" s="148">
        <v>45792</v>
      </c>
      <c r="B612">
        <v>19.190000000000001</v>
      </c>
      <c r="C612">
        <v>19.38</v>
      </c>
      <c r="D612">
        <v>17.77</v>
      </c>
      <c r="E612" s="143">
        <v>17.829999999999998</v>
      </c>
    </row>
    <row r="613" spans="1:5">
      <c r="A613" s="148">
        <v>45793</v>
      </c>
      <c r="B613">
        <v>17.96</v>
      </c>
      <c r="C613">
        <v>17.96</v>
      </c>
      <c r="D613">
        <v>17.149999999999999</v>
      </c>
      <c r="E613" s="143">
        <v>17.239999999999998</v>
      </c>
    </row>
    <row r="614" spans="1:5">
      <c r="A614" s="148">
        <v>45796</v>
      </c>
      <c r="B614">
        <v>19.84</v>
      </c>
      <c r="C614">
        <v>19.920000000000002</v>
      </c>
      <c r="D614">
        <v>17.920000000000002</v>
      </c>
      <c r="E614" s="143">
        <v>18.14</v>
      </c>
    </row>
    <row r="615" spans="1:5">
      <c r="A615" s="148">
        <v>45797</v>
      </c>
      <c r="B615">
        <v>18.46</v>
      </c>
      <c r="C615">
        <v>18.68</v>
      </c>
      <c r="D615">
        <v>17.7</v>
      </c>
      <c r="E615" s="143">
        <v>18.09</v>
      </c>
    </row>
    <row r="616" spans="1:5">
      <c r="A616" s="148">
        <v>45798</v>
      </c>
      <c r="B616">
        <v>18.77</v>
      </c>
      <c r="C616">
        <v>21.05</v>
      </c>
      <c r="D616">
        <v>17.77</v>
      </c>
      <c r="E616" s="143">
        <v>20.87</v>
      </c>
    </row>
    <row r="617" spans="1:5">
      <c r="A617" s="148">
        <v>45799</v>
      </c>
      <c r="B617">
        <v>20.62</v>
      </c>
      <c r="C617">
        <v>22.07</v>
      </c>
      <c r="D617">
        <v>19.64</v>
      </c>
      <c r="E617" s="143">
        <v>20.28</v>
      </c>
    </row>
    <row r="618" spans="1:5">
      <c r="A618" s="148">
        <v>45800</v>
      </c>
      <c r="B618">
        <v>20.14</v>
      </c>
      <c r="C618">
        <v>25.53</v>
      </c>
      <c r="D618">
        <v>19.829999999999998</v>
      </c>
      <c r="E618" s="143">
        <v>22.29</v>
      </c>
    </row>
    <row r="619" spans="1:5">
      <c r="A619" s="148">
        <v>45803</v>
      </c>
      <c r="B619">
        <v>20.75</v>
      </c>
      <c r="C619">
        <v>20.83</v>
      </c>
      <c r="D619">
        <v>20.3</v>
      </c>
      <c r="E619" s="143">
        <v>20.57</v>
      </c>
    </row>
    <row r="620" spans="1:5">
      <c r="A620" s="148">
        <v>45804</v>
      </c>
      <c r="B620">
        <v>20.63</v>
      </c>
      <c r="C620">
        <v>21.01</v>
      </c>
      <c r="D620">
        <v>18.95</v>
      </c>
      <c r="E620" s="143">
        <v>18.96</v>
      </c>
    </row>
    <row r="621" spans="1:5">
      <c r="A621" s="148">
        <v>45805</v>
      </c>
      <c r="B621">
        <v>19.21</v>
      </c>
      <c r="C621">
        <v>19.43</v>
      </c>
      <c r="D621">
        <v>18.68</v>
      </c>
      <c r="E621" s="143">
        <v>19.309999999999999</v>
      </c>
    </row>
    <row r="622" spans="1:5">
      <c r="A622" s="148">
        <v>45806</v>
      </c>
      <c r="B622">
        <v>18.25</v>
      </c>
      <c r="C622">
        <v>20.2</v>
      </c>
      <c r="D622">
        <v>18.11</v>
      </c>
      <c r="E622" s="143">
        <v>19.18</v>
      </c>
    </row>
    <row r="623" spans="1:5">
      <c r="A623" s="148">
        <v>45807</v>
      </c>
      <c r="B623">
        <v>19.61</v>
      </c>
      <c r="C623">
        <v>20.55</v>
      </c>
      <c r="D623">
        <v>18.57</v>
      </c>
      <c r="E623" s="143">
        <v>18.57</v>
      </c>
    </row>
    <row r="624" spans="1:5">
      <c r="A624" s="148">
        <v>45810</v>
      </c>
      <c r="B624">
        <v>19.809999999999999</v>
      </c>
      <c r="C624">
        <v>20.45</v>
      </c>
      <c r="D624">
        <v>18.36</v>
      </c>
      <c r="E624" s="143">
        <v>18.36</v>
      </c>
    </row>
    <row r="625" spans="1:5">
      <c r="A625" s="148">
        <v>45811</v>
      </c>
      <c r="B625">
        <v>18.829999999999998</v>
      </c>
      <c r="C625">
        <v>19.21</v>
      </c>
      <c r="D625">
        <v>17.64</v>
      </c>
      <c r="E625" s="143">
        <v>17.690000000000001</v>
      </c>
    </row>
    <row r="626" spans="1:5">
      <c r="A626" s="148">
        <v>45812</v>
      </c>
      <c r="B626">
        <v>17.68</v>
      </c>
      <c r="C626">
        <v>18.07</v>
      </c>
      <c r="D626">
        <v>17.41</v>
      </c>
      <c r="E626" s="143">
        <v>17.61</v>
      </c>
    </row>
    <row r="627" spans="1:5">
      <c r="A627" s="148">
        <v>45813</v>
      </c>
      <c r="B627">
        <v>17.68</v>
      </c>
      <c r="C627">
        <v>18.8</v>
      </c>
      <c r="D627">
        <v>17.079999999999998</v>
      </c>
      <c r="E627" s="143">
        <v>18.48</v>
      </c>
    </row>
    <row r="628" spans="1:5">
      <c r="A628" s="148">
        <v>45814</v>
      </c>
      <c r="B628">
        <v>18.16</v>
      </c>
      <c r="C628">
        <v>18.350000000000001</v>
      </c>
      <c r="D628">
        <v>16.649999999999999</v>
      </c>
      <c r="E628" s="143">
        <v>16.77</v>
      </c>
    </row>
    <row r="629" spans="1:5">
      <c r="A629" s="148">
        <v>45817</v>
      </c>
      <c r="B629">
        <v>17.690000000000001</v>
      </c>
      <c r="C629">
        <v>17.72</v>
      </c>
      <c r="D629">
        <v>16.82</v>
      </c>
      <c r="E629" s="143">
        <v>17.16</v>
      </c>
    </row>
    <row r="630" spans="1:5">
      <c r="A630" s="148">
        <v>45818</v>
      </c>
      <c r="B630">
        <v>17.5</v>
      </c>
      <c r="C630">
        <v>17.989999999999998</v>
      </c>
      <c r="D630">
        <v>16.68</v>
      </c>
      <c r="E630" s="143">
        <v>16.95</v>
      </c>
    </row>
    <row r="631" spans="1:5">
      <c r="A631" s="148">
        <v>45819</v>
      </c>
      <c r="B631">
        <v>17.04</v>
      </c>
      <c r="C631">
        <v>18.09</v>
      </c>
      <c r="D631">
        <v>16.23</v>
      </c>
      <c r="E631" s="143">
        <v>17.260000000000002</v>
      </c>
    </row>
    <row r="632" spans="1:5">
      <c r="A632" s="148">
        <v>45820</v>
      </c>
      <c r="B632">
        <v>17.87</v>
      </c>
      <c r="C632">
        <v>18.87</v>
      </c>
      <c r="D632">
        <v>17.43</v>
      </c>
      <c r="E632" s="143">
        <v>18.02</v>
      </c>
    </row>
    <row r="633" spans="1:5">
      <c r="A633" s="148">
        <v>45821</v>
      </c>
      <c r="B633">
        <v>21.76</v>
      </c>
      <c r="C633">
        <v>22</v>
      </c>
      <c r="D633">
        <v>18.88</v>
      </c>
      <c r="E633" s="143">
        <v>20.82</v>
      </c>
    </row>
    <row r="634" spans="1:5">
      <c r="A634" s="148">
        <v>45824</v>
      </c>
      <c r="B634">
        <v>19.78</v>
      </c>
      <c r="C634">
        <v>20.22</v>
      </c>
      <c r="D634">
        <v>18.670000000000002</v>
      </c>
      <c r="E634" s="143">
        <v>19.11</v>
      </c>
    </row>
    <row r="635" spans="1:5">
      <c r="A635" s="148">
        <v>45825</v>
      </c>
      <c r="B635">
        <v>20.53</v>
      </c>
      <c r="C635">
        <v>21.79</v>
      </c>
      <c r="D635">
        <v>19.55</v>
      </c>
      <c r="E635" s="143">
        <v>21.6</v>
      </c>
    </row>
    <row r="636" spans="1:5">
      <c r="A636" s="148">
        <v>45826</v>
      </c>
      <c r="B636">
        <v>20.9</v>
      </c>
      <c r="C636">
        <v>21.58</v>
      </c>
      <c r="D636">
        <v>19.59</v>
      </c>
      <c r="E636" s="143">
        <v>20.14</v>
      </c>
    </row>
    <row r="637" spans="1:5">
      <c r="A637" s="148">
        <v>45827</v>
      </c>
      <c r="B637">
        <v>21.51</v>
      </c>
      <c r="C637">
        <v>22.75</v>
      </c>
      <c r="D637">
        <v>21.18</v>
      </c>
      <c r="E637" s="143">
        <v>22.17</v>
      </c>
    </row>
    <row r="638" spans="1:5">
      <c r="A638" s="148">
        <v>45828</v>
      </c>
      <c r="B638">
        <v>20.74</v>
      </c>
      <c r="C638">
        <v>21.07</v>
      </c>
      <c r="D638">
        <v>19.11</v>
      </c>
      <c r="E638" s="143">
        <v>20.62</v>
      </c>
    </row>
    <row r="639" spans="1:5">
      <c r="A639" s="148">
        <v>45831</v>
      </c>
      <c r="B639">
        <v>21.15</v>
      </c>
      <c r="C639">
        <v>22.51</v>
      </c>
      <c r="D639">
        <v>19.82</v>
      </c>
      <c r="E639" s="143">
        <v>19.829999999999998</v>
      </c>
    </row>
    <row r="640" spans="1:5">
      <c r="A640" s="148">
        <v>45832</v>
      </c>
      <c r="B640">
        <v>18.190000000000001</v>
      </c>
      <c r="C640">
        <v>18.72</v>
      </c>
      <c r="D640">
        <v>17.329999999999998</v>
      </c>
      <c r="E640" s="143">
        <v>17.48</v>
      </c>
    </row>
    <row r="641" spans="1:5">
      <c r="A641" s="148">
        <v>45833</v>
      </c>
      <c r="B641">
        <v>17.28</v>
      </c>
      <c r="C641">
        <v>17.510000000000002</v>
      </c>
      <c r="D641">
        <v>16.68</v>
      </c>
      <c r="E641" s="143">
        <v>16.760000000000002</v>
      </c>
    </row>
    <row r="642" spans="1:5">
      <c r="A642" s="148">
        <v>45834</v>
      </c>
      <c r="B642">
        <v>16.670000000000002</v>
      </c>
      <c r="C642">
        <v>16.78</v>
      </c>
      <c r="D642">
        <v>16.11</v>
      </c>
      <c r="E642" s="143">
        <v>16.59</v>
      </c>
    </row>
    <row r="643" spans="1:5">
      <c r="A643" s="148">
        <v>45835</v>
      </c>
      <c r="B643">
        <v>16.309999999999999</v>
      </c>
      <c r="C643">
        <v>17.29</v>
      </c>
      <c r="D643">
        <v>16.12</v>
      </c>
      <c r="E643" s="143">
        <v>16.32</v>
      </c>
    </row>
    <row r="644" spans="1:5">
      <c r="A644" s="148">
        <v>45838</v>
      </c>
      <c r="B644">
        <v>17.190000000000001</v>
      </c>
      <c r="C644">
        <v>17.43</v>
      </c>
      <c r="D644">
        <v>16.55</v>
      </c>
      <c r="E644" s="143">
        <v>16.73</v>
      </c>
    </row>
    <row r="645" spans="1:5">
      <c r="A645" s="148">
        <v>45839</v>
      </c>
      <c r="B645">
        <v>16.98</v>
      </c>
      <c r="C645">
        <v>17.48</v>
      </c>
      <c r="D645">
        <v>16.510000000000002</v>
      </c>
      <c r="E645" s="143">
        <v>16.829999999999998</v>
      </c>
    </row>
    <row r="646" spans="1:5">
      <c r="A646" s="148">
        <v>45840</v>
      </c>
      <c r="B646">
        <v>16.75</v>
      </c>
      <c r="C646">
        <v>17.37</v>
      </c>
      <c r="D646">
        <v>16.54</v>
      </c>
      <c r="E646" s="143">
        <v>16.64</v>
      </c>
    </row>
    <row r="647" spans="1:5">
      <c r="A647" s="148">
        <v>45841</v>
      </c>
      <c r="B647">
        <v>16.649999999999999</v>
      </c>
      <c r="C647">
        <v>16.829999999999998</v>
      </c>
      <c r="D647">
        <v>16.14</v>
      </c>
      <c r="E647" s="143">
        <v>16.38</v>
      </c>
    </row>
    <row r="648" spans="1:5">
      <c r="A648" s="148">
        <v>45842</v>
      </c>
      <c r="B648">
        <v>16.93</v>
      </c>
      <c r="C648">
        <v>17.670000000000002</v>
      </c>
      <c r="D648">
        <v>16.920000000000002</v>
      </c>
      <c r="E648" s="143">
        <v>17.48</v>
      </c>
    </row>
    <row r="649" spans="1:5">
      <c r="A649" s="148">
        <v>45845</v>
      </c>
      <c r="B649">
        <v>17.829999999999998</v>
      </c>
      <c r="C649">
        <v>18.5</v>
      </c>
      <c r="D649">
        <v>17.510000000000002</v>
      </c>
      <c r="E649" s="143">
        <v>17.79</v>
      </c>
    </row>
    <row r="650" spans="1:5">
      <c r="A650" s="148">
        <v>45846</v>
      </c>
      <c r="B650">
        <v>17.41</v>
      </c>
      <c r="C650">
        <v>17.440000000000001</v>
      </c>
      <c r="D650">
        <v>16.54</v>
      </c>
      <c r="E650" s="143">
        <v>16.809999999999999</v>
      </c>
    </row>
    <row r="651" spans="1:5">
      <c r="A651" s="148">
        <v>45847</v>
      </c>
      <c r="B651">
        <v>16.760000000000002</v>
      </c>
      <c r="C651">
        <v>16.760000000000002</v>
      </c>
      <c r="D651">
        <v>15.76</v>
      </c>
      <c r="E651" s="143">
        <v>15.94</v>
      </c>
    </row>
    <row r="652" spans="1:5">
      <c r="A652" s="148">
        <v>45848</v>
      </c>
      <c r="B652">
        <v>16.23</v>
      </c>
      <c r="C652">
        <v>16.239999999999998</v>
      </c>
      <c r="D652">
        <v>15.7</v>
      </c>
      <c r="E652" s="143">
        <v>15.78</v>
      </c>
    </row>
    <row r="653" spans="1:5">
      <c r="A653" s="148">
        <v>45849</v>
      </c>
      <c r="B653">
        <v>16.41</v>
      </c>
      <c r="C653">
        <v>17.239999999999998</v>
      </c>
      <c r="D653">
        <v>15.98</v>
      </c>
      <c r="E653" s="143">
        <v>16.399999999999999</v>
      </c>
    </row>
    <row r="654" spans="1:5">
      <c r="A654" s="148">
        <v>45852</v>
      </c>
      <c r="B654">
        <v>17.73</v>
      </c>
      <c r="C654">
        <v>17.850000000000001</v>
      </c>
      <c r="D654">
        <v>16.91</v>
      </c>
      <c r="E654" s="143">
        <v>17.2</v>
      </c>
    </row>
    <row r="655" spans="1:5">
      <c r="A655" s="148">
        <v>45853</v>
      </c>
      <c r="B655">
        <v>16.89</v>
      </c>
      <c r="C655">
        <v>17.39</v>
      </c>
      <c r="D655">
        <v>16.559999999999999</v>
      </c>
      <c r="E655" s="143">
        <v>17.38</v>
      </c>
    </row>
    <row r="656" spans="1:5">
      <c r="A656" s="148">
        <v>45854</v>
      </c>
      <c r="B656">
        <v>17.66</v>
      </c>
      <c r="C656">
        <v>19.48</v>
      </c>
      <c r="D656">
        <v>16.690000000000001</v>
      </c>
      <c r="E656" s="143">
        <v>17.16</v>
      </c>
    </row>
    <row r="657" spans="1:5">
      <c r="A657" s="148">
        <v>45855</v>
      </c>
      <c r="B657">
        <v>17.16</v>
      </c>
      <c r="C657">
        <v>17.37</v>
      </c>
      <c r="D657">
        <v>16.48</v>
      </c>
      <c r="E657" s="143">
        <v>16.52</v>
      </c>
    </row>
    <row r="658" spans="1:5">
      <c r="A658" s="148">
        <v>45856</v>
      </c>
      <c r="B658">
        <v>16.43</v>
      </c>
      <c r="C658">
        <v>16.809999999999999</v>
      </c>
      <c r="D658">
        <v>16.28</v>
      </c>
      <c r="E658" s="143">
        <v>16.41</v>
      </c>
    </row>
    <row r="659" spans="1:5">
      <c r="A659" s="142">
        <v>45859</v>
      </c>
      <c r="B659" s="143">
        <v>16.87</v>
      </c>
      <c r="C659" s="143">
        <v>16.989999999999998</v>
      </c>
      <c r="D659" s="143">
        <v>16.3</v>
      </c>
      <c r="E659" s="143">
        <v>16.649999999999999</v>
      </c>
    </row>
    <row r="660" spans="1:5">
      <c r="A660" s="142">
        <v>45860</v>
      </c>
      <c r="B660" s="143">
        <v>16.75</v>
      </c>
      <c r="C660" s="143">
        <v>17.48</v>
      </c>
      <c r="D660" s="143">
        <v>16.43</v>
      </c>
      <c r="E660" s="143">
        <v>16.5</v>
      </c>
    </row>
    <row r="661" spans="1:5">
      <c r="A661" s="142">
        <v>45861</v>
      </c>
      <c r="B661" s="143">
        <v>16.23</v>
      </c>
      <c r="C661" s="143">
        <v>16.32</v>
      </c>
      <c r="D661" s="143">
        <v>15.32</v>
      </c>
      <c r="E661" s="143">
        <v>15.37</v>
      </c>
    </row>
    <row r="662" spans="1:5">
      <c r="A662" s="142">
        <v>45862</v>
      </c>
      <c r="B662" s="143">
        <v>15.39</v>
      </c>
      <c r="C662" s="143">
        <v>15.54</v>
      </c>
      <c r="D662" s="143">
        <v>14.95</v>
      </c>
      <c r="E662" s="143">
        <v>15.39</v>
      </c>
    </row>
    <row r="663" spans="1:5">
      <c r="A663" s="142">
        <v>45863</v>
      </c>
      <c r="B663" s="143">
        <v>15.33</v>
      </c>
      <c r="C663" s="143">
        <v>15.39</v>
      </c>
      <c r="D663" s="143">
        <v>14.92</v>
      </c>
      <c r="E663" s="143">
        <v>14.93</v>
      </c>
    </row>
    <row r="664" spans="1:5">
      <c r="A664" s="142">
        <v>45866</v>
      </c>
      <c r="B664" s="143">
        <v>15.15</v>
      </c>
      <c r="C664" s="143">
        <v>15.54</v>
      </c>
      <c r="D664" s="143">
        <v>15</v>
      </c>
      <c r="E664" s="143">
        <v>15.03</v>
      </c>
    </row>
    <row r="665" spans="1:5">
      <c r="A665" s="142">
        <v>45867</v>
      </c>
      <c r="B665" s="143">
        <v>14.95</v>
      </c>
      <c r="C665" s="143">
        <v>16.12</v>
      </c>
      <c r="D665" s="143">
        <v>14.7</v>
      </c>
      <c r="E665" s="143">
        <v>15.98</v>
      </c>
    </row>
    <row r="666" spans="1:5">
      <c r="A666" s="142">
        <v>45868</v>
      </c>
      <c r="B666" s="143">
        <v>15.87</v>
      </c>
      <c r="C666" s="143">
        <v>17.27</v>
      </c>
      <c r="D666" s="143">
        <v>15.44</v>
      </c>
      <c r="E666" s="143">
        <v>15.48</v>
      </c>
    </row>
    <row r="667" spans="1:5">
      <c r="A667" s="142">
        <v>45869</v>
      </c>
      <c r="B667" s="143">
        <v>14.99</v>
      </c>
      <c r="C667" s="143">
        <v>17.170000000000002</v>
      </c>
      <c r="D667" s="143">
        <v>14.74</v>
      </c>
      <c r="E667" s="143">
        <v>16.72</v>
      </c>
    </row>
    <row r="668" spans="1:5">
      <c r="A668" s="142">
        <v>45870</v>
      </c>
      <c r="B668" s="143">
        <v>17.399999999999999</v>
      </c>
      <c r="C668" s="143">
        <v>21.9</v>
      </c>
      <c r="D668" s="143">
        <v>17.39</v>
      </c>
      <c r="E668" s="143">
        <v>20.38</v>
      </c>
    </row>
    <row r="669" spans="1:5">
      <c r="A669" s="142">
        <v>45873</v>
      </c>
      <c r="B669" s="143">
        <v>19.559999999999999</v>
      </c>
      <c r="C669" s="143">
        <v>19.579999999999998</v>
      </c>
      <c r="D669" s="143">
        <v>17.48</v>
      </c>
      <c r="E669" s="143">
        <v>17.52</v>
      </c>
    </row>
    <row r="670" spans="1:5">
      <c r="A670" s="142">
        <v>45874</v>
      </c>
      <c r="B670" s="143">
        <v>17.21</v>
      </c>
      <c r="C670" s="143">
        <v>18.940000000000001</v>
      </c>
      <c r="D670" s="143">
        <v>17.11</v>
      </c>
      <c r="E670" s="143">
        <v>17.850000000000001</v>
      </c>
    </row>
    <row r="671" spans="1:5">
      <c r="A671" s="142">
        <v>45875</v>
      </c>
      <c r="B671" s="143">
        <v>17.22</v>
      </c>
      <c r="C671" s="143">
        <v>17.88</v>
      </c>
      <c r="D671" s="143">
        <v>16.559999999999999</v>
      </c>
      <c r="E671" s="143">
        <v>16.77</v>
      </c>
    </row>
    <row r="672" spans="1:5">
      <c r="A672" s="142">
        <v>45876</v>
      </c>
      <c r="B672" s="143">
        <v>16.41</v>
      </c>
      <c r="C672" s="143">
        <v>17.64</v>
      </c>
      <c r="D672" s="143">
        <v>15.98</v>
      </c>
      <c r="E672" s="143">
        <v>16.57</v>
      </c>
    </row>
    <row r="673" spans="1:6">
      <c r="A673" s="142">
        <v>45877</v>
      </c>
      <c r="B673" s="143">
        <v>16.48</v>
      </c>
      <c r="C673" s="143">
        <v>16.52</v>
      </c>
      <c r="D673" s="143">
        <v>15.15</v>
      </c>
      <c r="E673" s="143">
        <v>15.15</v>
      </c>
    </row>
    <row r="674" spans="1:6">
      <c r="A674" s="142">
        <v>45880</v>
      </c>
      <c r="B674" s="143">
        <v>15.81</v>
      </c>
      <c r="C674" s="143">
        <v>16.36</v>
      </c>
      <c r="D674" s="143">
        <v>15.52</v>
      </c>
      <c r="E674" s="143">
        <v>16.25</v>
      </c>
    </row>
    <row r="675" spans="1:6">
      <c r="A675" s="142">
        <v>45881</v>
      </c>
      <c r="B675" s="143">
        <v>16.09</v>
      </c>
      <c r="C675" s="143">
        <v>16.559999999999999</v>
      </c>
      <c r="D675" s="143">
        <v>14.66</v>
      </c>
      <c r="E675" s="143">
        <v>14.73</v>
      </c>
    </row>
    <row r="676" spans="1:6">
      <c r="A676" s="142">
        <v>45882</v>
      </c>
      <c r="B676" s="143">
        <v>14.62</v>
      </c>
      <c r="C676" s="143">
        <v>14.81</v>
      </c>
      <c r="D676" s="143">
        <v>14.3</v>
      </c>
      <c r="E676" s="143">
        <v>14.49</v>
      </c>
    </row>
    <row r="677" spans="1:6">
      <c r="A677" s="142">
        <v>45883</v>
      </c>
      <c r="B677" s="143">
        <v>14.66</v>
      </c>
      <c r="C677" s="143">
        <v>15.39</v>
      </c>
      <c r="D677" s="143">
        <v>14.57</v>
      </c>
      <c r="E677" s="143">
        <v>14.83</v>
      </c>
    </row>
    <row r="678" spans="1:6">
      <c r="A678" s="142">
        <v>45884</v>
      </c>
      <c r="B678" s="143">
        <v>14.43</v>
      </c>
      <c r="C678" s="143">
        <v>15.18</v>
      </c>
      <c r="D678" s="143">
        <v>14.4</v>
      </c>
      <c r="E678" s="143">
        <v>15.09</v>
      </c>
    </row>
    <row r="679" spans="1:6">
      <c r="A679" s="142">
        <v>45887</v>
      </c>
      <c r="B679" s="143">
        <v>15.73</v>
      </c>
      <c r="C679" s="143">
        <v>15.95</v>
      </c>
      <c r="D679" s="143">
        <v>14.95</v>
      </c>
      <c r="E679" s="143">
        <v>14.99</v>
      </c>
    </row>
    <row r="680" spans="1:6">
      <c r="A680" s="142">
        <v>45888</v>
      </c>
      <c r="B680" s="143">
        <v>15.23</v>
      </c>
      <c r="C680" s="143">
        <v>15.91</v>
      </c>
      <c r="D680" s="143">
        <v>14.76</v>
      </c>
      <c r="E680" s="143">
        <v>15.57</v>
      </c>
    </row>
    <row r="681" spans="1:6">
      <c r="A681" s="142">
        <v>45889</v>
      </c>
      <c r="B681" s="143">
        <v>15.95</v>
      </c>
      <c r="C681" s="143">
        <v>17.190000000000001</v>
      </c>
      <c r="D681" s="143">
        <v>15.57</v>
      </c>
      <c r="E681" s="143">
        <v>15.69</v>
      </c>
    </row>
    <row r="682" spans="1:6">
      <c r="A682" s="142">
        <v>45890</v>
      </c>
      <c r="B682" s="143">
        <v>15.72</v>
      </c>
      <c r="C682" s="143">
        <v>17.239999999999998</v>
      </c>
      <c r="D682" s="143">
        <v>15.65</v>
      </c>
      <c r="E682" s="143">
        <v>16.600000000000001</v>
      </c>
    </row>
    <row r="683" spans="1:6">
      <c r="A683" s="142">
        <v>45891</v>
      </c>
      <c r="B683" s="143">
        <v>16.809999999999999</v>
      </c>
      <c r="C683" s="143">
        <v>16.829999999999998</v>
      </c>
      <c r="D683" s="143">
        <v>14.21</v>
      </c>
      <c r="E683" s="143">
        <v>14.22</v>
      </c>
    </row>
    <row r="684" spans="1:6">
      <c r="A684" s="142">
        <v>45894</v>
      </c>
      <c r="B684" s="143">
        <v>15.05</v>
      </c>
      <c r="C684" s="143">
        <v>15.19</v>
      </c>
      <c r="D684" s="143">
        <v>14.24</v>
      </c>
      <c r="E684" s="143">
        <v>14.79</v>
      </c>
    </row>
    <row r="685" spans="1:6">
      <c r="A685" s="142">
        <v>45895</v>
      </c>
      <c r="B685" s="143">
        <v>15.75</v>
      </c>
      <c r="C685" s="143">
        <v>15.75</v>
      </c>
      <c r="D685" s="143">
        <v>14.62</v>
      </c>
      <c r="E685" s="143">
        <v>14.62</v>
      </c>
    </row>
    <row r="686" spans="1:6">
      <c r="A686" s="142">
        <v>45896</v>
      </c>
      <c r="B686" s="143">
        <v>14.66</v>
      </c>
      <c r="C686" s="143">
        <v>15.23</v>
      </c>
      <c r="D686" s="143">
        <v>14.66</v>
      </c>
      <c r="E686" s="143">
        <v>14.85</v>
      </c>
    </row>
    <row r="687" spans="1:6">
      <c r="A687" s="142">
        <v>45897</v>
      </c>
      <c r="B687" s="143">
        <v>14.42</v>
      </c>
      <c r="C687" s="143">
        <v>14.69</v>
      </c>
      <c r="D687" s="143">
        <v>14.12</v>
      </c>
      <c r="E687" s="143">
        <v>14.43</v>
      </c>
    </row>
    <row r="688" spans="1:6">
      <c r="A688" s="142">
        <v>45898</v>
      </c>
      <c r="B688" s="143">
        <v>14.31</v>
      </c>
      <c r="C688" s="143">
        <v>15.97</v>
      </c>
      <c r="D688" s="143">
        <v>14.31</v>
      </c>
      <c r="E688" s="143">
        <v>15.36</v>
      </c>
      <c r="F688" s="136">
        <f>AVERAGE(E518:E733)</f>
        <v>19.192731481481474</v>
      </c>
    </row>
    <row r="689" spans="1:5">
      <c r="A689" s="148">
        <v>45901</v>
      </c>
      <c r="B689">
        <v>16.170000000000002</v>
      </c>
      <c r="C689">
        <v>16.79</v>
      </c>
      <c r="D689">
        <v>15.08</v>
      </c>
      <c r="E689">
        <v>16.12</v>
      </c>
    </row>
    <row r="690" spans="1:5">
      <c r="A690" s="148">
        <v>45902</v>
      </c>
      <c r="B690">
        <v>16.649999999999999</v>
      </c>
      <c r="C690">
        <v>19.38</v>
      </c>
      <c r="D690">
        <v>16.55</v>
      </c>
      <c r="E690">
        <v>17.170000000000002</v>
      </c>
    </row>
    <row r="691" spans="1:5">
      <c r="A691" s="148">
        <v>45903</v>
      </c>
      <c r="B691">
        <v>17.399999999999999</v>
      </c>
      <c r="C691">
        <v>17.57</v>
      </c>
      <c r="D691">
        <v>16.34</v>
      </c>
      <c r="E691">
        <v>16.350000000000001</v>
      </c>
    </row>
    <row r="692" spans="1:5">
      <c r="A692" s="148">
        <v>45904</v>
      </c>
      <c r="B692">
        <v>16.22</v>
      </c>
      <c r="C692">
        <v>16.350000000000001</v>
      </c>
      <c r="D692">
        <v>15.28</v>
      </c>
      <c r="E692">
        <v>15.3</v>
      </c>
    </row>
    <row r="693" spans="1:5">
      <c r="A693" s="148">
        <v>45905</v>
      </c>
      <c r="B693">
        <v>15.23</v>
      </c>
      <c r="C693">
        <v>16.920000000000002</v>
      </c>
      <c r="D693">
        <v>14.74</v>
      </c>
      <c r="E693">
        <v>15.18</v>
      </c>
    </row>
    <row r="694" spans="1:5">
      <c r="A694" s="148">
        <v>45908</v>
      </c>
      <c r="B694">
        <v>15.58</v>
      </c>
      <c r="C694">
        <v>15.65</v>
      </c>
      <c r="D694">
        <v>14.99</v>
      </c>
      <c r="E694">
        <v>15.11</v>
      </c>
    </row>
    <row r="695" spans="1:5">
      <c r="A695" s="148">
        <v>45909</v>
      </c>
      <c r="B695">
        <v>15.02</v>
      </c>
      <c r="C695">
        <v>15.82</v>
      </c>
      <c r="D695">
        <v>14.97</v>
      </c>
      <c r="E695">
        <v>15.04</v>
      </c>
    </row>
    <row r="696" spans="1:5">
      <c r="A696" s="148">
        <v>45910</v>
      </c>
      <c r="B696">
        <v>14.98</v>
      </c>
      <c r="C696">
        <v>15.63</v>
      </c>
      <c r="D696">
        <v>14.63</v>
      </c>
      <c r="E696">
        <v>15.35</v>
      </c>
    </row>
    <row r="697" spans="1:5">
      <c r="A697" s="148">
        <v>45911</v>
      </c>
      <c r="B697">
        <v>15.19</v>
      </c>
      <c r="C697">
        <v>15.24</v>
      </c>
      <c r="D697">
        <v>14.65</v>
      </c>
      <c r="E697">
        <v>14.71</v>
      </c>
    </row>
    <row r="698" spans="1:5">
      <c r="A698" s="148">
        <v>45912</v>
      </c>
      <c r="B698">
        <v>14.62</v>
      </c>
      <c r="C698">
        <v>14.97</v>
      </c>
      <c r="D698">
        <v>14.41</v>
      </c>
      <c r="E698">
        <v>14.76</v>
      </c>
    </row>
    <row r="699" spans="1:5">
      <c r="A699" s="148">
        <v>45915</v>
      </c>
      <c r="B699">
        <v>15.14</v>
      </c>
      <c r="C699">
        <v>15.84</v>
      </c>
      <c r="D699">
        <v>14.92</v>
      </c>
      <c r="E699">
        <v>15.69</v>
      </c>
    </row>
    <row r="700" spans="1:5">
      <c r="A700" s="148">
        <v>45916</v>
      </c>
      <c r="B700">
        <v>15.6</v>
      </c>
      <c r="C700">
        <v>16.38</v>
      </c>
      <c r="D700">
        <v>15.44</v>
      </c>
      <c r="E700">
        <v>16.36</v>
      </c>
    </row>
    <row r="701" spans="1:5">
      <c r="A701" s="148">
        <v>45917</v>
      </c>
      <c r="B701">
        <v>16.420000000000002</v>
      </c>
      <c r="C701">
        <v>16.75</v>
      </c>
      <c r="D701">
        <v>15.26</v>
      </c>
      <c r="E701">
        <v>15.72</v>
      </c>
    </row>
    <row r="702" spans="1:5">
      <c r="A702" s="148">
        <v>45918</v>
      </c>
      <c r="B702">
        <v>14.93</v>
      </c>
      <c r="C702">
        <v>15.8</v>
      </c>
      <c r="D702">
        <v>14.33</v>
      </c>
      <c r="E702">
        <v>15.7</v>
      </c>
    </row>
    <row r="703" spans="1:5">
      <c r="A703" s="148">
        <v>45919</v>
      </c>
      <c r="B703">
        <v>15.76</v>
      </c>
      <c r="C703">
        <v>16.13</v>
      </c>
      <c r="D703">
        <v>15.29</v>
      </c>
      <c r="E703">
        <v>15.45</v>
      </c>
    </row>
    <row r="704" spans="1:5">
      <c r="A704" s="148">
        <v>45922</v>
      </c>
      <c r="B704">
        <v>16.14</v>
      </c>
      <c r="C704">
        <v>16.350000000000001</v>
      </c>
      <c r="D704">
        <v>15.78</v>
      </c>
      <c r="E704">
        <v>16.100000000000001</v>
      </c>
    </row>
    <row r="705" spans="1:5">
      <c r="A705" s="148">
        <v>45923</v>
      </c>
      <c r="B705">
        <v>16.100000000000001</v>
      </c>
      <c r="C705">
        <v>17.07</v>
      </c>
      <c r="D705">
        <v>15.95</v>
      </c>
      <c r="E705">
        <v>16.64</v>
      </c>
    </row>
    <row r="706" spans="1:5">
      <c r="A706" s="148">
        <v>45924</v>
      </c>
      <c r="B706">
        <v>16.57</v>
      </c>
      <c r="C706">
        <v>17.21</v>
      </c>
      <c r="D706">
        <v>16.18</v>
      </c>
      <c r="E706">
        <v>16.18</v>
      </c>
    </row>
    <row r="707" spans="1:5">
      <c r="A707" s="148">
        <v>45925</v>
      </c>
      <c r="B707">
        <v>16.55</v>
      </c>
      <c r="C707">
        <v>17.739999999999998</v>
      </c>
      <c r="D707">
        <v>16.32</v>
      </c>
      <c r="E707">
        <v>16.739999999999998</v>
      </c>
    </row>
    <row r="708" spans="1:5">
      <c r="A708" s="148">
        <v>45926</v>
      </c>
      <c r="B708">
        <v>16.89</v>
      </c>
      <c r="C708">
        <v>17.05</v>
      </c>
      <c r="D708">
        <v>15.29</v>
      </c>
      <c r="E708">
        <v>15.29</v>
      </c>
    </row>
    <row r="709" spans="1:5">
      <c r="A709" s="148">
        <v>45929</v>
      </c>
      <c r="B709">
        <v>15.84</v>
      </c>
      <c r="C709">
        <v>16.29</v>
      </c>
      <c r="D709">
        <v>15.74</v>
      </c>
      <c r="E709">
        <v>16.12</v>
      </c>
    </row>
    <row r="710" spans="1:5">
      <c r="A710" s="148">
        <v>45930</v>
      </c>
      <c r="B710">
        <v>16.489999999999998</v>
      </c>
      <c r="C710">
        <v>16.7</v>
      </c>
      <c r="D710">
        <v>16.02</v>
      </c>
      <c r="E710">
        <v>16.28</v>
      </c>
    </row>
    <row r="711" spans="1:5">
      <c r="A711" s="148">
        <v>45931</v>
      </c>
      <c r="B711">
        <v>17.28</v>
      </c>
      <c r="C711">
        <v>17.28</v>
      </c>
      <c r="D711">
        <v>15.98</v>
      </c>
      <c r="E711">
        <v>16.29</v>
      </c>
    </row>
    <row r="712" spans="1:5">
      <c r="A712" s="148">
        <v>45932</v>
      </c>
      <c r="B712">
        <v>16.12</v>
      </c>
      <c r="C712">
        <v>16.920000000000002</v>
      </c>
      <c r="D712">
        <v>15.93</v>
      </c>
      <c r="E712">
        <v>16.63</v>
      </c>
    </row>
    <row r="713" spans="1:5">
      <c r="A713" s="148">
        <v>45933</v>
      </c>
      <c r="B713">
        <v>16.350000000000001</v>
      </c>
      <c r="C713">
        <v>17.059999999999999</v>
      </c>
      <c r="D713">
        <v>16.2</v>
      </c>
      <c r="E713">
        <v>16.649999999999999</v>
      </c>
    </row>
    <row r="714" spans="1:5">
      <c r="A714" s="148">
        <v>45936</v>
      </c>
      <c r="B714">
        <v>16.739999999999998</v>
      </c>
      <c r="C714">
        <v>17.09</v>
      </c>
      <c r="D714">
        <v>16.29</v>
      </c>
      <c r="E714">
        <v>16.37</v>
      </c>
    </row>
    <row r="715" spans="1:5">
      <c r="A715" s="148">
        <v>45937</v>
      </c>
      <c r="B715">
        <v>16.579999999999998</v>
      </c>
      <c r="C715">
        <v>17.55</v>
      </c>
      <c r="D715">
        <v>16.190000000000001</v>
      </c>
      <c r="E715">
        <v>17.239999999999998</v>
      </c>
    </row>
    <row r="716" spans="1:5">
      <c r="A716" s="148">
        <v>45938</v>
      </c>
      <c r="B716">
        <v>17.170000000000002</v>
      </c>
      <c r="C716">
        <v>17.2</v>
      </c>
      <c r="D716">
        <v>16.23</v>
      </c>
      <c r="E716">
        <v>16.3</v>
      </c>
    </row>
    <row r="717" spans="1:5">
      <c r="A717" s="148">
        <v>45939</v>
      </c>
      <c r="B717">
        <v>16.309999999999999</v>
      </c>
      <c r="C717">
        <v>17.27</v>
      </c>
      <c r="D717">
        <v>16.260000000000002</v>
      </c>
      <c r="E717">
        <v>16.43</v>
      </c>
    </row>
    <row r="718" spans="1:5">
      <c r="A718" s="148">
        <v>45940</v>
      </c>
      <c r="B718">
        <v>16.36</v>
      </c>
      <c r="C718">
        <v>22.44</v>
      </c>
      <c r="D718">
        <v>16.23</v>
      </c>
      <c r="E718">
        <v>21.66</v>
      </c>
    </row>
    <row r="719" spans="1:5">
      <c r="A719" s="148">
        <v>45943</v>
      </c>
      <c r="B719">
        <v>19.45</v>
      </c>
      <c r="C719">
        <v>20.77</v>
      </c>
      <c r="D719">
        <v>18.61</v>
      </c>
      <c r="E719">
        <v>19.03</v>
      </c>
    </row>
    <row r="720" spans="1:5">
      <c r="A720" s="148">
        <v>45944</v>
      </c>
      <c r="B720">
        <v>21.46</v>
      </c>
      <c r="C720">
        <v>22.94</v>
      </c>
      <c r="D720">
        <v>19.18</v>
      </c>
      <c r="E720">
        <v>20.81</v>
      </c>
    </row>
    <row r="721" spans="1:5">
      <c r="A721" s="148">
        <v>45945</v>
      </c>
      <c r="B721">
        <v>20.02</v>
      </c>
      <c r="C721">
        <v>22.44</v>
      </c>
      <c r="D721">
        <v>19.11</v>
      </c>
      <c r="E721">
        <v>20.64</v>
      </c>
    </row>
    <row r="722" spans="1:5">
      <c r="A722" s="148">
        <v>45946</v>
      </c>
      <c r="B722">
        <v>20.49</v>
      </c>
      <c r="C722">
        <v>25.43</v>
      </c>
      <c r="D722">
        <v>19.850000000000001</v>
      </c>
      <c r="E722">
        <v>25.31</v>
      </c>
    </row>
    <row r="723" spans="1:5">
      <c r="A723" s="148">
        <v>45947</v>
      </c>
      <c r="B723">
        <v>28.41</v>
      </c>
      <c r="C723">
        <v>28.99</v>
      </c>
      <c r="D723">
        <v>20.73</v>
      </c>
      <c r="E723">
        <v>20.78</v>
      </c>
    </row>
    <row r="724" spans="1:5">
      <c r="A724" s="148">
        <v>45950</v>
      </c>
      <c r="B724">
        <v>20.53</v>
      </c>
      <c r="C724">
        <v>21.02</v>
      </c>
      <c r="D724">
        <v>18.23</v>
      </c>
      <c r="E724">
        <v>18.23</v>
      </c>
    </row>
    <row r="725" spans="1:5">
      <c r="A725" s="148">
        <v>45951</v>
      </c>
      <c r="B725">
        <v>18.649999999999999</v>
      </c>
      <c r="C725">
        <v>18.89</v>
      </c>
      <c r="D725">
        <v>17.399999999999999</v>
      </c>
      <c r="E725">
        <v>17.87</v>
      </c>
    </row>
    <row r="726" spans="1:5">
      <c r="A726" s="148">
        <v>45952</v>
      </c>
      <c r="B726">
        <v>17.84</v>
      </c>
      <c r="C726">
        <v>21.01</v>
      </c>
      <c r="D726">
        <v>17.73</v>
      </c>
      <c r="E726">
        <v>18.600000000000001</v>
      </c>
    </row>
    <row r="727" spans="1:5">
      <c r="A727" s="148">
        <v>45953</v>
      </c>
      <c r="B727">
        <v>18.36</v>
      </c>
      <c r="C727">
        <v>19.350000000000001</v>
      </c>
      <c r="D727">
        <v>17.079999999999998</v>
      </c>
      <c r="E727">
        <v>17.3</v>
      </c>
    </row>
    <row r="728" spans="1:5">
      <c r="A728" s="148">
        <v>45954</v>
      </c>
      <c r="B728">
        <v>17.02</v>
      </c>
      <c r="C728">
        <v>17.22</v>
      </c>
      <c r="D728">
        <v>16.02</v>
      </c>
      <c r="E728">
        <v>16.37</v>
      </c>
    </row>
    <row r="729" spans="1:5">
      <c r="A729" s="148">
        <v>45957</v>
      </c>
      <c r="B729">
        <v>15.73</v>
      </c>
      <c r="C729">
        <v>16.07</v>
      </c>
      <c r="D729">
        <v>15.62</v>
      </c>
      <c r="E729">
        <v>15.79</v>
      </c>
    </row>
    <row r="730" spans="1:5">
      <c r="A730" s="148">
        <v>45958</v>
      </c>
      <c r="B730">
        <v>15.95</v>
      </c>
      <c r="C730">
        <v>16.55</v>
      </c>
      <c r="D730">
        <v>15.66</v>
      </c>
      <c r="E730">
        <v>16.420000000000002</v>
      </c>
    </row>
    <row r="731" spans="1:5">
      <c r="A731" s="148">
        <v>45959</v>
      </c>
      <c r="B731">
        <v>16.34</v>
      </c>
      <c r="C731">
        <v>17.579999999999998</v>
      </c>
      <c r="D731">
        <v>16.260000000000002</v>
      </c>
      <c r="E731">
        <v>16.920000000000002</v>
      </c>
    </row>
    <row r="732" spans="1:5">
      <c r="A732" s="148">
        <v>45960</v>
      </c>
      <c r="B732">
        <v>16.260000000000002</v>
      </c>
      <c r="C732">
        <v>17.41</v>
      </c>
      <c r="D732">
        <v>15.73</v>
      </c>
      <c r="E732">
        <v>16.91</v>
      </c>
    </row>
    <row r="733" spans="1:5">
      <c r="A733" s="148">
        <v>45961</v>
      </c>
      <c r="B733">
        <v>16.43</v>
      </c>
      <c r="C733">
        <v>18.54</v>
      </c>
      <c r="D733">
        <v>15.96</v>
      </c>
      <c r="E733">
        <v>17.440000000000001</v>
      </c>
    </row>
  </sheetData>
  <pageMargins left="0.75" right="0.75" top="1" bottom="1" header="0.5" footer="0.5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topLeftCell="A2" zoomScale="140" zoomScaleNormal="140" zoomScalePageLayoutView="130" workbookViewId="0">
      <selection activeCell="C27" sqref="C27"/>
    </sheetView>
  </sheetViews>
  <sheetFormatPr defaultColWidth="8.85546875" defaultRowHeight="12.75"/>
  <cols>
    <col min="1" max="1" width="2.7109375" style="48" customWidth="1"/>
    <col min="2" max="2" width="10" style="48" customWidth="1"/>
    <col min="3" max="3" width="16.42578125" style="48" customWidth="1"/>
    <col min="4" max="4" width="12.28515625" style="48" customWidth="1"/>
    <col min="5" max="5" width="9" style="48" customWidth="1"/>
    <col min="6" max="8" width="8.7109375" style="48" bestFit="1" customWidth="1"/>
    <col min="9" max="9" width="1.28515625" style="48" customWidth="1"/>
    <col min="10" max="10" width="8.7109375" style="48" bestFit="1" customWidth="1"/>
    <col min="11" max="11" width="1.42578125" style="48" customWidth="1"/>
    <col min="12" max="16384" width="8.85546875" style="48"/>
  </cols>
  <sheetData>
    <row r="1" spans="1:17" ht="7.5" customHeight="1">
      <c r="J1" s="49"/>
    </row>
    <row r="2" spans="1:17" ht="12" customHeight="1">
      <c r="J2" s="49"/>
    </row>
    <row r="3" spans="1:17">
      <c r="A3" s="50"/>
      <c r="B3" s="51"/>
      <c r="C3" s="51"/>
      <c r="D3" s="51"/>
      <c r="E3" s="51"/>
      <c r="F3" s="52"/>
      <c r="G3" s="52"/>
      <c r="H3" s="52"/>
      <c r="I3" s="52"/>
      <c r="J3" s="52"/>
    </row>
    <row r="4" spans="1:17">
      <c r="B4" s="51"/>
      <c r="C4" s="50" t="s">
        <v>164</v>
      </c>
      <c r="D4" s="51"/>
      <c r="E4" s="51"/>
      <c r="F4" s="52"/>
      <c r="G4" s="52"/>
      <c r="H4" s="52"/>
      <c r="I4" s="52"/>
      <c r="J4" s="52"/>
      <c r="K4" s="51"/>
      <c r="L4" s="51"/>
      <c r="M4" s="51"/>
      <c r="N4" s="51"/>
      <c r="O4" s="51"/>
    </row>
    <row r="5" spans="1:17">
      <c r="B5" s="51"/>
      <c r="C5" s="50" t="s">
        <v>3</v>
      </c>
      <c r="D5" s="51"/>
      <c r="E5" s="51"/>
      <c r="F5" s="52"/>
      <c r="G5" s="52"/>
      <c r="H5" s="52"/>
      <c r="I5" s="52"/>
      <c r="J5" s="52"/>
      <c r="K5" s="51"/>
      <c r="L5" s="51"/>
      <c r="M5" s="51"/>
      <c r="N5" s="51"/>
      <c r="O5" s="51"/>
    </row>
    <row r="6" spans="1:17" ht="9.75" customHeight="1"/>
    <row r="7" spans="1:17">
      <c r="E7" s="106"/>
      <c r="F7" s="106"/>
      <c r="G7" s="106"/>
      <c r="H7" s="106"/>
      <c r="I7" s="106"/>
      <c r="J7" s="68" t="s">
        <v>86</v>
      </c>
    </row>
    <row r="8" spans="1:17" ht="12.75" customHeight="1">
      <c r="C8" s="107" t="s">
        <v>84</v>
      </c>
      <c r="E8" s="108" t="s">
        <v>85</v>
      </c>
      <c r="F8" s="109"/>
      <c r="G8" s="109"/>
      <c r="H8" s="110"/>
      <c r="J8" s="140" t="s">
        <v>91</v>
      </c>
      <c r="K8" s="53"/>
      <c r="L8" s="111" t="s">
        <v>27</v>
      </c>
      <c r="M8" s="111"/>
      <c r="N8" s="111"/>
      <c r="O8" s="111"/>
      <c r="P8" s="53"/>
      <c r="Q8" s="53"/>
    </row>
    <row r="9" spans="1:17">
      <c r="B9" s="54"/>
      <c r="E9" s="112" t="s">
        <v>87</v>
      </c>
      <c r="F9" s="112" t="s">
        <v>88</v>
      </c>
      <c r="G9" s="112" t="s">
        <v>89</v>
      </c>
      <c r="H9" s="112" t="s">
        <v>90</v>
      </c>
      <c r="I9" s="55"/>
      <c r="L9" s="112" t="s">
        <v>87</v>
      </c>
      <c r="M9" s="112" t="s">
        <v>88</v>
      </c>
      <c r="N9" s="112" t="s">
        <v>89</v>
      </c>
      <c r="O9" s="112" t="s">
        <v>90</v>
      </c>
    </row>
    <row r="10" spans="1:17" ht="11.1" customHeight="1">
      <c r="E10" s="55"/>
      <c r="F10" s="55"/>
      <c r="G10" s="55"/>
      <c r="H10" s="55"/>
      <c r="I10" s="55"/>
      <c r="J10" s="55"/>
    </row>
    <row r="11" spans="1:17">
      <c r="B11" s="48">
        <v>1</v>
      </c>
      <c r="C11" s="6" t="s">
        <v>94</v>
      </c>
      <c r="E11" s="141">
        <v>67.907826086956518</v>
      </c>
      <c r="F11" s="141">
        <v>66.411818181818177</v>
      </c>
      <c r="G11" s="141">
        <v>66.15384615384616</v>
      </c>
      <c r="H11" s="141">
        <v>64.053281250000012</v>
      </c>
      <c r="I11" s="56"/>
      <c r="J11" s="113">
        <f>0.508*4</f>
        <v>2.032</v>
      </c>
      <c r="L11" s="114">
        <f>$J11/E11</f>
        <v>2.99229134120419E-2</v>
      </c>
      <c r="M11" s="114">
        <f t="shared" ref="M11:O19" si="0">$J11/F11</f>
        <v>3.0596963848165033E-2</v>
      </c>
      <c r="N11" s="114">
        <f t="shared" si="0"/>
        <v>3.0716279069767441E-2</v>
      </c>
      <c r="O11" s="114">
        <f t="shared" si="0"/>
        <v>3.1723589492146424E-2</v>
      </c>
    </row>
    <row r="12" spans="1:17">
      <c r="B12" s="48">
        <f>B11+1</f>
        <v>2</v>
      </c>
      <c r="C12" s="6" t="s">
        <v>96</v>
      </c>
      <c r="E12" s="141">
        <v>117.19304347826088</v>
      </c>
      <c r="F12" s="141">
        <v>113.06954545454549</v>
      </c>
      <c r="G12" s="141">
        <v>112.98376923076924</v>
      </c>
      <c r="H12" s="141">
        <v>108.75347656249996</v>
      </c>
      <c r="I12" s="61"/>
      <c r="J12" s="115">
        <f>0.93*4</f>
        <v>3.72</v>
      </c>
      <c r="L12" s="114">
        <f t="shared" ref="L12:L19" si="1">$J12/E12</f>
        <v>3.1742498441812837E-2</v>
      </c>
      <c r="M12" s="114">
        <f t="shared" si="0"/>
        <v>3.2900105727368102E-2</v>
      </c>
      <c r="N12" s="114">
        <f t="shared" si="0"/>
        <v>3.2925083180770004E-2</v>
      </c>
      <c r="O12" s="114">
        <f t="shared" si="0"/>
        <v>3.4205803047244555E-2</v>
      </c>
    </row>
    <row r="13" spans="1:17">
      <c r="B13" s="48">
        <f t="shared" ref="B13:B27" si="2">B12+1</f>
        <v>3</v>
      </c>
      <c r="C13" s="6" t="s">
        <v>179</v>
      </c>
      <c r="E13" s="141">
        <v>37.982608695652168</v>
      </c>
      <c r="F13" s="141">
        <v>37.31318181818181</v>
      </c>
      <c r="G13" s="141">
        <v>37.284923076923086</v>
      </c>
      <c r="H13" s="141">
        <v>37.758203125000023</v>
      </c>
      <c r="I13" s="58"/>
      <c r="J13" s="115">
        <f>0.49*4</f>
        <v>1.96</v>
      </c>
      <c r="L13" s="114">
        <f t="shared" si="1"/>
        <v>5.1602564102564107E-2</v>
      </c>
      <c r="M13" s="114">
        <f t="shared" si="0"/>
        <v>5.252835337255906E-2</v>
      </c>
      <c r="N13" s="114">
        <f t="shared" si="0"/>
        <v>5.2568165313263339E-2</v>
      </c>
      <c r="O13" s="114">
        <f t="shared" si="0"/>
        <v>5.1909249852577534E-2</v>
      </c>
    </row>
    <row r="14" spans="1:17">
      <c r="B14" s="48">
        <f t="shared" si="2"/>
        <v>4</v>
      </c>
      <c r="C14" s="6" t="s">
        <v>180</v>
      </c>
      <c r="E14" s="141">
        <v>39.337391304347825</v>
      </c>
      <c r="F14" s="141">
        <v>38.768181818181809</v>
      </c>
      <c r="G14" s="141">
        <v>38.615999999999985</v>
      </c>
      <c r="H14" s="141">
        <v>37.827500000000001</v>
      </c>
      <c r="I14" s="58"/>
      <c r="J14" s="115">
        <f>0.22*4</f>
        <v>0.88</v>
      </c>
      <c r="L14" s="114">
        <f t="shared" ref="L14:L17" si="3">$J14/E14</f>
        <v>2.2370573411733499E-2</v>
      </c>
      <c r="M14" s="114">
        <f t="shared" ref="M14:M17" si="4">$J14/F14</f>
        <v>2.2699026849572052E-2</v>
      </c>
      <c r="N14" s="114">
        <f t="shared" ref="N14:N17" si="5">$J14/G14</f>
        <v>2.2788481458462823E-2</v>
      </c>
      <c r="O14" s="114">
        <f t="shared" ref="O14:O17" si="6">$J14/H14</f>
        <v>2.3263498777344523E-2</v>
      </c>
    </row>
    <row r="15" spans="1:17">
      <c r="B15" s="48">
        <f t="shared" si="2"/>
        <v>5</v>
      </c>
      <c r="C15" s="6" t="s">
        <v>181</v>
      </c>
      <c r="E15" s="141">
        <v>73.826086956521735</v>
      </c>
      <c r="F15" s="141">
        <v>72.604545454545473</v>
      </c>
      <c r="G15" s="141">
        <v>72.722769230769245</v>
      </c>
      <c r="H15" s="141">
        <v>71.737109375000017</v>
      </c>
      <c r="I15" s="58"/>
      <c r="J15" s="115">
        <f>0.5425*4</f>
        <v>2.17</v>
      </c>
      <c r="L15" s="114">
        <f t="shared" si="3"/>
        <v>2.9393404004711427E-2</v>
      </c>
      <c r="M15" s="114">
        <f t="shared" si="4"/>
        <v>2.9887935891817433E-2</v>
      </c>
      <c r="N15" s="114">
        <f t="shared" si="5"/>
        <v>2.9839347744225694E-2</v>
      </c>
      <c r="O15" s="114">
        <f t="shared" si="6"/>
        <v>3.0249337043349461E-2</v>
      </c>
    </row>
    <row r="16" spans="1:17">
      <c r="B16" s="48">
        <f t="shared" si="2"/>
        <v>6</v>
      </c>
      <c r="C16" s="6" t="s">
        <v>182</v>
      </c>
      <c r="E16" s="141">
        <v>60.696521739130432</v>
      </c>
      <c r="F16" s="141">
        <v>60.239999999999988</v>
      </c>
      <c r="G16" s="141">
        <v>60.482307692307693</v>
      </c>
      <c r="H16" s="141">
        <v>58.417499999999997</v>
      </c>
      <c r="I16" s="58"/>
      <c r="J16" s="115">
        <f>0.6675*4</f>
        <v>2.67</v>
      </c>
      <c r="L16" s="114">
        <f t="shared" si="3"/>
        <v>4.3989341126917957E-2</v>
      </c>
      <c r="M16" s="114">
        <f t="shared" si="4"/>
        <v>4.4322709163346623E-2</v>
      </c>
      <c r="N16" s="114">
        <f t="shared" si="5"/>
        <v>4.4145140982105383E-2</v>
      </c>
      <c r="O16" s="114">
        <f t="shared" si="6"/>
        <v>4.5705482090127106E-2</v>
      </c>
    </row>
    <row r="17" spans="2:15">
      <c r="B17" s="48">
        <f t="shared" si="2"/>
        <v>7</v>
      </c>
      <c r="C17" s="6" t="s">
        <v>183</v>
      </c>
      <c r="E17" s="141">
        <v>140.81478260869565</v>
      </c>
      <c r="F17" s="141">
        <v>138.87363636363636</v>
      </c>
      <c r="G17" s="141">
        <v>138.99830769230769</v>
      </c>
      <c r="H17" s="141">
        <v>136.99015625000001</v>
      </c>
      <c r="I17" s="58"/>
      <c r="J17" s="115">
        <f>1.09*4</f>
        <v>4.3600000000000003</v>
      </c>
      <c r="L17" s="114">
        <f t="shared" si="3"/>
        <v>3.0962658317740852E-2</v>
      </c>
      <c r="M17" s="114">
        <f t="shared" si="4"/>
        <v>3.1395447790993777E-2</v>
      </c>
      <c r="N17" s="114">
        <f t="shared" si="5"/>
        <v>3.1367288367650299E-2</v>
      </c>
      <c r="O17" s="114">
        <f t="shared" si="6"/>
        <v>3.1827104365391219E-2</v>
      </c>
    </row>
    <row r="18" spans="2:15">
      <c r="B18" s="48">
        <f t="shared" si="2"/>
        <v>8</v>
      </c>
      <c r="C18" s="6" t="s">
        <v>184</v>
      </c>
      <c r="E18" s="141">
        <v>126.1208695652174</v>
      </c>
      <c r="F18" s="141">
        <v>124.02295454545452</v>
      </c>
      <c r="G18" s="141">
        <v>124.00199999999998</v>
      </c>
      <c r="H18" s="141">
        <v>120.79492187500001</v>
      </c>
      <c r="J18" s="115">
        <f>1.065*4</f>
        <v>4.26</v>
      </c>
      <c r="L18" s="114">
        <f t="shared" si="1"/>
        <v>3.3777122015457905E-2</v>
      </c>
      <c r="M18" s="114">
        <f t="shared" si="0"/>
        <v>3.434848021169102E-2</v>
      </c>
      <c r="N18" s="114">
        <f t="shared" si="0"/>
        <v>3.4354284608312774E-2</v>
      </c>
      <c r="O18" s="114">
        <f t="shared" si="0"/>
        <v>3.5266383171374517E-2</v>
      </c>
    </row>
    <row r="19" spans="2:15">
      <c r="B19" s="48">
        <f t="shared" si="2"/>
        <v>9</v>
      </c>
      <c r="C19" s="6" t="s">
        <v>185</v>
      </c>
      <c r="E19" s="141">
        <v>95.906521739130454</v>
      </c>
      <c r="F19" s="141">
        <v>92.794318181818184</v>
      </c>
      <c r="G19" s="141">
        <v>91.797846153846152</v>
      </c>
      <c r="H19" s="141">
        <v>87.634999999999962</v>
      </c>
      <c r="I19" s="55"/>
      <c r="J19" s="115">
        <f>0.6*4</f>
        <v>2.4</v>
      </c>
      <c r="L19" s="114">
        <f t="shared" si="1"/>
        <v>2.5024367024049681E-2</v>
      </c>
      <c r="M19" s="114">
        <f t="shared" si="0"/>
        <v>2.5863652506153637E-2</v>
      </c>
      <c r="N19" s="114">
        <f t="shared" si="0"/>
        <v>2.6144404259526785E-2</v>
      </c>
      <c r="O19" s="114">
        <f t="shared" si="0"/>
        <v>2.7386318251840028E-2</v>
      </c>
    </row>
    <row r="20" spans="2:15">
      <c r="B20" s="48">
        <f t="shared" si="2"/>
        <v>10</v>
      </c>
      <c r="C20" s="6" t="s">
        <v>186</v>
      </c>
      <c r="E20" s="141">
        <v>77.593478260869574</v>
      </c>
      <c r="F20" s="141">
        <v>75.126363636363621</v>
      </c>
      <c r="G20" s="141">
        <v>74.218461538461554</v>
      </c>
      <c r="H20" s="141">
        <v>71.054414062500015</v>
      </c>
      <c r="I20" s="55"/>
      <c r="J20" s="115">
        <f>0.6675*4</f>
        <v>2.67</v>
      </c>
      <c r="L20" s="114">
        <f t="shared" ref="L20:L26" si="7">$J20/E20</f>
        <v>3.4410108424621069E-2</v>
      </c>
      <c r="M20" s="114">
        <f t="shared" ref="M20:M26" si="8">$J20/F20</f>
        <v>3.5540120282191223E-2</v>
      </c>
      <c r="N20" s="114">
        <f t="shared" ref="N20:N26" si="9">$J20/G20</f>
        <v>3.5974876663488239E-2</v>
      </c>
      <c r="O20" s="114">
        <f t="shared" ref="O20:O26" si="10">$J20/H20</f>
        <v>3.7576835095022347E-2</v>
      </c>
    </row>
    <row r="21" spans="2:15">
      <c r="B21" s="48">
        <f t="shared" si="2"/>
        <v>11</v>
      </c>
      <c r="C21" s="6" t="s">
        <v>187</v>
      </c>
      <c r="E21" s="141">
        <v>72.876521739130439</v>
      </c>
      <c r="F21" s="141">
        <v>69.564772727272711</v>
      </c>
      <c r="G21" s="141">
        <v>68.193384615384616</v>
      </c>
      <c r="H21" s="141">
        <v>66.182109374999996</v>
      </c>
      <c r="I21" s="116"/>
      <c r="J21" s="117">
        <f>0.7525*4</f>
        <v>3.01</v>
      </c>
      <c r="L21" s="114">
        <f t="shared" si="7"/>
        <v>4.1302739595265363E-2</v>
      </c>
      <c r="M21" s="114">
        <f t="shared" si="8"/>
        <v>4.3269026577584663E-2</v>
      </c>
      <c r="N21" s="114">
        <f t="shared" si="9"/>
        <v>4.4139178851095411E-2</v>
      </c>
      <c r="O21" s="114">
        <f t="shared" si="10"/>
        <v>4.5480569120950595E-2</v>
      </c>
    </row>
    <row r="22" spans="2:15">
      <c r="B22" s="48">
        <f t="shared" si="2"/>
        <v>12</v>
      </c>
      <c r="C22" s="6" t="s">
        <v>188</v>
      </c>
      <c r="E22" s="141">
        <v>46.589565217391289</v>
      </c>
      <c r="F22" s="141">
        <v>45.26159090909092</v>
      </c>
      <c r="G22" s="141">
        <v>44.699999999999989</v>
      </c>
      <c r="H22" s="141">
        <v>42.953281250000003</v>
      </c>
      <c r="I22" s="116"/>
      <c r="J22" s="117">
        <f>0.445*4</f>
        <v>1.78</v>
      </c>
      <c r="L22" s="114">
        <f t="shared" si="7"/>
        <v>3.8205980066445197E-2</v>
      </c>
      <c r="M22" s="114">
        <f t="shared" si="8"/>
        <v>3.9326942872493727E-2</v>
      </c>
      <c r="N22" s="114">
        <f t="shared" si="9"/>
        <v>3.9821029082774059E-2</v>
      </c>
      <c r="O22" s="114">
        <f t="shared" si="10"/>
        <v>4.1440373079763254E-2</v>
      </c>
    </row>
    <row r="23" spans="2:15">
      <c r="B23" s="48">
        <f t="shared" si="2"/>
        <v>13</v>
      </c>
      <c r="C23" s="6" t="s">
        <v>95</v>
      </c>
      <c r="E23" s="141">
        <v>134.26086956521738</v>
      </c>
      <c r="F23" s="141">
        <v>130.49022727272725</v>
      </c>
      <c r="G23" s="141">
        <v>128.9756923076923</v>
      </c>
      <c r="H23" s="141">
        <v>122.95289062499999</v>
      </c>
      <c r="I23" s="116"/>
      <c r="J23" s="117">
        <f>0.88*4</f>
        <v>3.52</v>
      </c>
      <c r="L23" s="114">
        <f t="shared" si="7"/>
        <v>2.6217616580310885E-2</v>
      </c>
      <c r="M23" s="114">
        <f t="shared" si="8"/>
        <v>2.6975200163021618E-2</v>
      </c>
      <c r="N23" s="114">
        <f t="shared" si="9"/>
        <v>2.7291964377306639E-2</v>
      </c>
      <c r="O23" s="114">
        <f t="shared" si="10"/>
        <v>2.8628851116122348E-2</v>
      </c>
    </row>
    <row r="24" spans="2:15">
      <c r="B24" s="48">
        <f t="shared" si="2"/>
        <v>14</v>
      </c>
      <c r="C24" s="6" t="s">
        <v>189</v>
      </c>
      <c r="E24" s="141">
        <v>77.875217391304346</v>
      </c>
      <c r="F24" s="141">
        <v>80.400340909090929</v>
      </c>
      <c r="G24" s="141">
        <v>80.925769230769248</v>
      </c>
      <c r="H24" s="141">
        <v>79.459023437499951</v>
      </c>
      <c r="I24" s="116"/>
      <c r="J24" s="117">
        <f>0.525*4</f>
        <v>2.1</v>
      </c>
      <c r="L24" s="114">
        <f t="shared" si="7"/>
        <v>2.6966216857514533E-2</v>
      </c>
      <c r="M24" s="114">
        <f t="shared" si="8"/>
        <v>2.6119292235022743E-2</v>
      </c>
      <c r="N24" s="114">
        <f t="shared" si="9"/>
        <v>2.5949706996440228E-2</v>
      </c>
      <c r="O24" s="114">
        <f t="shared" si="10"/>
        <v>2.6428716452220134E-2</v>
      </c>
    </row>
    <row r="25" spans="2:15">
      <c r="B25" s="48">
        <f t="shared" si="2"/>
        <v>15</v>
      </c>
      <c r="C25" s="6" t="s">
        <v>190</v>
      </c>
      <c r="E25" s="141">
        <v>91.407391304347826</v>
      </c>
      <c r="F25" s="141">
        <v>89.546363636363637</v>
      </c>
      <c r="G25" s="141">
        <v>90.181076923076915</v>
      </c>
      <c r="H25" s="141">
        <v>90.429999999999993</v>
      </c>
      <c r="I25" s="116"/>
      <c r="J25" s="117">
        <f>0.895*4</f>
        <v>3.58</v>
      </c>
      <c r="L25" s="114">
        <f t="shared" si="7"/>
        <v>3.9165322945057243E-2</v>
      </c>
      <c r="M25" s="114">
        <f t="shared" si="8"/>
        <v>3.9979289550359898E-2</v>
      </c>
      <c r="N25" s="114">
        <f t="shared" si="9"/>
        <v>3.969790694619544E-2</v>
      </c>
      <c r="O25" s="114">
        <f t="shared" si="10"/>
        <v>3.9588632091120207E-2</v>
      </c>
    </row>
    <row r="26" spans="2:15">
      <c r="B26" s="48">
        <f t="shared" si="2"/>
        <v>16</v>
      </c>
      <c r="C26" s="48" t="s">
        <v>191</v>
      </c>
      <c r="E26" s="141">
        <v>82.358260869565214</v>
      </c>
      <c r="F26" s="141">
        <v>82.052272727272737</v>
      </c>
      <c r="G26" s="141">
        <v>83.191538461538428</v>
      </c>
      <c r="H26" s="141">
        <v>82.450625000000002</v>
      </c>
      <c r="I26" s="116"/>
      <c r="J26" s="117">
        <f>0.63*4</f>
        <v>2.52</v>
      </c>
      <c r="L26" s="114">
        <f t="shared" si="7"/>
        <v>3.0598023481712984E-2</v>
      </c>
      <c r="M26" s="114">
        <f t="shared" si="8"/>
        <v>3.0712129185940223E-2</v>
      </c>
      <c r="N26" s="114">
        <f t="shared" si="9"/>
        <v>3.0291542224153725E-2</v>
      </c>
      <c r="O26" s="114">
        <f t="shared" si="10"/>
        <v>3.0563746484638533E-2</v>
      </c>
    </row>
    <row r="27" spans="2:15">
      <c r="B27" s="48">
        <f t="shared" si="2"/>
        <v>17</v>
      </c>
      <c r="C27" s="48" t="s">
        <v>208</v>
      </c>
      <c r="E27" s="141">
        <v>91.862173913043478</v>
      </c>
      <c r="F27" s="141">
        <v>88.072954545454536</v>
      </c>
      <c r="G27" s="141">
        <v>86.078461538461553</v>
      </c>
      <c r="H27" s="141">
        <v>81.369062499999984</v>
      </c>
      <c r="I27" s="116"/>
      <c r="J27" s="117">
        <f>0.645*4</f>
        <v>2.58</v>
      </c>
      <c r="L27" s="114">
        <f t="shared" ref="L27" si="11">$J27/E27</f>
        <v>2.8085553499335017E-2</v>
      </c>
      <c r="M27" s="114">
        <f t="shared" ref="M27" si="12">$J27/F27</f>
        <v>2.9293896330779497E-2</v>
      </c>
      <c r="N27" s="114">
        <f t="shared" ref="N27" si="13">$J27/G27</f>
        <v>2.9972654644242279E-2</v>
      </c>
      <c r="O27" s="114">
        <f t="shared" ref="O27" si="14">$J27/H27</f>
        <v>3.1707382643126808E-2</v>
      </c>
    </row>
    <row r="28" spans="2:15">
      <c r="E28" s="113"/>
      <c r="F28" s="113"/>
      <c r="G28" s="113"/>
      <c r="H28" s="113"/>
      <c r="I28" s="116"/>
      <c r="J28" s="117"/>
      <c r="L28" s="114"/>
      <c r="M28" s="114"/>
      <c r="N28" s="114"/>
      <c r="O28" s="114"/>
    </row>
    <row r="29" spans="2:15">
      <c r="E29" s="58"/>
      <c r="F29" s="58"/>
      <c r="G29" s="58"/>
      <c r="H29" s="58"/>
      <c r="I29" s="58"/>
      <c r="J29" s="58"/>
      <c r="L29" s="58">
        <f>AVERAGE(L11:L27)</f>
        <v>3.3161000194546625E-2</v>
      </c>
      <c r="M29" s="58">
        <f>AVERAGE(M11:M27)</f>
        <v>3.3868151327003548E-2</v>
      </c>
      <c r="N29" s="58">
        <f>AVERAGE(N11:N27)</f>
        <v>3.3999254986457679E-2</v>
      </c>
      <c r="O29" s="58">
        <f>AVERAGE(O11:O27)</f>
        <v>3.4879521892609386E-2</v>
      </c>
    </row>
    <row r="30" spans="2:15">
      <c r="E30" s="113"/>
      <c r="F30" s="113"/>
      <c r="G30" s="113"/>
      <c r="H30" s="113"/>
      <c r="I30" s="116"/>
      <c r="J30" s="117"/>
      <c r="L30" s="114"/>
      <c r="M30" s="114"/>
      <c r="N30" s="114"/>
      <c r="O30" s="114"/>
    </row>
    <row r="31" spans="2:15">
      <c r="C31" s="48" t="s">
        <v>25</v>
      </c>
      <c r="D31" s="48" t="s">
        <v>161</v>
      </c>
      <c r="E31" s="113"/>
      <c r="F31" s="113"/>
      <c r="G31" s="113"/>
      <c r="H31" s="113"/>
      <c r="I31" s="116"/>
      <c r="J31" s="117"/>
      <c r="L31" s="114"/>
      <c r="M31" s="114"/>
      <c r="N31" s="114"/>
      <c r="O31" s="114"/>
    </row>
    <row r="32" spans="2:15">
      <c r="D32" s="48" t="s">
        <v>202</v>
      </c>
      <c r="E32" s="113"/>
      <c r="F32" s="113"/>
      <c r="G32" s="113"/>
      <c r="H32" s="113"/>
      <c r="I32" s="116"/>
      <c r="J32" s="117"/>
      <c r="L32" s="114"/>
      <c r="M32" s="114"/>
      <c r="N32" s="114"/>
      <c r="O32" s="114"/>
    </row>
    <row r="33" spans="2:15">
      <c r="E33" s="57"/>
      <c r="F33" s="57"/>
      <c r="G33" s="57"/>
      <c r="H33" s="57"/>
      <c r="I33" s="57"/>
      <c r="J33" s="57"/>
      <c r="K33" s="61"/>
      <c r="L33" s="61"/>
      <c r="M33" s="61"/>
      <c r="N33" s="61"/>
      <c r="O33" s="61"/>
    </row>
    <row r="35" spans="2:15">
      <c r="E35" s="58"/>
      <c r="F35" s="58"/>
      <c r="L35" s="58"/>
      <c r="M35" s="58"/>
      <c r="N35" s="58"/>
      <c r="O35" s="58"/>
    </row>
    <row r="36" spans="2:15">
      <c r="B36" s="59"/>
    </row>
    <row r="37" spans="2:15">
      <c r="B37" s="60"/>
      <c r="E37" s="55"/>
      <c r="F37" s="55"/>
      <c r="G37" s="55"/>
      <c r="H37" s="55"/>
      <c r="I37" s="55"/>
      <c r="J37" s="55"/>
    </row>
    <row r="38" spans="2:15">
      <c r="B38" s="59"/>
      <c r="E38" s="55"/>
      <c r="F38" s="55"/>
      <c r="G38" s="55"/>
      <c r="H38" s="55"/>
      <c r="I38" s="55"/>
      <c r="J38" s="55"/>
    </row>
    <row r="39" spans="2:15">
      <c r="B39" s="59"/>
      <c r="E39" s="116"/>
      <c r="F39" s="116"/>
      <c r="G39" s="56"/>
      <c r="H39" s="56"/>
      <c r="I39" s="56"/>
      <c r="J39" s="56"/>
    </row>
    <row r="40" spans="2:15">
      <c r="B40" s="59"/>
      <c r="E40" s="61"/>
      <c r="F40" s="61"/>
      <c r="G40" s="61"/>
      <c r="H40" s="61"/>
      <c r="I40" s="61"/>
      <c r="J40" s="61"/>
    </row>
    <row r="41" spans="2:15">
      <c r="B41" s="59"/>
      <c r="E41" s="58"/>
      <c r="F41" s="58"/>
      <c r="G41" s="58"/>
      <c r="H41" s="58"/>
      <c r="I41" s="58"/>
      <c r="J41" s="58"/>
    </row>
    <row r="42" spans="2:15">
      <c r="B42" s="59"/>
      <c r="E42" s="58"/>
      <c r="F42" s="58"/>
    </row>
    <row r="43" spans="2:15">
      <c r="B43" s="59"/>
    </row>
    <row r="44" spans="2:15">
      <c r="B44" s="54"/>
      <c r="E44" s="55"/>
      <c r="F44" s="55"/>
      <c r="G44" s="55"/>
      <c r="H44" s="55"/>
      <c r="I44" s="55"/>
      <c r="J44" s="55"/>
    </row>
    <row r="45" spans="2:15">
      <c r="E45" s="55"/>
      <c r="F45" s="55"/>
      <c r="G45" s="55"/>
      <c r="H45" s="55"/>
      <c r="I45" s="55"/>
      <c r="J45" s="55"/>
    </row>
    <row r="46" spans="2:15">
      <c r="E46" s="56"/>
      <c r="F46" s="56"/>
      <c r="G46" s="56"/>
      <c r="H46" s="56"/>
      <c r="I46" s="56"/>
      <c r="J46" s="56"/>
    </row>
    <row r="47" spans="2:15">
      <c r="E47" s="57"/>
      <c r="F47" s="57"/>
      <c r="G47" s="57"/>
      <c r="H47" s="57"/>
      <c r="I47" s="57"/>
      <c r="J47" s="57"/>
    </row>
    <row r="48" spans="2:15">
      <c r="E48" s="58"/>
      <c r="F48" s="58"/>
      <c r="G48" s="58"/>
      <c r="H48" s="58"/>
      <c r="I48" s="58"/>
      <c r="J48" s="58"/>
    </row>
    <row r="49" spans="2:10">
      <c r="E49" s="58"/>
      <c r="F49" s="58"/>
    </row>
    <row r="50" spans="2:10">
      <c r="B50" s="59"/>
    </row>
    <row r="51" spans="2:10">
      <c r="B51" s="60"/>
      <c r="E51" s="55"/>
      <c r="F51" s="55"/>
      <c r="G51" s="55"/>
      <c r="H51" s="55"/>
      <c r="I51" s="55"/>
      <c r="J51" s="55"/>
    </row>
    <row r="52" spans="2:10">
      <c r="B52" s="59"/>
      <c r="E52" s="55"/>
      <c r="F52" s="55"/>
      <c r="G52" s="55"/>
      <c r="H52" s="55"/>
      <c r="I52" s="55"/>
      <c r="J52" s="55"/>
    </row>
    <row r="53" spans="2:10">
      <c r="B53" s="59"/>
      <c r="E53" s="56"/>
      <c r="F53" s="56"/>
      <c r="G53" s="56"/>
      <c r="H53" s="56"/>
      <c r="I53" s="56"/>
      <c r="J53" s="56"/>
    </row>
    <row r="54" spans="2:10">
      <c r="B54" s="59"/>
      <c r="E54" s="61"/>
      <c r="F54" s="61"/>
      <c r="G54" s="61"/>
      <c r="H54" s="61"/>
      <c r="I54" s="61"/>
      <c r="J54" s="61"/>
    </row>
    <row r="55" spans="2:10">
      <c r="B55" s="59"/>
      <c r="E55" s="58"/>
      <c r="F55" s="58"/>
      <c r="G55" s="58"/>
      <c r="H55" s="58"/>
      <c r="I55" s="58"/>
      <c r="J55" s="58"/>
    </row>
    <row r="56" spans="2:10">
      <c r="B56" s="59"/>
      <c r="E56" s="58"/>
      <c r="F56" s="58"/>
    </row>
    <row r="57" spans="2:10">
      <c r="B57" s="59"/>
    </row>
    <row r="58" spans="2:10">
      <c r="B58" s="60"/>
      <c r="E58" s="55"/>
      <c r="F58" s="55"/>
      <c r="G58" s="55"/>
      <c r="H58" s="55"/>
      <c r="I58" s="55"/>
      <c r="J58" s="55"/>
    </row>
    <row r="59" spans="2:10">
      <c r="B59" s="59"/>
      <c r="E59" s="55"/>
      <c r="F59" s="55"/>
      <c r="G59" s="55"/>
      <c r="H59" s="55"/>
      <c r="I59" s="55"/>
      <c r="J59" s="55"/>
    </row>
    <row r="60" spans="2:10">
      <c r="B60" s="59"/>
      <c r="E60" s="56"/>
      <c r="F60" s="56"/>
      <c r="G60" s="56"/>
      <c r="H60" s="56"/>
      <c r="I60" s="56"/>
      <c r="J60" s="56"/>
    </row>
    <row r="61" spans="2:10">
      <c r="B61" s="59"/>
      <c r="E61" s="61"/>
      <c r="F61" s="61"/>
      <c r="G61" s="61"/>
      <c r="H61" s="61"/>
      <c r="I61" s="61"/>
      <c r="J61" s="61"/>
    </row>
    <row r="62" spans="2:10">
      <c r="B62" s="59"/>
      <c r="E62" s="58"/>
      <c r="F62" s="58"/>
      <c r="G62" s="58"/>
      <c r="H62" s="58"/>
      <c r="I62" s="58"/>
      <c r="J62" s="58"/>
    </row>
    <row r="63" spans="2:10">
      <c r="B63" s="59"/>
      <c r="E63" s="58"/>
      <c r="F63" s="58"/>
    </row>
    <row r="64" spans="2:10">
      <c r="B64" s="59"/>
    </row>
    <row r="65" spans="2:11">
      <c r="B65" s="60"/>
      <c r="E65" s="118"/>
      <c r="F65" s="118"/>
      <c r="G65" s="118"/>
      <c r="H65" s="55"/>
      <c r="I65" s="55"/>
      <c r="J65" s="55"/>
    </row>
    <row r="66" spans="2:11">
      <c r="B66" s="59"/>
      <c r="E66" s="118"/>
      <c r="F66" s="118"/>
      <c r="G66" s="118"/>
      <c r="H66" s="55"/>
      <c r="I66" s="55"/>
      <c r="J66" s="55"/>
    </row>
    <row r="67" spans="2:11">
      <c r="B67" s="59"/>
      <c r="E67" s="56"/>
      <c r="F67" s="56"/>
      <c r="G67" s="56"/>
      <c r="H67" s="56"/>
      <c r="I67" s="56"/>
      <c r="J67" s="56"/>
    </row>
    <row r="68" spans="2:11">
      <c r="B68" s="59"/>
      <c r="E68" s="61"/>
      <c r="F68" s="61"/>
      <c r="G68" s="61"/>
      <c r="H68" s="61"/>
      <c r="I68" s="61"/>
      <c r="J68" s="61"/>
    </row>
    <row r="69" spans="2:11">
      <c r="B69" s="59"/>
      <c r="E69" s="58"/>
      <c r="F69" s="58"/>
      <c r="G69" s="58"/>
      <c r="H69" s="58"/>
      <c r="I69" s="58"/>
      <c r="J69" s="58"/>
    </row>
    <row r="70" spans="2:11">
      <c r="B70" s="59"/>
      <c r="E70" s="58"/>
      <c r="F70" s="58"/>
    </row>
    <row r="72" spans="2:11">
      <c r="B72" s="54"/>
      <c r="E72" s="58"/>
      <c r="F72" s="58"/>
      <c r="G72" s="58"/>
      <c r="H72" s="58"/>
      <c r="I72" s="58"/>
      <c r="J72" s="58"/>
      <c r="K72" s="58"/>
    </row>
    <row r="73" spans="2:11">
      <c r="B73" s="54"/>
      <c r="D73" s="63"/>
      <c r="E73" s="58"/>
    </row>
    <row r="74" spans="2:11">
      <c r="B74" s="54"/>
      <c r="E74" s="58"/>
    </row>
    <row r="75" spans="2:11">
      <c r="E75" s="58"/>
    </row>
    <row r="76" spans="2:11">
      <c r="B76" s="54"/>
    </row>
  </sheetData>
  <printOptions horizontalCentered="1"/>
  <pageMargins left="0.25" right="0.25" top="0.75" bottom="0.75" header="0.3" footer="0.3"/>
  <pageSetup scale="86" orientation="portrait"/>
  <headerFooter>
    <oddHeader>&amp;R&amp;"Times New Roman,Regular"&amp;K000000Exhibit RAB-2
Page &amp;P of &amp;N</oddHeader>
  </headerFooter>
  <rowBreaks count="1" manualBreakCount="1">
    <brk id="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AB150"/>
  <sheetViews>
    <sheetView topLeftCell="A113" zoomScale="130" zoomScaleNormal="130" workbookViewId="0">
      <selection activeCell="S147" sqref="S147"/>
    </sheetView>
  </sheetViews>
  <sheetFormatPr defaultColWidth="10.85546875" defaultRowHeight="12.75"/>
  <cols>
    <col min="1" max="2" width="10.85546875" style="48"/>
    <col min="3" max="14" width="11.85546875" style="48" customWidth="1"/>
    <col min="15" max="16384" width="10.85546875" style="48"/>
  </cols>
  <sheetData>
    <row r="10" spans="2:28">
      <c r="Y10" s="112"/>
      <c r="Z10" s="112"/>
      <c r="AA10" s="112"/>
      <c r="AB10" s="112"/>
    </row>
    <row r="11" spans="2:28">
      <c r="D11" s="119"/>
      <c r="E11" s="119"/>
      <c r="F11" s="119"/>
      <c r="G11" s="119"/>
      <c r="H11" s="119"/>
      <c r="I11" s="119"/>
      <c r="J11" s="119"/>
      <c r="K11" s="51"/>
    </row>
    <row r="12" spans="2:28">
      <c r="D12" s="68"/>
      <c r="E12" s="68"/>
      <c r="F12" s="68"/>
      <c r="G12" s="68"/>
      <c r="H12" s="68"/>
      <c r="I12" s="68"/>
      <c r="J12" s="68"/>
      <c r="K12" s="68"/>
    </row>
    <row r="13" spans="2:28">
      <c r="B13" s="144"/>
      <c r="C13" s="144" t="s">
        <v>153</v>
      </c>
      <c r="D13" s="144" t="s">
        <v>154</v>
      </c>
      <c r="E13" s="144" t="s">
        <v>192</v>
      </c>
      <c r="F13" s="144" t="s">
        <v>193</v>
      </c>
      <c r="G13" s="144" t="s">
        <v>194</v>
      </c>
      <c r="H13" s="144" t="s">
        <v>195</v>
      </c>
      <c r="I13" s="144" t="s">
        <v>196</v>
      </c>
      <c r="J13" s="144" t="s">
        <v>197</v>
      </c>
      <c r="K13" s="144" t="s">
        <v>155</v>
      </c>
      <c r="L13" s="144" t="s">
        <v>156</v>
      </c>
      <c r="M13" s="144" t="s">
        <v>198</v>
      </c>
      <c r="N13" s="144" t="s">
        <v>163</v>
      </c>
      <c r="O13" s="144" t="s">
        <v>157</v>
      </c>
      <c r="P13" s="144" t="s">
        <v>199</v>
      </c>
      <c r="Q13" s="144" t="s">
        <v>158</v>
      </c>
      <c r="R13" s="144" t="s">
        <v>200</v>
      </c>
      <c r="S13" s="144" t="s">
        <v>201</v>
      </c>
    </row>
    <row r="14" spans="2:28" ht="15" customHeight="1">
      <c r="B14" s="144"/>
      <c r="C14" s="144" t="s">
        <v>159</v>
      </c>
      <c r="D14" s="144" t="s">
        <v>159</v>
      </c>
      <c r="E14" s="144" t="s">
        <v>159</v>
      </c>
      <c r="F14" s="144" t="s">
        <v>159</v>
      </c>
      <c r="G14" s="144" t="s">
        <v>159</v>
      </c>
      <c r="H14" s="144" t="s">
        <v>159</v>
      </c>
      <c r="I14" s="144" t="s">
        <v>159</v>
      </c>
      <c r="J14" s="144" t="s">
        <v>159</v>
      </c>
      <c r="K14" s="144" t="s">
        <v>159</v>
      </c>
      <c r="L14" s="144" t="s">
        <v>159</v>
      </c>
      <c r="M14" s="144" t="s">
        <v>159</v>
      </c>
      <c r="N14" s="144" t="s">
        <v>159</v>
      </c>
      <c r="O14" s="144" t="s">
        <v>159</v>
      </c>
      <c r="P14" s="144" t="s">
        <v>159</v>
      </c>
      <c r="Q14" s="144" t="s">
        <v>159</v>
      </c>
      <c r="R14" s="144" t="s">
        <v>159</v>
      </c>
      <c r="S14" s="144" t="s">
        <v>159</v>
      </c>
    </row>
    <row r="15" spans="2:28">
      <c r="B15" s="145">
        <v>45778</v>
      </c>
      <c r="C15" s="146">
        <v>60.55</v>
      </c>
      <c r="D15" s="146">
        <v>107.54</v>
      </c>
      <c r="E15" s="146">
        <v>41.23</v>
      </c>
      <c r="F15" s="146">
        <v>38.6</v>
      </c>
      <c r="G15" s="146">
        <v>72.97</v>
      </c>
      <c r="H15" s="146">
        <v>54.83</v>
      </c>
      <c r="I15" s="146">
        <v>135.84</v>
      </c>
      <c r="J15" s="146">
        <v>121.33</v>
      </c>
      <c r="K15" s="146">
        <v>83.37</v>
      </c>
      <c r="L15" s="146">
        <v>68.430000000000007</v>
      </c>
      <c r="M15" s="146">
        <v>59.08</v>
      </c>
      <c r="N15" s="146">
        <v>42.75</v>
      </c>
      <c r="O15" s="146">
        <v>116.3</v>
      </c>
      <c r="P15" s="146">
        <v>79.36</v>
      </c>
      <c r="Q15" s="146">
        <v>93.41</v>
      </c>
      <c r="R15" s="146">
        <v>78.66</v>
      </c>
      <c r="S15" s="146">
        <v>74.7</v>
      </c>
    </row>
    <row r="16" spans="2:28">
      <c r="B16" s="145">
        <v>45779</v>
      </c>
      <c r="C16" s="146">
        <v>61.17</v>
      </c>
      <c r="D16" s="146">
        <v>107.69</v>
      </c>
      <c r="E16" s="146">
        <v>41.76</v>
      </c>
      <c r="F16" s="146">
        <v>38.99</v>
      </c>
      <c r="G16" s="146">
        <v>72.91</v>
      </c>
      <c r="H16" s="146">
        <v>55</v>
      </c>
      <c r="I16" s="146">
        <v>136.36000000000001</v>
      </c>
      <c r="J16" s="146">
        <v>121.58</v>
      </c>
      <c r="K16" s="146">
        <v>84.47</v>
      </c>
      <c r="L16" s="146">
        <v>69.25</v>
      </c>
      <c r="M16" s="146">
        <v>58.83</v>
      </c>
      <c r="N16" s="146">
        <v>43.09</v>
      </c>
      <c r="O16" s="146">
        <v>117.54</v>
      </c>
      <c r="P16" s="146">
        <v>81.02</v>
      </c>
      <c r="Q16" s="146">
        <v>94.32</v>
      </c>
      <c r="R16" s="146">
        <v>79.48</v>
      </c>
      <c r="S16" s="146">
        <v>75.47</v>
      </c>
    </row>
    <row r="17" spans="2:19">
      <c r="B17" s="145">
        <v>45782</v>
      </c>
      <c r="C17" s="146">
        <v>60.99</v>
      </c>
      <c r="D17" s="146">
        <v>107.44</v>
      </c>
      <c r="E17" s="146">
        <v>41.95</v>
      </c>
      <c r="F17" s="146">
        <v>38.880000000000003</v>
      </c>
      <c r="G17" s="146">
        <v>73.040000000000006</v>
      </c>
      <c r="H17" s="146">
        <v>54.42</v>
      </c>
      <c r="I17" s="146">
        <v>136.69</v>
      </c>
      <c r="J17" s="146">
        <v>120.75</v>
      </c>
      <c r="K17" s="146">
        <v>84.39</v>
      </c>
      <c r="L17" s="146">
        <v>69.459999999999994</v>
      </c>
      <c r="M17" s="146">
        <v>59.29</v>
      </c>
      <c r="N17" s="146">
        <v>43.09</v>
      </c>
      <c r="O17" s="146">
        <v>116.5</v>
      </c>
      <c r="P17" s="146">
        <v>81.010000000000005</v>
      </c>
      <c r="Q17" s="146">
        <v>93.91</v>
      </c>
      <c r="R17" s="146">
        <v>78.349999999999994</v>
      </c>
      <c r="S17" s="146">
        <v>75.36</v>
      </c>
    </row>
    <row r="18" spans="2:19">
      <c r="B18" s="145">
        <v>45783</v>
      </c>
      <c r="C18" s="146">
        <v>61.11</v>
      </c>
      <c r="D18" s="146">
        <v>107.44</v>
      </c>
      <c r="E18" s="146">
        <v>41.8</v>
      </c>
      <c r="F18" s="146">
        <v>38.92</v>
      </c>
      <c r="G18" s="146">
        <v>73.37</v>
      </c>
      <c r="H18" s="146">
        <v>54.68</v>
      </c>
      <c r="I18" s="146">
        <v>137.66</v>
      </c>
      <c r="J18" s="146">
        <v>122.94</v>
      </c>
      <c r="K18" s="146">
        <v>83.92</v>
      </c>
      <c r="L18" s="146">
        <v>69.25</v>
      </c>
      <c r="M18" s="146">
        <v>59.21</v>
      </c>
      <c r="N18" s="146">
        <v>43.17</v>
      </c>
      <c r="O18" s="146">
        <v>116.67</v>
      </c>
      <c r="P18" s="146">
        <v>75.5</v>
      </c>
      <c r="Q18" s="146">
        <v>93.47</v>
      </c>
      <c r="R18" s="146">
        <v>79.7</v>
      </c>
      <c r="S18" s="146">
        <v>75.069999999999993</v>
      </c>
    </row>
    <row r="19" spans="2:19">
      <c r="B19" s="145">
        <v>45784</v>
      </c>
      <c r="C19" s="146">
        <v>61.8</v>
      </c>
      <c r="D19" s="146">
        <v>107.48</v>
      </c>
      <c r="E19" s="146">
        <v>41</v>
      </c>
      <c r="F19" s="146">
        <v>39.049999999999997</v>
      </c>
      <c r="G19" s="146">
        <v>73.95</v>
      </c>
      <c r="H19" s="146">
        <v>55.15</v>
      </c>
      <c r="I19" s="146">
        <v>138.61000000000001</v>
      </c>
      <c r="J19" s="146">
        <v>122.6</v>
      </c>
      <c r="K19" s="146">
        <v>84.24</v>
      </c>
      <c r="L19" s="146">
        <v>69.64</v>
      </c>
      <c r="M19" s="146">
        <v>62.24</v>
      </c>
      <c r="N19" s="146">
        <v>42.95</v>
      </c>
      <c r="O19" s="146">
        <v>116.33</v>
      </c>
      <c r="P19" s="146">
        <v>76.36</v>
      </c>
      <c r="Q19" s="146">
        <v>93.81</v>
      </c>
      <c r="R19" s="146">
        <v>79.790000000000006</v>
      </c>
      <c r="S19" s="146">
        <v>75.86</v>
      </c>
    </row>
    <row r="20" spans="2:19">
      <c r="B20" s="145">
        <v>45785</v>
      </c>
      <c r="C20" s="146">
        <v>61.11</v>
      </c>
      <c r="D20" s="146">
        <v>105.19</v>
      </c>
      <c r="E20" s="146">
        <v>40.5</v>
      </c>
      <c r="F20" s="146">
        <v>37.950000000000003</v>
      </c>
      <c r="G20" s="146">
        <v>72.599999999999994</v>
      </c>
      <c r="H20" s="146">
        <v>55</v>
      </c>
      <c r="I20" s="146">
        <v>135.71</v>
      </c>
      <c r="J20" s="146">
        <v>120</v>
      </c>
      <c r="K20" s="146">
        <v>83.31</v>
      </c>
      <c r="L20" s="146">
        <v>66.56</v>
      </c>
      <c r="M20" s="146">
        <v>62.71</v>
      </c>
      <c r="N20" s="146">
        <v>42.49</v>
      </c>
      <c r="O20" s="146">
        <v>113.68</v>
      </c>
      <c r="P20" s="146">
        <v>76.69</v>
      </c>
      <c r="Q20" s="146">
        <v>92.01</v>
      </c>
      <c r="R20" s="146">
        <v>79.48</v>
      </c>
      <c r="S20" s="146">
        <v>75.77</v>
      </c>
    </row>
    <row r="21" spans="2:19">
      <c r="B21" s="145">
        <v>45786</v>
      </c>
      <c r="C21" s="146">
        <v>61.76</v>
      </c>
      <c r="D21" s="146">
        <v>104.68</v>
      </c>
      <c r="E21" s="146">
        <v>40</v>
      </c>
      <c r="F21" s="146">
        <v>37.54</v>
      </c>
      <c r="G21" s="146">
        <v>72.28</v>
      </c>
      <c r="H21" s="146">
        <v>55.09</v>
      </c>
      <c r="I21" s="146">
        <v>136.12</v>
      </c>
      <c r="J21" s="146">
        <v>120.33</v>
      </c>
      <c r="K21" s="146">
        <v>82.92</v>
      </c>
      <c r="L21" s="146">
        <v>66.59</v>
      </c>
      <c r="M21" s="146">
        <v>63</v>
      </c>
      <c r="N21" s="146">
        <v>42.51</v>
      </c>
      <c r="O21" s="146">
        <v>114.97</v>
      </c>
      <c r="P21" s="146">
        <v>76.959999999999994</v>
      </c>
      <c r="Q21" s="146">
        <v>91.61</v>
      </c>
      <c r="R21" s="146">
        <v>78.94</v>
      </c>
      <c r="S21" s="146">
        <v>75.42</v>
      </c>
    </row>
    <row r="22" spans="2:19">
      <c r="B22" s="145">
        <v>45789</v>
      </c>
      <c r="C22" s="146">
        <v>59.52</v>
      </c>
      <c r="D22" s="146">
        <v>100.99</v>
      </c>
      <c r="E22" s="146">
        <v>39.24</v>
      </c>
      <c r="F22" s="146">
        <v>36.85</v>
      </c>
      <c r="G22" s="146">
        <v>70.08</v>
      </c>
      <c r="H22" s="146">
        <v>54.85</v>
      </c>
      <c r="I22" s="146">
        <v>133.1</v>
      </c>
      <c r="J22" s="146">
        <v>115.85</v>
      </c>
      <c r="K22" s="146">
        <v>81.27</v>
      </c>
      <c r="L22" s="146">
        <v>65.349999999999994</v>
      </c>
      <c r="M22" s="146">
        <v>62.25</v>
      </c>
      <c r="N22" s="146">
        <v>41.72</v>
      </c>
      <c r="O22" s="146">
        <v>112.2</v>
      </c>
      <c r="P22" s="146">
        <v>78.28</v>
      </c>
      <c r="Q22" s="146">
        <v>90.07</v>
      </c>
      <c r="R22" s="146">
        <v>79.010000000000005</v>
      </c>
      <c r="S22" s="146">
        <v>75.67</v>
      </c>
    </row>
    <row r="23" spans="2:19">
      <c r="B23" s="145">
        <v>45790</v>
      </c>
      <c r="C23" s="146">
        <v>60.46</v>
      </c>
      <c r="D23" s="146">
        <v>99.56</v>
      </c>
      <c r="E23" s="146">
        <v>37.93</v>
      </c>
      <c r="F23" s="146">
        <v>36.659999999999997</v>
      </c>
      <c r="G23" s="146">
        <v>69.239999999999995</v>
      </c>
      <c r="H23" s="146">
        <v>53.81</v>
      </c>
      <c r="I23" s="146">
        <v>132.84</v>
      </c>
      <c r="J23" s="146">
        <v>113.07</v>
      </c>
      <c r="K23" s="146">
        <v>80.89</v>
      </c>
      <c r="L23" s="146">
        <v>64.760000000000005</v>
      </c>
      <c r="M23" s="146">
        <v>62.91</v>
      </c>
      <c r="N23" s="146">
        <v>41.23</v>
      </c>
      <c r="O23" s="146">
        <v>111.01</v>
      </c>
      <c r="P23" s="146">
        <v>78.59</v>
      </c>
      <c r="Q23" s="146">
        <v>89.08</v>
      </c>
      <c r="R23" s="146">
        <v>77.59</v>
      </c>
      <c r="S23" s="146">
        <v>75.13</v>
      </c>
    </row>
    <row r="24" spans="2:19">
      <c r="B24" s="145">
        <v>45791</v>
      </c>
      <c r="C24" s="146">
        <v>60.47</v>
      </c>
      <c r="D24" s="146">
        <v>98.59</v>
      </c>
      <c r="E24" s="146">
        <v>37.47</v>
      </c>
      <c r="F24" s="146">
        <v>36.57</v>
      </c>
      <c r="G24" s="146">
        <v>68.790000000000006</v>
      </c>
      <c r="H24" s="146">
        <v>54</v>
      </c>
      <c r="I24" s="146">
        <v>132.69</v>
      </c>
      <c r="J24" s="146">
        <v>112.46</v>
      </c>
      <c r="K24" s="146">
        <v>80.510000000000005</v>
      </c>
      <c r="L24" s="146">
        <v>64.06</v>
      </c>
      <c r="M24" s="146">
        <v>61.35</v>
      </c>
      <c r="N24" s="146">
        <v>41.14</v>
      </c>
      <c r="O24" s="146">
        <v>111.01</v>
      </c>
      <c r="P24" s="146">
        <v>77.42</v>
      </c>
      <c r="Q24" s="146">
        <v>88.3</v>
      </c>
      <c r="R24" s="146">
        <v>77.290000000000006</v>
      </c>
      <c r="S24" s="146">
        <v>74.86</v>
      </c>
    </row>
    <row r="25" spans="2:19">
      <c r="B25" s="145">
        <v>45792</v>
      </c>
      <c r="C25" s="146">
        <v>61.71</v>
      </c>
      <c r="D25" s="146">
        <v>101.61</v>
      </c>
      <c r="E25" s="146">
        <v>38.36</v>
      </c>
      <c r="F25" s="146">
        <v>37.229999999999997</v>
      </c>
      <c r="G25" s="146">
        <v>70.900000000000006</v>
      </c>
      <c r="H25" s="146">
        <v>55.04</v>
      </c>
      <c r="I25" s="146">
        <v>136.30000000000001</v>
      </c>
      <c r="J25" s="146">
        <v>115.94</v>
      </c>
      <c r="K25" s="146">
        <v>81.819999999999993</v>
      </c>
      <c r="L25" s="146">
        <v>65.7</v>
      </c>
      <c r="M25" s="146">
        <v>62.38</v>
      </c>
      <c r="N25" s="146">
        <v>42.44</v>
      </c>
      <c r="O25" s="146">
        <v>114.3</v>
      </c>
      <c r="P25" s="146">
        <v>78.63</v>
      </c>
      <c r="Q25" s="146">
        <v>90.52</v>
      </c>
      <c r="R25" s="146">
        <v>78.44</v>
      </c>
      <c r="S25" s="146">
        <v>76.47</v>
      </c>
    </row>
    <row r="26" spans="2:19">
      <c r="B26" s="145">
        <v>45793</v>
      </c>
      <c r="C26" s="146">
        <v>62.48</v>
      </c>
      <c r="D26" s="146">
        <v>103.04</v>
      </c>
      <c r="E26" s="146">
        <v>38.950000000000003</v>
      </c>
      <c r="F26" s="146">
        <v>37.520000000000003</v>
      </c>
      <c r="G26" s="146">
        <v>71.47</v>
      </c>
      <c r="H26" s="146">
        <v>55.77</v>
      </c>
      <c r="I26" s="146">
        <v>138.07</v>
      </c>
      <c r="J26" s="146">
        <v>116.26</v>
      </c>
      <c r="K26" s="146">
        <v>83.14</v>
      </c>
      <c r="L26" s="146">
        <v>66.930000000000007</v>
      </c>
      <c r="M26" s="146">
        <v>63.2</v>
      </c>
      <c r="N26" s="146">
        <v>42.68</v>
      </c>
      <c r="O26" s="146">
        <v>115.51</v>
      </c>
      <c r="P26" s="146">
        <v>79.900000000000006</v>
      </c>
      <c r="Q26" s="146">
        <v>91.74</v>
      </c>
      <c r="R26" s="146">
        <v>79.290000000000006</v>
      </c>
      <c r="S26" s="146">
        <v>77.61</v>
      </c>
    </row>
    <row r="27" spans="2:19">
      <c r="B27" s="145">
        <v>45796</v>
      </c>
      <c r="C27" s="146">
        <v>63.09</v>
      </c>
      <c r="D27" s="146">
        <v>103.78</v>
      </c>
      <c r="E27" s="146">
        <v>39.130000000000003</v>
      </c>
      <c r="F27" s="146">
        <v>37.659999999999997</v>
      </c>
      <c r="G27" s="146">
        <v>71.97</v>
      </c>
      <c r="H27" s="146">
        <v>56.2</v>
      </c>
      <c r="I27" s="146">
        <v>138.57</v>
      </c>
      <c r="J27" s="146">
        <v>116.99</v>
      </c>
      <c r="K27" s="146">
        <v>83.01</v>
      </c>
      <c r="L27" s="146">
        <v>67.12</v>
      </c>
      <c r="M27" s="146">
        <v>63.53</v>
      </c>
      <c r="N27" s="146">
        <v>42.85</v>
      </c>
      <c r="O27" s="146">
        <v>117.31</v>
      </c>
      <c r="P27" s="146">
        <v>79.77</v>
      </c>
      <c r="Q27" s="146">
        <v>92.48</v>
      </c>
      <c r="R27" s="146">
        <v>79.77</v>
      </c>
      <c r="S27" s="146">
        <v>78.430000000000007</v>
      </c>
    </row>
    <row r="28" spans="2:19">
      <c r="B28" s="145">
        <v>45797</v>
      </c>
      <c r="C28" s="146">
        <v>63.16</v>
      </c>
      <c r="D28" s="146">
        <v>103.73</v>
      </c>
      <c r="E28" s="146">
        <v>39.21</v>
      </c>
      <c r="F28" s="146">
        <v>37.46</v>
      </c>
      <c r="G28" s="146">
        <v>71.98</v>
      </c>
      <c r="H28" s="146">
        <v>58</v>
      </c>
      <c r="I28" s="146">
        <v>138.38999999999999</v>
      </c>
      <c r="J28" s="146">
        <v>117.31</v>
      </c>
      <c r="K28" s="146">
        <v>84.33</v>
      </c>
      <c r="L28" s="146">
        <v>67.48</v>
      </c>
      <c r="M28" s="146">
        <v>65.55</v>
      </c>
      <c r="N28" s="146">
        <v>42.73</v>
      </c>
      <c r="O28" s="146">
        <v>117.29</v>
      </c>
      <c r="P28" s="146">
        <v>79.05</v>
      </c>
      <c r="Q28" s="146">
        <v>92.56</v>
      </c>
      <c r="R28" s="146">
        <v>79.37</v>
      </c>
      <c r="S28" s="146">
        <v>78.23</v>
      </c>
    </row>
    <row r="29" spans="2:19">
      <c r="B29" s="145">
        <v>45798</v>
      </c>
      <c r="C29" s="146">
        <v>61.86</v>
      </c>
      <c r="D29" s="146">
        <v>102.93</v>
      </c>
      <c r="E29" s="146">
        <v>38.520000000000003</v>
      </c>
      <c r="F29" s="146">
        <v>37.22</v>
      </c>
      <c r="G29" s="146">
        <v>70.760000000000005</v>
      </c>
      <c r="H29" s="146">
        <v>56.53</v>
      </c>
      <c r="I29" s="146">
        <v>136.11000000000001</v>
      </c>
      <c r="J29" s="146">
        <v>116.44</v>
      </c>
      <c r="K29" s="146">
        <v>82.57</v>
      </c>
      <c r="L29" s="146">
        <v>66.31</v>
      </c>
      <c r="M29" s="146">
        <v>63.96</v>
      </c>
      <c r="N29" s="146">
        <v>42.27</v>
      </c>
      <c r="O29" s="146">
        <v>116.02</v>
      </c>
      <c r="P29" s="146">
        <v>77.33</v>
      </c>
      <c r="Q29" s="146">
        <v>91.1</v>
      </c>
      <c r="R29" s="146">
        <v>77.89</v>
      </c>
      <c r="S29" s="146">
        <v>76.83</v>
      </c>
    </row>
    <row r="30" spans="2:19">
      <c r="B30" s="145">
        <v>45799</v>
      </c>
      <c r="C30" s="146">
        <v>61.21</v>
      </c>
      <c r="D30" s="146">
        <v>101.8</v>
      </c>
      <c r="E30" s="146">
        <v>38.159999999999997</v>
      </c>
      <c r="F30" s="146">
        <v>37.14</v>
      </c>
      <c r="G30" s="146">
        <v>69.36</v>
      </c>
      <c r="H30" s="146">
        <v>55.66</v>
      </c>
      <c r="I30" s="146">
        <v>134.62</v>
      </c>
      <c r="J30" s="146">
        <v>115.57</v>
      </c>
      <c r="K30" s="146">
        <v>81.28</v>
      </c>
      <c r="L30" s="146">
        <v>65.92</v>
      </c>
      <c r="M30" s="146">
        <v>63.06</v>
      </c>
      <c r="N30" s="146">
        <v>41.99</v>
      </c>
      <c r="O30" s="146">
        <v>115.13</v>
      </c>
      <c r="P30" s="146">
        <v>76.66</v>
      </c>
      <c r="Q30" s="146">
        <v>89.89</v>
      </c>
      <c r="R30" s="146">
        <v>77.37</v>
      </c>
      <c r="S30" s="146">
        <v>76.75</v>
      </c>
    </row>
    <row r="31" spans="2:19">
      <c r="B31" s="145">
        <v>45800</v>
      </c>
      <c r="C31" s="146">
        <v>61.72</v>
      </c>
      <c r="D31" s="146">
        <v>102.88</v>
      </c>
      <c r="E31" s="146">
        <v>38.47</v>
      </c>
      <c r="F31" s="146">
        <v>37.57</v>
      </c>
      <c r="G31" s="146">
        <v>69.650000000000006</v>
      </c>
      <c r="H31" s="146">
        <v>56.29</v>
      </c>
      <c r="I31" s="146">
        <v>136.32</v>
      </c>
      <c r="J31" s="146">
        <v>116.49</v>
      </c>
      <c r="K31" s="146">
        <v>82.82</v>
      </c>
      <c r="L31" s="146">
        <v>65.8</v>
      </c>
      <c r="M31" s="146">
        <v>63.46</v>
      </c>
      <c r="N31" s="146">
        <v>42.11</v>
      </c>
      <c r="O31" s="146">
        <v>115.57</v>
      </c>
      <c r="P31" s="146">
        <v>76.13</v>
      </c>
      <c r="Q31" s="146">
        <v>90.75</v>
      </c>
      <c r="R31" s="146">
        <v>78.959999999999994</v>
      </c>
      <c r="S31" s="146">
        <v>77.69</v>
      </c>
    </row>
    <row r="32" spans="2:19">
      <c r="B32" s="145">
        <v>45804</v>
      </c>
      <c r="C32" s="146">
        <v>62.25</v>
      </c>
      <c r="D32" s="146">
        <v>102.91</v>
      </c>
      <c r="E32" s="146">
        <v>38.82</v>
      </c>
      <c r="F32" s="146">
        <v>37.729999999999997</v>
      </c>
      <c r="G32" s="146">
        <v>69.81</v>
      </c>
      <c r="H32" s="146">
        <v>56.73</v>
      </c>
      <c r="I32" s="146">
        <v>137.12</v>
      </c>
      <c r="J32" s="146">
        <v>116.38</v>
      </c>
      <c r="K32" s="146">
        <v>82.78</v>
      </c>
      <c r="L32" s="146">
        <v>66.23</v>
      </c>
      <c r="M32" s="146">
        <v>64.61</v>
      </c>
      <c r="N32" s="146">
        <v>42.1</v>
      </c>
      <c r="O32" s="146">
        <v>117.56</v>
      </c>
      <c r="P32" s="146">
        <v>77.39</v>
      </c>
      <c r="Q32" s="146">
        <v>91.56</v>
      </c>
      <c r="R32" s="146">
        <v>79.599999999999994</v>
      </c>
      <c r="S32" s="146">
        <v>78.91</v>
      </c>
    </row>
    <row r="33" spans="2:19">
      <c r="B33" s="145">
        <v>45805</v>
      </c>
      <c r="C33" s="146">
        <v>61.36</v>
      </c>
      <c r="D33" s="146">
        <v>101.68</v>
      </c>
      <c r="E33" s="146">
        <v>38.090000000000003</v>
      </c>
      <c r="F33" s="146">
        <v>37.18</v>
      </c>
      <c r="G33" s="146">
        <v>68.760000000000005</v>
      </c>
      <c r="H33" s="146">
        <v>55.88</v>
      </c>
      <c r="I33" s="146">
        <v>134.97999999999999</v>
      </c>
      <c r="J33" s="146">
        <v>114.45</v>
      </c>
      <c r="K33" s="146">
        <v>81.81</v>
      </c>
      <c r="L33" s="146">
        <v>65.83</v>
      </c>
      <c r="M33" s="146">
        <v>63.37</v>
      </c>
      <c r="N33" s="146">
        <v>41.19</v>
      </c>
      <c r="O33" s="146">
        <v>115.56</v>
      </c>
      <c r="P33" s="146">
        <v>76.27</v>
      </c>
      <c r="Q33" s="146">
        <v>90.11</v>
      </c>
      <c r="R33" s="146">
        <v>78.09</v>
      </c>
      <c r="S33" s="146">
        <v>77.5</v>
      </c>
    </row>
    <row r="34" spans="2:19">
      <c r="B34" s="145">
        <v>45806</v>
      </c>
      <c r="C34" s="146">
        <v>61.85</v>
      </c>
      <c r="D34" s="146">
        <v>102.53</v>
      </c>
      <c r="E34" s="146">
        <v>38.4</v>
      </c>
      <c r="F34" s="146">
        <v>37.11</v>
      </c>
      <c r="G34" s="146">
        <v>69.55</v>
      </c>
      <c r="H34" s="146">
        <v>56.02</v>
      </c>
      <c r="I34" s="146">
        <v>136.26</v>
      </c>
      <c r="J34" s="146">
        <v>115.45</v>
      </c>
      <c r="K34" s="146">
        <v>82.36</v>
      </c>
      <c r="L34" s="146">
        <v>66.23</v>
      </c>
      <c r="M34" s="146">
        <v>64.09</v>
      </c>
      <c r="N34" s="146">
        <v>41.7</v>
      </c>
      <c r="O34" s="146">
        <v>118.18</v>
      </c>
      <c r="P34" s="146">
        <v>77.47</v>
      </c>
      <c r="Q34" s="146">
        <v>90.84</v>
      </c>
      <c r="R34" s="146">
        <v>79.55</v>
      </c>
      <c r="S34" s="146">
        <v>77.95</v>
      </c>
    </row>
    <row r="35" spans="2:19">
      <c r="B35" s="145">
        <v>45807</v>
      </c>
      <c r="C35" s="146">
        <v>62.23</v>
      </c>
      <c r="D35" s="146">
        <v>103.49</v>
      </c>
      <c r="E35" s="146">
        <v>38.51</v>
      </c>
      <c r="F35" s="146">
        <v>37.24</v>
      </c>
      <c r="G35" s="146">
        <v>70.23</v>
      </c>
      <c r="H35" s="146">
        <v>56.67</v>
      </c>
      <c r="I35" s="146">
        <v>136.65</v>
      </c>
      <c r="J35" s="146">
        <v>117.72</v>
      </c>
      <c r="K35" s="146">
        <v>83.28</v>
      </c>
      <c r="L35" s="146">
        <v>66.41</v>
      </c>
      <c r="M35" s="146">
        <v>64.81</v>
      </c>
      <c r="N35" s="146">
        <v>41.94</v>
      </c>
      <c r="O35" s="146">
        <v>118.95</v>
      </c>
      <c r="P35" s="146">
        <v>77.180000000000007</v>
      </c>
      <c r="Q35" s="146">
        <v>91.23</v>
      </c>
      <c r="R35" s="146">
        <v>81.03</v>
      </c>
      <c r="S35" s="146">
        <v>78.59</v>
      </c>
    </row>
    <row r="36" spans="2:19">
      <c r="B36" s="145">
        <v>45810</v>
      </c>
      <c r="C36" s="146">
        <v>62.07</v>
      </c>
      <c r="D36" s="146">
        <v>103.18</v>
      </c>
      <c r="E36" s="146">
        <v>38.35</v>
      </c>
      <c r="F36" s="146">
        <v>37.450000000000003</v>
      </c>
      <c r="G36" s="146">
        <v>70.22</v>
      </c>
      <c r="H36" s="146">
        <v>56.77</v>
      </c>
      <c r="I36" s="146">
        <v>135.97999999999999</v>
      </c>
      <c r="J36" s="146">
        <v>117.23</v>
      </c>
      <c r="K36" s="146">
        <v>83.14</v>
      </c>
      <c r="L36" s="146">
        <v>66.495000000000005</v>
      </c>
      <c r="M36" s="146">
        <v>64.92</v>
      </c>
      <c r="N36" s="146">
        <v>41.5</v>
      </c>
      <c r="O36" s="146">
        <v>117.23</v>
      </c>
      <c r="P36" s="146">
        <v>76.83</v>
      </c>
      <c r="Q36" s="146">
        <v>90.84</v>
      </c>
      <c r="R36" s="146">
        <v>81.900000000000006</v>
      </c>
      <c r="S36" s="146">
        <v>78.02</v>
      </c>
    </row>
    <row r="37" spans="2:19">
      <c r="B37" s="145">
        <v>45811</v>
      </c>
      <c r="C37" s="146">
        <v>61.94</v>
      </c>
      <c r="D37" s="146">
        <v>102.83</v>
      </c>
      <c r="E37" s="146">
        <v>38.29</v>
      </c>
      <c r="F37" s="146">
        <v>37.44</v>
      </c>
      <c r="G37" s="146">
        <v>70.92</v>
      </c>
      <c r="H37" s="146">
        <v>56.69</v>
      </c>
      <c r="I37" s="146">
        <v>135.56</v>
      </c>
      <c r="J37" s="146">
        <v>116.73</v>
      </c>
      <c r="K37" s="146">
        <v>82.93</v>
      </c>
      <c r="L37" s="146">
        <v>66.010000000000005</v>
      </c>
      <c r="M37" s="146">
        <v>65.25</v>
      </c>
      <c r="N37" s="146">
        <v>41.24</v>
      </c>
      <c r="O37" s="146">
        <v>116.72</v>
      </c>
      <c r="P37" s="146">
        <v>77.540000000000006</v>
      </c>
      <c r="Q37" s="146">
        <v>90.4</v>
      </c>
      <c r="R37" s="146">
        <v>82.31</v>
      </c>
      <c r="S37" s="146">
        <v>77.790000000000006</v>
      </c>
    </row>
    <row r="38" spans="2:19">
      <c r="B38" s="145">
        <v>45812</v>
      </c>
      <c r="C38" s="146">
        <v>60.68</v>
      </c>
      <c r="D38" s="146">
        <v>101.85</v>
      </c>
      <c r="E38" s="146">
        <v>37.28</v>
      </c>
      <c r="F38" s="146">
        <v>37</v>
      </c>
      <c r="G38" s="146">
        <v>69.72</v>
      </c>
      <c r="H38" s="146">
        <v>56.08</v>
      </c>
      <c r="I38" s="146">
        <v>133.31</v>
      </c>
      <c r="J38" s="146">
        <v>115.98</v>
      </c>
      <c r="K38" s="146">
        <v>81.89</v>
      </c>
      <c r="L38" s="146">
        <v>65.05</v>
      </c>
      <c r="M38" s="146">
        <v>64.66</v>
      </c>
      <c r="N38" s="146">
        <v>40.869999999999997</v>
      </c>
      <c r="O38" s="146">
        <v>115.42</v>
      </c>
      <c r="P38" s="146">
        <v>76.64</v>
      </c>
      <c r="Q38" s="146">
        <v>89.54</v>
      </c>
      <c r="R38" s="146">
        <v>80.39</v>
      </c>
      <c r="S38" s="146">
        <v>76.430000000000007</v>
      </c>
    </row>
    <row r="39" spans="2:19">
      <c r="B39" s="145">
        <v>45813</v>
      </c>
      <c r="C39" s="146">
        <v>60.32</v>
      </c>
      <c r="D39" s="146">
        <v>101.77</v>
      </c>
      <c r="E39" s="146">
        <v>37.200000000000003</v>
      </c>
      <c r="F39" s="146">
        <v>36.83</v>
      </c>
      <c r="G39" s="146">
        <v>69.34</v>
      </c>
      <c r="H39" s="146">
        <v>56</v>
      </c>
      <c r="I39" s="146">
        <v>132.69999999999999</v>
      </c>
      <c r="J39" s="146">
        <v>115.74</v>
      </c>
      <c r="K39" s="146">
        <v>81.8</v>
      </c>
      <c r="L39" s="146">
        <v>65.069999999999993</v>
      </c>
      <c r="M39" s="146">
        <v>65.3</v>
      </c>
      <c r="N39" s="146">
        <v>40.729999999999997</v>
      </c>
      <c r="O39" s="146">
        <v>114.91</v>
      </c>
      <c r="P39" s="146">
        <v>76.400000000000006</v>
      </c>
      <c r="Q39" s="146">
        <v>89.39</v>
      </c>
      <c r="R39" s="146">
        <v>79.83</v>
      </c>
      <c r="S39" s="146">
        <v>75.95</v>
      </c>
    </row>
    <row r="40" spans="2:19">
      <c r="B40" s="145">
        <v>45814</v>
      </c>
      <c r="C40" s="146">
        <v>60.48</v>
      </c>
      <c r="D40" s="146">
        <v>101.79</v>
      </c>
      <c r="E40" s="146">
        <v>37.31</v>
      </c>
      <c r="F40" s="146">
        <v>36.61</v>
      </c>
      <c r="G40" s="146">
        <v>70</v>
      </c>
      <c r="H40" s="146">
        <v>55.77</v>
      </c>
      <c r="I40" s="146">
        <v>133.85</v>
      </c>
      <c r="J40" s="146">
        <v>115.23</v>
      </c>
      <c r="K40" s="146">
        <v>82.15</v>
      </c>
      <c r="L40" s="146">
        <v>65.239999999999995</v>
      </c>
      <c r="M40" s="146">
        <v>65.489999999999995</v>
      </c>
      <c r="N40" s="146">
        <v>40.65</v>
      </c>
      <c r="O40" s="146">
        <v>115.14</v>
      </c>
      <c r="P40" s="146">
        <v>77.150000000000006</v>
      </c>
      <c r="Q40" s="146">
        <v>89.09</v>
      </c>
      <c r="R40" s="146">
        <v>80.2</v>
      </c>
      <c r="S40" s="146">
        <v>76.849999999999994</v>
      </c>
    </row>
    <row r="41" spans="2:19">
      <c r="B41" s="145">
        <v>45817</v>
      </c>
      <c r="C41" s="146">
        <v>60.48</v>
      </c>
      <c r="D41" s="146">
        <v>101.41</v>
      </c>
      <c r="E41" s="146">
        <v>37.31</v>
      </c>
      <c r="F41" s="146">
        <v>36.54</v>
      </c>
      <c r="G41" s="146">
        <v>69.66</v>
      </c>
      <c r="H41" s="146">
        <v>55.67</v>
      </c>
      <c r="I41" s="146">
        <v>133.9</v>
      </c>
      <c r="J41" s="146">
        <v>115.47</v>
      </c>
      <c r="K41" s="146">
        <v>82.81</v>
      </c>
      <c r="L41" s="146">
        <v>67.319999999999993</v>
      </c>
      <c r="M41" s="146">
        <v>65.64</v>
      </c>
      <c r="N41" s="146">
        <v>39.82</v>
      </c>
      <c r="O41" s="146">
        <v>115.68</v>
      </c>
      <c r="P41" s="146">
        <v>78.41</v>
      </c>
      <c r="Q41" s="146">
        <v>89.41</v>
      </c>
      <c r="R41" s="146">
        <v>79.69</v>
      </c>
      <c r="S41" s="146">
        <v>74.69</v>
      </c>
    </row>
    <row r="42" spans="2:19">
      <c r="B42" s="145">
        <v>45818</v>
      </c>
      <c r="C42" s="146">
        <v>60.86</v>
      </c>
      <c r="D42" s="146">
        <v>101.87</v>
      </c>
      <c r="E42" s="146">
        <v>37.799999999999997</v>
      </c>
      <c r="F42" s="146">
        <v>36.25</v>
      </c>
      <c r="G42" s="146">
        <v>70.150000000000006</v>
      </c>
      <c r="H42" s="146">
        <v>55.61</v>
      </c>
      <c r="I42" s="146">
        <v>134.88</v>
      </c>
      <c r="J42" s="146">
        <v>116.33</v>
      </c>
      <c r="K42" s="146">
        <v>82.21</v>
      </c>
      <c r="L42" s="146">
        <v>67.959999999999994</v>
      </c>
      <c r="M42" s="146">
        <v>65.89</v>
      </c>
      <c r="N42" s="146">
        <v>40.11</v>
      </c>
      <c r="O42" s="146">
        <v>115.14</v>
      </c>
      <c r="P42" s="146">
        <v>79.83</v>
      </c>
      <c r="Q42" s="146">
        <v>89.66</v>
      </c>
      <c r="R42" s="146">
        <v>79.430000000000007</v>
      </c>
      <c r="S42" s="146">
        <v>75.97</v>
      </c>
    </row>
    <row r="43" spans="2:19">
      <c r="B43" s="145">
        <v>45819</v>
      </c>
      <c r="C43" s="146">
        <v>61.13</v>
      </c>
      <c r="D43" s="146">
        <v>101.94</v>
      </c>
      <c r="E43" s="146">
        <v>37.94</v>
      </c>
      <c r="F43" s="146">
        <v>36.03</v>
      </c>
      <c r="G43" s="146">
        <v>70</v>
      </c>
      <c r="H43" s="146">
        <v>55.57</v>
      </c>
      <c r="I43" s="146">
        <v>134.97</v>
      </c>
      <c r="J43" s="146">
        <v>116.35</v>
      </c>
      <c r="K43" s="146">
        <v>82.15</v>
      </c>
      <c r="L43" s="146">
        <v>67.510000000000005</v>
      </c>
      <c r="M43" s="146">
        <v>65.55</v>
      </c>
      <c r="N43" s="146">
        <v>40.21</v>
      </c>
      <c r="O43" s="146">
        <v>115.18</v>
      </c>
      <c r="P43" s="146">
        <v>79.59</v>
      </c>
      <c r="Q43" s="146">
        <v>89.21</v>
      </c>
      <c r="R43" s="146">
        <v>80.81</v>
      </c>
      <c r="S43" s="146">
        <v>75.98</v>
      </c>
    </row>
    <row r="44" spans="2:19">
      <c r="B44" s="145">
        <v>45820</v>
      </c>
      <c r="C44" s="146">
        <v>61.53</v>
      </c>
      <c r="D44" s="146">
        <v>103.02</v>
      </c>
      <c r="E44" s="146">
        <v>37.869999999999997</v>
      </c>
      <c r="F44" s="146">
        <v>36.409999999999997</v>
      </c>
      <c r="G44" s="146">
        <v>70.81</v>
      </c>
      <c r="H44" s="146">
        <v>55.91</v>
      </c>
      <c r="I44" s="146">
        <v>136.03</v>
      </c>
      <c r="J44" s="146">
        <v>117.28</v>
      </c>
      <c r="K44" s="146">
        <v>83.29</v>
      </c>
      <c r="L44" s="146">
        <v>67.930000000000007</v>
      </c>
      <c r="M44" s="146">
        <v>65.8</v>
      </c>
      <c r="N44" s="146">
        <v>40.67</v>
      </c>
      <c r="O44" s="146">
        <v>115.69</v>
      </c>
      <c r="P44" s="146">
        <v>79.33</v>
      </c>
      <c r="Q44" s="146">
        <v>90.7</v>
      </c>
      <c r="R44" s="146">
        <v>81.56</v>
      </c>
      <c r="S44" s="146">
        <v>76.23</v>
      </c>
    </row>
    <row r="45" spans="2:19">
      <c r="B45" s="145">
        <v>45821</v>
      </c>
      <c r="C45" s="146">
        <v>61.08</v>
      </c>
      <c r="D45" s="146">
        <v>102.9</v>
      </c>
      <c r="E45" s="146">
        <v>37.31</v>
      </c>
      <c r="F45" s="146">
        <v>36.369999999999997</v>
      </c>
      <c r="G45" s="146">
        <v>70.53</v>
      </c>
      <c r="H45" s="146">
        <v>55.51</v>
      </c>
      <c r="I45" s="146">
        <v>135.22</v>
      </c>
      <c r="J45" s="146">
        <v>116.86</v>
      </c>
      <c r="K45" s="146">
        <v>82.07</v>
      </c>
      <c r="L45" s="146">
        <v>67.984999999999999</v>
      </c>
      <c r="M45" s="146">
        <v>65.209999999999994</v>
      </c>
      <c r="N45" s="146">
        <v>40.340000000000003</v>
      </c>
      <c r="O45" s="146">
        <v>113.95</v>
      </c>
      <c r="P45" s="146">
        <v>77.59</v>
      </c>
      <c r="Q45" s="146">
        <v>89.97</v>
      </c>
      <c r="R45" s="146">
        <v>81</v>
      </c>
      <c r="S45" s="146">
        <v>74.08</v>
      </c>
    </row>
    <row r="46" spans="2:19">
      <c r="B46" s="145">
        <v>45824</v>
      </c>
      <c r="C46" s="146">
        <v>60.46</v>
      </c>
      <c r="D46" s="146">
        <v>101.91</v>
      </c>
      <c r="E46" s="146">
        <v>36.94</v>
      </c>
      <c r="F46" s="146">
        <v>35.97</v>
      </c>
      <c r="G46" s="146">
        <v>69.540000000000006</v>
      </c>
      <c r="H46" s="146">
        <v>54.73</v>
      </c>
      <c r="I46" s="146">
        <v>133.16</v>
      </c>
      <c r="J46" s="146">
        <v>115.4</v>
      </c>
      <c r="K46" s="146">
        <v>81.73</v>
      </c>
      <c r="L46" s="146">
        <v>67.209999999999994</v>
      </c>
      <c r="M46" s="146">
        <v>64.36</v>
      </c>
      <c r="N46" s="146">
        <v>39.79</v>
      </c>
      <c r="O46" s="146">
        <v>112.78</v>
      </c>
      <c r="P46" s="146">
        <v>76.260000000000005</v>
      </c>
      <c r="Q46" s="146">
        <v>88.92</v>
      </c>
      <c r="R46" s="146">
        <v>81.16</v>
      </c>
      <c r="S46" s="146">
        <v>73.78</v>
      </c>
    </row>
    <row r="47" spans="2:19">
      <c r="B47" s="145">
        <v>45825</v>
      </c>
      <c r="C47" s="146">
        <v>60.09</v>
      </c>
      <c r="D47" s="146">
        <v>101.62</v>
      </c>
      <c r="E47" s="146">
        <v>37.229999999999997</v>
      </c>
      <c r="F47" s="146">
        <v>35.72</v>
      </c>
      <c r="G47" s="146">
        <v>69.12</v>
      </c>
      <c r="H47" s="146">
        <v>53.77</v>
      </c>
      <c r="I47" s="146">
        <v>131.97</v>
      </c>
      <c r="J47" s="146">
        <v>114.79</v>
      </c>
      <c r="K47" s="146">
        <v>80.98</v>
      </c>
      <c r="L47" s="146">
        <v>66.739999999999995</v>
      </c>
      <c r="M47" s="146">
        <v>63.2</v>
      </c>
      <c r="N47" s="146">
        <v>39.72</v>
      </c>
      <c r="O47" s="146">
        <v>113.27</v>
      </c>
      <c r="P47" s="146">
        <v>75.47</v>
      </c>
      <c r="Q47" s="146">
        <v>88.84</v>
      </c>
      <c r="R47" s="146">
        <v>81.040000000000006</v>
      </c>
      <c r="S47" s="146">
        <v>74.08</v>
      </c>
    </row>
    <row r="48" spans="2:19">
      <c r="B48" s="145">
        <v>45826</v>
      </c>
      <c r="C48" s="146">
        <v>60.01</v>
      </c>
      <c r="D48" s="146">
        <v>101.2</v>
      </c>
      <c r="E48" s="146">
        <v>37.5</v>
      </c>
      <c r="F48" s="146">
        <v>35.56</v>
      </c>
      <c r="G48" s="146">
        <v>68.790000000000006</v>
      </c>
      <c r="H48" s="146">
        <v>54.18</v>
      </c>
      <c r="I48" s="146">
        <v>131.80000000000001</v>
      </c>
      <c r="J48" s="146">
        <v>114.58</v>
      </c>
      <c r="K48" s="146">
        <v>80.92</v>
      </c>
      <c r="L48" s="146">
        <v>66.790000000000006</v>
      </c>
      <c r="M48" s="146">
        <v>62.4</v>
      </c>
      <c r="N48" s="146">
        <v>39.74</v>
      </c>
      <c r="O48" s="146">
        <v>113.6</v>
      </c>
      <c r="P48" s="146">
        <v>76.319999999999993</v>
      </c>
      <c r="Q48" s="146">
        <v>88.51</v>
      </c>
      <c r="R48" s="146">
        <v>82.1</v>
      </c>
      <c r="S48" s="146">
        <v>74.39</v>
      </c>
    </row>
    <row r="49" spans="2:19">
      <c r="B49" s="145">
        <v>45828</v>
      </c>
      <c r="C49" s="146">
        <v>60.54</v>
      </c>
      <c r="D49" s="146">
        <v>101.75</v>
      </c>
      <c r="E49" s="146">
        <v>37.43</v>
      </c>
      <c r="F49" s="146">
        <v>35.74</v>
      </c>
      <c r="G49" s="146">
        <v>69.05</v>
      </c>
      <c r="H49" s="146">
        <v>54.22</v>
      </c>
      <c r="I49" s="146">
        <v>132.32</v>
      </c>
      <c r="J49" s="146">
        <v>115.4</v>
      </c>
      <c r="K49" s="146">
        <v>80.97</v>
      </c>
      <c r="L49" s="146">
        <v>67.19</v>
      </c>
      <c r="M49" s="146">
        <v>62.52</v>
      </c>
      <c r="N49" s="146">
        <v>39.909999999999997</v>
      </c>
      <c r="O49" s="146">
        <v>113.47</v>
      </c>
      <c r="P49" s="146">
        <v>76.540000000000006</v>
      </c>
      <c r="Q49" s="146">
        <v>88.57</v>
      </c>
      <c r="R49" s="146">
        <v>82.1</v>
      </c>
      <c r="S49" s="146">
        <v>74.06</v>
      </c>
    </row>
    <row r="50" spans="2:19">
      <c r="B50" s="145">
        <v>45831</v>
      </c>
      <c r="C50" s="146">
        <v>61.34</v>
      </c>
      <c r="D50" s="146">
        <v>103.31</v>
      </c>
      <c r="E50" s="146">
        <v>38.19</v>
      </c>
      <c r="F50" s="146">
        <v>36.270000000000003</v>
      </c>
      <c r="G50" s="146">
        <v>69.87</v>
      </c>
      <c r="H50" s="146">
        <v>55.88</v>
      </c>
      <c r="I50" s="146">
        <v>134.04</v>
      </c>
      <c r="J50" s="146">
        <v>116.97</v>
      </c>
      <c r="K50" s="146">
        <v>82.61</v>
      </c>
      <c r="L50" s="146">
        <v>68.47</v>
      </c>
      <c r="M50" s="146">
        <v>63.37</v>
      </c>
      <c r="N50" s="146">
        <v>40.32</v>
      </c>
      <c r="O50" s="146">
        <v>115.69</v>
      </c>
      <c r="P50" s="146">
        <v>78.09</v>
      </c>
      <c r="Q50" s="146">
        <v>89.65</v>
      </c>
      <c r="R50" s="146">
        <v>83.34</v>
      </c>
      <c r="S50" s="146">
        <v>75.790000000000006</v>
      </c>
    </row>
    <row r="51" spans="2:19">
      <c r="B51" s="145">
        <v>45832</v>
      </c>
      <c r="C51" s="146">
        <v>61.16</v>
      </c>
      <c r="D51" s="146">
        <v>103.28</v>
      </c>
      <c r="E51" s="146">
        <v>38.04</v>
      </c>
      <c r="F51" s="146">
        <v>36.479999999999997</v>
      </c>
      <c r="G51" s="146">
        <v>69.709999999999994</v>
      </c>
      <c r="H51" s="146">
        <v>55.98</v>
      </c>
      <c r="I51" s="146">
        <v>133.22</v>
      </c>
      <c r="J51" s="146">
        <v>116.95</v>
      </c>
      <c r="K51" s="146">
        <v>82.97</v>
      </c>
      <c r="L51" s="146">
        <v>68.78</v>
      </c>
      <c r="M51" s="146">
        <v>63.84</v>
      </c>
      <c r="N51" s="146">
        <v>40.51</v>
      </c>
      <c r="O51" s="146">
        <v>115.04</v>
      </c>
      <c r="P51" s="146">
        <v>78.13</v>
      </c>
      <c r="Q51" s="146">
        <v>90.17</v>
      </c>
      <c r="R51" s="146">
        <v>83.13</v>
      </c>
      <c r="S51" s="146">
        <v>76.09</v>
      </c>
    </row>
    <row r="52" spans="2:19">
      <c r="B52" s="145">
        <v>45833</v>
      </c>
      <c r="C52" s="146">
        <v>60.09</v>
      </c>
      <c r="D52" s="146">
        <v>101.41</v>
      </c>
      <c r="E52" s="146">
        <v>37.56</v>
      </c>
      <c r="F52" s="146">
        <v>36.299999999999997</v>
      </c>
      <c r="G52" s="146">
        <v>68.569999999999993</v>
      </c>
      <c r="H52" s="146">
        <v>55.2</v>
      </c>
      <c r="I52" s="146">
        <v>130.87</v>
      </c>
      <c r="J52" s="146">
        <v>115.95</v>
      </c>
      <c r="K52" s="146">
        <v>81.319999999999993</v>
      </c>
      <c r="L52" s="146">
        <v>68.19</v>
      </c>
      <c r="M52" s="146">
        <v>62.46</v>
      </c>
      <c r="N52" s="146">
        <v>39.92</v>
      </c>
      <c r="O52" s="146">
        <v>113.51</v>
      </c>
      <c r="P52" s="146">
        <v>77.930000000000007</v>
      </c>
      <c r="Q52" s="146">
        <v>88.74</v>
      </c>
      <c r="R52" s="146">
        <v>82.75</v>
      </c>
      <c r="S52" s="146">
        <v>75.02</v>
      </c>
    </row>
    <row r="53" spans="2:19">
      <c r="B53" s="145">
        <v>45834</v>
      </c>
      <c r="C53" s="146">
        <v>60.32</v>
      </c>
      <c r="D53" s="146">
        <v>102.35</v>
      </c>
      <c r="E53" s="146">
        <v>37.72</v>
      </c>
      <c r="F53" s="146">
        <v>36.58</v>
      </c>
      <c r="G53" s="146">
        <v>69.16</v>
      </c>
      <c r="H53" s="146">
        <v>55.18</v>
      </c>
      <c r="I53" s="146">
        <v>131.56</v>
      </c>
      <c r="J53" s="146">
        <v>116.25</v>
      </c>
      <c r="K53" s="146">
        <v>81.86</v>
      </c>
      <c r="L53" s="146">
        <v>68.459999999999994</v>
      </c>
      <c r="M53" s="146">
        <v>63.25</v>
      </c>
      <c r="N53" s="146">
        <v>39.93</v>
      </c>
      <c r="O53" s="146">
        <v>114.45</v>
      </c>
      <c r="P53" s="146">
        <v>78.650000000000006</v>
      </c>
      <c r="Q53" s="146">
        <v>88.97</v>
      </c>
      <c r="R53" s="146">
        <v>83.03</v>
      </c>
      <c r="S53" s="146">
        <v>74.94</v>
      </c>
    </row>
    <row r="54" spans="2:19">
      <c r="B54" s="145">
        <v>45835</v>
      </c>
      <c r="C54" s="146">
        <v>60.35</v>
      </c>
      <c r="D54" s="146">
        <v>102.46</v>
      </c>
      <c r="E54" s="146">
        <v>37.64</v>
      </c>
      <c r="F54" s="146">
        <v>36.369999999999997</v>
      </c>
      <c r="G54" s="146">
        <v>69.010000000000005</v>
      </c>
      <c r="H54" s="146">
        <v>55.87</v>
      </c>
      <c r="I54" s="146">
        <v>131.62</v>
      </c>
      <c r="J54" s="146">
        <v>116.92</v>
      </c>
      <c r="K54" s="146">
        <v>82.48</v>
      </c>
      <c r="L54" s="146">
        <v>68.31</v>
      </c>
      <c r="M54" s="146">
        <v>63.36</v>
      </c>
      <c r="N54" s="146">
        <v>39.9</v>
      </c>
      <c r="O54" s="146">
        <v>114.49</v>
      </c>
      <c r="P54" s="146">
        <v>78.55</v>
      </c>
      <c r="Q54" s="146">
        <v>88.55</v>
      </c>
      <c r="R54" s="146">
        <v>83.52</v>
      </c>
      <c r="S54" s="146">
        <v>75.36</v>
      </c>
    </row>
    <row r="55" spans="2:19">
      <c r="B55" s="145">
        <v>45838</v>
      </c>
      <c r="C55" s="146">
        <v>60.47</v>
      </c>
      <c r="D55" s="146">
        <v>103.76</v>
      </c>
      <c r="E55" s="146">
        <v>37.950000000000003</v>
      </c>
      <c r="F55" s="146">
        <v>36.74</v>
      </c>
      <c r="G55" s="146">
        <v>69.28</v>
      </c>
      <c r="H55" s="146">
        <v>56.52</v>
      </c>
      <c r="I55" s="146">
        <v>132.46</v>
      </c>
      <c r="J55" s="146">
        <v>118</v>
      </c>
      <c r="K55" s="146">
        <v>83.12</v>
      </c>
      <c r="L55" s="146">
        <v>68.930000000000007</v>
      </c>
      <c r="M55" s="146">
        <v>63.62</v>
      </c>
      <c r="N55" s="146">
        <v>40.26</v>
      </c>
      <c r="O55" s="146">
        <v>115.45</v>
      </c>
      <c r="P55" s="146">
        <v>77.09</v>
      </c>
      <c r="Q55" s="146">
        <v>89.47</v>
      </c>
      <c r="R55" s="146">
        <v>84.18</v>
      </c>
      <c r="S55" s="146">
        <v>75.77</v>
      </c>
    </row>
    <row r="56" spans="2:19">
      <c r="B56" s="145">
        <v>45839</v>
      </c>
      <c r="C56" s="146">
        <v>61.36</v>
      </c>
      <c r="D56" s="146">
        <v>104.39</v>
      </c>
      <c r="E56" s="146">
        <v>38.369999999999997</v>
      </c>
      <c r="F56" s="146">
        <v>36.520000000000003</v>
      </c>
      <c r="G56" s="146">
        <v>70.13</v>
      </c>
      <c r="H56" s="146">
        <v>57.65</v>
      </c>
      <c r="I56" s="146">
        <v>132.43</v>
      </c>
      <c r="J56" s="146">
        <v>118.87</v>
      </c>
      <c r="K56" s="146">
        <v>82.53</v>
      </c>
      <c r="L56" s="146">
        <v>69.459999999999994</v>
      </c>
      <c r="M56" s="146">
        <v>64.55</v>
      </c>
      <c r="N56" s="146">
        <v>40.380000000000003</v>
      </c>
      <c r="O56" s="146">
        <v>115.63</v>
      </c>
      <c r="P56" s="146">
        <v>79.05</v>
      </c>
      <c r="Q56" s="146">
        <v>90.84</v>
      </c>
      <c r="R56" s="146">
        <v>82.87</v>
      </c>
      <c r="S56" s="146">
        <v>76.180000000000007</v>
      </c>
    </row>
    <row r="57" spans="2:19">
      <c r="B57" s="145">
        <v>45840</v>
      </c>
      <c r="C57" s="146">
        <v>60.76</v>
      </c>
      <c r="D57" s="146">
        <v>103.26</v>
      </c>
      <c r="E57" s="146">
        <v>38.1</v>
      </c>
      <c r="F57" s="146">
        <v>35.770000000000003</v>
      </c>
      <c r="G57" s="146">
        <v>69.69</v>
      </c>
      <c r="H57" s="146">
        <v>57.42</v>
      </c>
      <c r="I57" s="146">
        <v>130.68</v>
      </c>
      <c r="J57" s="146">
        <v>117.06</v>
      </c>
      <c r="K57" s="146">
        <v>81.319999999999993</v>
      </c>
      <c r="L57" s="146">
        <v>68.98</v>
      </c>
      <c r="M57" s="146">
        <v>64.45</v>
      </c>
      <c r="N57" s="146">
        <v>39.76</v>
      </c>
      <c r="O57" s="146">
        <v>115.16</v>
      </c>
      <c r="P57" s="146">
        <v>79.42</v>
      </c>
      <c r="Q57" s="146">
        <v>90.17</v>
      </c>
      <c r="R57" s="146">
        <v>81.22</v>
      </c>
      <c r="S57" s="146">
        <v>74.819999999999993</v>
      </c>
    </row>
    <row r="58" spans="2:19">
      <c r="B58" s="145">
        <v>45841</v>
      </c>
      <c r="C58" s="146">
        <v>61.53</v>
      </c>
      <c r="D58" s="146">
        <v>103.86</v>
      </c>
      <c r="E58" s="146">
        <v>38.36</v>
      </c>
      <c r="F58" s="146">
        <v>35.94</v>
      </c>
      <c r="G58" s="146">
        <v>70.47</v>
      </c>
      <c r="H58" s="146">
        <v>56.86</v>
      </c>
      <c r="I58" s="146">
        <v>131.94</v>
      </c>
      <c r="J58" s="146">
        <v>117.31</v>
      </c>
      <c r="K58" s="146">
        <v>81.92</v>
      </c>
      <c r="L58" s="146">
        <v>70.180000000000007</v>
      </c>
      <c r="M58" s="146">
        <v>64.55</v>
      </c>
      <c r="N58" s="146">
        <v>39.880000000000003</v>
      </c>
      <c r="O58" s="146">
        <v>115.99</v>
      </c>
      <c r="P58" s="146">
        <v>79.69</v>
      </c>
      <c r="Q58" s="146">
        <v>90.42</v>
      </c>
      <c r="R58" s="146">
        <v>81.17</v>
      </c>
      <c r="S58" s="146">
        <v>75.12</v>
      </c>
    </row>
    <row r="59" spans="2:19">
      <c r="B59" s="145">
        <v>45845</v>
      </c>
      <c r="C59" s="146">
        <v>61.95</v>
      </c>
      <c r="D59" s="146">
        <v>104.17</v>
      </c>
      <c r="E59" s="146">
        <v>38.15</v>
      </c>
      <c r="F59" s="146">
        <v>36.24</v>
      </c>
      <c r="G59" s="146">
        <v>69.63</v>
      </c>
      <c r="H59" s="146">
        <v>56.44</v>
      </c>
      <c r="I59" s="146">
        <v>131.13</v>
      </c>
      <c r="J59" s="146">
        <v>117.29</v>
      </c>
      <c r="K59" s="146">
        <v>81.72</v>
      </c>
      <c r="L59" s="146">
        <v>69.3</v>
      </c>
      <c r="M59" s="146">
        <v>64.39</v>
      </c>
      <c r="N59" s="146">
        <v>39.840000000000003</v>
      </c>
      <c r="O59" s="146">
        <v>116.35</v>
      </c>
      <c r="P59" s="146">
        <v>78.83</v>
      </c>
      <c r="Q59" s="146">
        <v>90.1</v>
      </c>
      <c r="R59" s="146">
        <v>82.29</v>
      </c>
      <c r="S59" s="146">
        <v>74.39</v>
      </c>
    </row>
    <row r="60" spans="2:19">
      <c r="B60" s="145">
        <v>45846</v>
      </c>
      <c r="C60" s="146">
        <v>61.26</v>
      </c>
      <c r="D60" s="146">
        <v>103.96</v>
      </c>
      <c r="E60" s="146">
        <v>37.97</v>
      </c>
      <c r="F60" s="146">
        <v>35.799999999999997</v>
      </c>
      <c r="G60" s="146">
        <v>69.37</v>
      </c>
      <c r="H60" s="146">
        <v>56.32</v>
      </c>
      <c r="I60" s="146">
        <v>130.26</v>
      </c>
      <c r="J60" s="146">
        <v>116.31</v>
      </c>
      <c r="K60" s="146">
        <v>80.930000000000007</v>
      </c>
      <c r="L60" s="146">
        <v>68.680000000000007</v>
      </c>
      <c r="M60" s="146">
        <v>64.56</v>
      </c>
      <c r="N60" s="146">
        <v>39.89</v>
      </c>
      <c r="O60" s="146">
        <v>115.78</v>
      </c>
      <c r="P60" s="146">
        <v>78.92</v>
      </c>
      <c r="Q60" s="146">
        <v>89.62</v>
      </c>
      <c r="R60" s="146">
        <v>81.599999999999994</v>
      </c>
      <c r="S60" s="146">
        <v>74.319999999999993</v>
      </c>
    </row>
    <row r="61" spans="2:19">
      <c r="B61" s="145">
        <v>45847</v>
      </c>
      <c r="C61" s="146">
        <v>61.72</v>
      </c>
      <c r="D61" s="146">
        <v>104.74</v>
      </c>
      <c r="E61" s="146">
        <v>38.270000000000003</v>
      </c>
      <c r="F61" s="146">
        <v>36.07</v>
      </c>
      <c r="G61" s="146">
        <v>69.760000000000005</v>
      </c>
      <c r="H61" s="146">
        <v>57.15</v>
      </c>
      <c r="I61" s="146">
        <v>131.41999999999999</v>
      </c>
      <c r="J61" s="146">
        <v>117.17</v>
      </c>
      <c r="K61" s="146">
        <v>81.459999999999994</v>
      </c>
      <c r="L61" s="146">
        <v>68.81</v>
      </c>
      <c r="M61" s="146">
        <v>65.11</v>
      </c>
      <c r="N61" s="146">
        <v>40.15</v>
      </c>
      <c r="O61" s="146">
        <v>117.4</v>
      </c>
      <c r="P61" s="146">
        <v>79.69</v>
      </c>
      <c r="Q61" s="146">
        <v>89.96</v>
      </c>
      <c r="R61" s="146">
        <v>81.569999999999993</v>
      </c>
      <c r="S61" s="146">
        <v>74.489999999999995</v>
      </c>
    </row>
    <row r="62" spans="2:19">
      <c r="B62" s="145">
        <v>45848</v>
      </c>
      <c r="C62" s="146">
        <v>62.6</v>
      </c>
      <c r="D62" s="146">
        <v>106.04</v>
      </c>
      <c r="E62" s="146">
        <v>38.29</v>
      </c>
      <c r="F62" s="146">
        <v>36.22</v>
      </c>
      <c r="G62" s="146">
        <v>70.540000000000006</v>
      </c>
      <c r="H62" s="146">
        <v>58.16</v>
      </c>
      <c r="I62" s="146">
        <v>133.66</v>
      </c>
      <c r="J62" s="146">
        <v>118.17</v>
      </c>
      <c r="K62" s="146">
        <v>82.12</v>
      </c>
      <c r="L62" s="146">
        <v>69.415000000000006</v>
      </c>
      <c r="M62" s="146">
        <v>66.11</v>
      </c>
      <c r="N62" s="146">
        <v>40.53</v>
      </c>
      <c r="O62" s="146">
        <v>117.9</v>
      </c>
      <c r="P62" s="146">
        <v>80.27</v>
      </c>
      <c r="Q62" s="146">
        <v>91.34</v>
      </c>
      <c r="R62" s="146">
        <v>82.16</v>
      </c>
      <c r="S62" s="146">
        <v>74.900000000000006</v>
      </c>
    </row>
    <row r="63" spans="2:19">
      <c r="B63" s="145">
        <v>45849</v>
      </c>
      <c r="C63" s="146">
        <v>62.08</v>
      </c>
      <c r="D63" s="146">
        <v>105.34</v>
      </c>
      <c r="E63" s="146">
        <v>38.01</v>
      </c>
      <c r="F63" s="146">
        <v>36.14</v>
      </c>
      <c r="G63" s="146">
        <v>70.349999999999994</v>
      </c>
      <c r="H63" s="146">
        <v>57.39</v>
      </c>
      <c r="I63" s="146">
        <v>133.88</v>
      </c>
      <c r="J63" s="146">
        <v>117.46</v>
      </c>
      <c r="K63" s="146">
        <v>81.75</v>
      </c>
      <c r="L63" s="146">
        <v>68.959999999999994</v>
      </c>
      <c r="M63" s="146">
        <v>65.709999999999994</v>
      </c>
      <c r="N63" s="146">
        <v>40.39</v>
      </c>
      <c r="O63" s="146">
        <v>117.58</v>
      </c>
      <c r="P63" s="146">
        <v>78.930000000000007</v>
      </c>
      <c r="Q63" s="146">
        <v>91.04</v>
      </c>
      <c r="R63" s="146">
        <v>82.55</v>
      </c>
      <c r="S63" s="146">
        <v>74.56</v>
      </c>
    </row>
    <row r="64" spans="2:19">
      <c r="B64" s="145">
        <v>45852</v>
      </c>
      <c r="C64" s="146">
        <v>62.59</v>
      </c>
      <c r="D64" s="146">
        <v>105.02</v>
      </c>
      <c r="E64" s="146">
        <v>38.06</v>
      </c>
      <c r="F64" s="146">
        <v>36.21</v>
      </c>
      <c r="G64" s="146">
        <v>70.55</v>
      </c>
      <c r="H64" s="146">
        <v>57.2</v>
      </c>
      <c r="I64" s="146">
        <v>134.15</v>
      </c>
      <c r="J64" s="146">
        <v>117.93</v>
      </c>
      <c r="K64" s="146">
        <v>82.79</v>
      </c>
      <c r="L64" s="146">
        <v>68.5</v>
      </c>
      <c r="M64" s="146">
        <v>65.38</v>
      </c>
      <c r="N64" s="146">
        <v>40.46</v>
      </c>
      <c r="O64" s="146">
        <v>118.18</v>
      </c>
      <c r="P64" s="146">
        <v>78.75</v>
      </c>
      <c r="Q64" s="146">
        <v>91.28</v>
      </c>
      <c r="R64" s="146">
        <v>83</v>
      </c>
      <c r="S64" s="146">
        <v>74.55</v>
      </c>
    </row>
    <row r="65" spans="2:19">
      <c r="B65" s="145">
        <v>45853</v>
      </c>
      <c r="C65" s="146">
        <v>61.85</v>
      </c>
      <c r="D65" s="146">
        <v>104.4</v>
      </c>
      <c r="E65" s="146">
        <v>37.51</v>
      </c>
      <c r="F65" s="146">
        <v>36.04</v>
      </c>
      <c r="G65" s="146">
        <v>70.33</v>
      </c>
      <c r="H65" s="146">
        <v>56.55</v>
      </c>
      <c r="I65" s="146">
        <v>133.35</v>
      </c>
      <c r="J65" s="146">
        <v>117.1</v>
      </c>
      <c r="K65" s="146">
        <v>82.87</v>
      </c>
      <c r="L65" s="146">
        <v>67.73</v>
      </c>
      <c r="M65" s="146">
        <v>64.72</v>
      </c>
      <c r="N65" s="146">
        <v>40.43</v>
      </c>
      <c r="O65" s="146">
        <v>117.9</v>
      </c>
      <c r="P65" s="146">
        <v>76.11</v>
      </c>
      <c r="Q65" s="146">
        <v>90.01</v>
      </c>
      <c r="R65" s="146">
        <v>81.849999999999994</v>
      </c>
      <c r="S65" s="146">
        <v>74.14</v>
      </c>
    </row>
    <row r="66" spans="2:19">
      <c r="B66" s="145">
        <v>45854</v>
      </c>
      <c r="C66" s="146">
        <v>62.87</v>
      </c>
      <c r="D66" s="146">
        <v>105.49</v>
      </c>
      <c r="E66" s="146">
        <v>37.67</v>
      </c>
      <c r="F66" s="146">
        <v>36.090000000000003</v>
      </c>
      <c r="G66" s="146">
        <v>70.69</v>
      </c>
      <c r="H66" s="146">
        <v>57.17</v>
      </c>
      <c r="I66" s="146">
        <v>134.22999999999999</v>
      </c>
      <c r="J66" s="146">
        <v>117.79</v>
      </c>
      <c r="K66" s="146">
        <v>83.55</v>
      </c>
      <c r="L66" s="146">
        <v>68.069999999999993</v>
      </c>
      <c r="M66" s="146">
        <v>64.790000000000006</v>
      </c>
      <c r="N66" s="146">
        <v>40.299999999999997</v>
      </c>
      <c r="O66" s="146">
        <v>118.6</v>
      </c>
      <c r="P66" s="146">
        <v>76.13</v>
      </c>
      <c r="Q66" s="146">
        <v>90.91</v>
      </c>
      <c r="R66" s="146">
        <v>82.17</v>
      </c>
      <c r="S66" s="146">
        <v>75.239999999999995</v>
      </c>
    </row>
    <row r="67" spans="2:19">
      <c r="B67" s="145">
        <v>45855</v>
      </c>
      <c r="C67" s="146">
        <v>63.22</v>
      </c>
      <c r="D67" s="146">
        <v>105.93</v>
      </c>
      <c r="E67" s="146">
        <v>37.54</v>
      </c>
      <c r="F67" s="146">
        <v>36.5</v>
      </c>
      <c r="G67" s="146">
        <v>70.849999999999994</v>
      </c>
      <c r="H67" s="146">
        <v>57.61</v>
      </c>
      <c r="I67" s="146">
        <v>134.72999999999999</v>
      </c>
      <c r="J67" s="146">
        <v>117.46</v>
      </c>
      <c r="K67" s="146">
        <v>84.54</v>
      </c>
      <c r="L67" s="146">
        <v>67.84</v>
      </c>
      <c r="M67" s="146">
        <v>64.84</v>
      </c>
      <c r="N67" s="146">
        <v>40.549999999999997</v>
      </c>
      <c r="O67" s="146">
        <v>118.93</v>
      </c>
      <c r="P67" s="146">
        <v>76.56</v>
      </c>
      <c r="Q67" s="146">
        <v>91.55</v>
      </c>
      <c r="R67" s="146">
        <v>82.75</v>
      </c>
      <c r="S67" s="146">
        <v>76.290000000000006</v>
      </c>
    </row>
    <row r="68" spans="2:19">
      <c r="B68" s="145">
        <v>45856</v>
      </c>
      <c r="C68" s="146">
        <v>64.13</v>
      </c>
      <c r="D68" s="146">
        <v>107.4</v>
      </c>
      <c r="E68" s="146">
        <v>37.24</v>
      </c>
      <c r="F68" s="146">
        <v>37.24</v>
      </c>
      <c r="G68" s="146">
        <v>71.92</v>
      </c>
      <c r="H68" s="146">
        <v>58.09</v>
      </c>
      <c r="I68" s="146">
        <v>137.26</v>
      </c>
      <c r="J68" s="146">
        <v>118.42</v>
      </c>
      <c r="K68" s="146">
        <v>86.4</v>
      </c>
      <c r="L68" s="146">
        <v>68.900000000000006</v>
      </c>
      <c r="M68" s="146">
        <v>65.41</v>
      </c>
      <c r="N68" s="146">
        <v>40.78</v>
      </c>
      <c r="O68" s="146">
        <v>120.18</v>
      </c>
      <c r="P68" s="146">
        <v>77.19</v>
      </c>
      <c r="Q68" s="146">
        <v>92.51</v>
      </c>
      <c r="R68" s="146">
        <v>84.31</v>
      </c>
      <c r="S68" s="146">
        <v>78.25</v>
      </c>
    </row>
    <row r="69" spans="2:19">
      <c r="B69" s="145">
        <v>45859</v>
      </c>
      <c r="C69" s="146">
        <v>64.56</v>
      </c>
      <c r="D69" s="146">
        <v>108.54</v>
      </c>
      <c r="E69" s="146">
        <v>37.72</v>
      </c>
      <c r="F69" s="146">
        <v>37.42</v>
      </c>
      <c r="G69" s="146">
        <v>72.25</v>
      </c>
      <c r="H69" s="146">
        <v>57.69</v>
      </c>
      <c r="I69" s="146">
        <v>137.88999999999999</v>
      </c>
      <c r="J69" s="146">
        <v>119.83</v>
      </c>
      <c r="K69" s="146">
        <v>87.03</v>
      </c>
      <c r="L69" s="146">
        <v>69.06</v>
      </c>
      <c r="M69" s="146">
        <v>65.540000000000006</v>
      </c>
      <c r="N69" s="146">
        <v>41.08</v>
      </c>
      <c r="O69" s="146">
        <v>121.22</v>
      </c>
      <c r="P69" s="146">
        <v>77.58</v>
      </c>
      <c r="Q69" s="146">
        <v>93.15</v>
      </c>
      <c r="R69" s="146">
        <v>84.41</v>
      </c>
      <c r="S69" s="146">
        <v>78.569999999999993</v>
      </c>
    </row>
    <row r="70" spans="2:19">
      <c r="B70" s="145">
        <v>45860</v>
      </c>
      <c r="C70" s="146">
        <v>65.739999999999995</v>
      </c>
      <c r="D70" s="146">
        <v>110.16</v>
      </c>
      <c r="E70" s="146">
        <v>37.909999999999997</v>
      </c>
      <c r="F70" s="146">
        <v>37.76</v>
      </c>
      <c r="G70" s="146">
        <v>73.58</v>
      </c>
      <c r="H70" s="146">
        <v>58.51</v>
      </c>
      <c r="I70" s="146">
        <v>139.55000000000001</v>
      </c>
      <c r="J70" s="146">
        <v>120.73</v>
      </c>
      <c r="K70" s="146">
        <v>88.53</v>
      </c>
      <c r="L70" s="146">
        <v>69.78</v>
      </c>
      <c r="M70" s="146">
        <v>66.61</v>
      </c>
      <c r="N70" s="146">
        <v>41.58</v>
      </c>
      <c r="O70" s="146">
        <v>123.49</v>
      </c>
      <c r="P70" s="146">
        <v>78.39</v>
      </c>
      <c r="Q70" s="146">
        <v>94.45</v>
      </c>
      <c r="R70" s="146">
        <v>85.79</v>
      </c>
      <c r="S70" s="146">
        <v>79.8</v>
      </c>
    </row>
    <row r="71" spans="2:19">
      <c r="B71" s="145">
        <v>45861</v>
      </c>
      <c r="C71" s="146">
        <v>64.849999999999994</v>
      </c>
      <c r="D71" s="146">
        <v>108.89</v>
      </c>
      <c r="E71" s="146">
        <v>37.33</v>
      </c>
      <c r="F71" s="146">
        <v>37.119999999999997</v>
      </c>
      <c r="G71" s="146">
        <v>72.89</v>
      </c>
      <c r="H71" s="146">
        <v>58.29</v>
      </c>
      <c r="I71" s="146">
        <v>138.16999999999999</v>
      </c>
      <c r="J71" s="146">
        <v>119.51</v>
      </c>
      <c r="K71" s="146">
        <v>88.12</v>
      </c>
      <c r="L71" s="146">
        <v>69.55</v>
      </c>
      <c r="M71" s="146">
        <v>66.37</v>
      </c>
      <c r="N71" s="146">
        <v>41.19</v>
      </c>
      <c r="O71" s="146">
        <v>122.72</v>
      </c>
      <c r="P71" s="146">
        <v>78.150000000000006</v>
      </c>
      <c r="Q71" s="146">
        <v>93.1</v>
      </c>
      <c r="R71" s="146">
        <v>86.67</v>
      </c>
      <c r="S71" s="146">
        <v>79.38</v>
      </c>
    </row>
    <row r="72" spans="2:19">
      <c r="B72" s="145">
        <v>45862</v>
      </c>
      <c r="C72" s="146">
        <v>65.209999999999994</v>
      </c>
      <c r="D72" s="146">
        <v>108.97</v>
      </c>
      <c r="E72" s="146">
        <v>36.96</v>
      </c>
      <c r="F72" s="146">
        <v>37.840000000000003</v>
      </c>
      <c r="G72" s="146">
        <v>72.89</v>
      </c>
      <c r="H72" s="146">
        <v>58.75</v>
      </c>
      <c r="I72" s="146">
        <v>139.02000000000001</v>
      </c>
      <c r="J72" s="146">
        <v>119.75</v>
      </c>
      <c r="K72" s="146">
        <v>88.15</v>
      </c>
      <c r="L72" s="146">
        <v>69.77</v>
      </c>
      <c r="M72" s="146">
        <v>66.41</v>
      </c>
      <c r="N72" s="146">
        <v>41.4</v>
      </c>
      <c r="O72" s="146">
        <v>122.77</v>
      </c>
      <c r="P72" s="146">
        <v>77.92</v>
      </c>
      <c r="Q72" s="146">
        <v>91.86</v>
      </c>
      <c r="R72" s="146">
        <v>86.93</v>
      </c>
      <c r="S72" s="146">
        <v>80.459999999999994</v>
      </c>
    </row>
    <row r="73" spans="2:19">
      <c r="B73" s="145">
        <v>45863</v>
      </c>
      <c r="C73" s="146">
        <v>64.94</v>
      </c>
      <c r="D73" s="146">
        <v>109.79</v>
      </c>
      <c r="E73" s="146">
        <v>37.17</v>
      </c>
      <c r="F73" s="146">
        <v>38.36</v>
      </c>
      <c r="G73" s="146">
        <v>72.78</v>
      </c>
      <c r="H73" s="146">
        <v>58.75</v>
      </c>
      <c r="I73" s="146">
        <v>139.43</v>
      </c>
      <c r="J73" s="146">
        <v>119.93</v>
      </c>
      <c r="K73" s="146">
        <v>88.16</v>
      </c>
      <c r="L73" s="146">
        <v>69.8</v>
      </c>
      <c r="M73" s="146">
        <v>66.62</v>
      </c>
      <c r="N73" s="146">
        <v>41.94</v>
      </c>
      <c r="O73" s="146">
        <v>123.25</v>
      </c>
      <c r="P73" s="146">
        <v>78.489999999999995</v>
      </c>
      <c r="Q73" s="146">
        <v>90.91</v>
      </c>
      <c r="R73" s="146">
        <v>87.58</v>
      </c>
      <c r="S73" s="146">
        <v>80.819999999999993</v>
      </c>
    </row>
    <row r="74" spans="2:19">
      <c r="B74" s="145">
        <v>45866</v>
      </c>
      <c r="C74" s="146">
        <v>63.83</v>
      </c>
      <c r="D74" s="146">
        <v>107.95</v>
      </c>
      <c r="E74" s="146">
        <v>36.880000000000003</v>
      </c>
      <c r="F74" s="146">
        <v>37.299999999999997</v>
      </c>
      <c r="G74" s="146">
        <v>71.34</v>
      </c>
      <c r="H74" s="146">
        <v>58</v>
      </c>
      <c r="I74" s="146">
        <v>137.35</v>
      </c>
      <c r="J74" s="146">
        <v>117.6</v>
      </c>
      <c r="K74" s="146">
        <v>86.68</v>
      </c>
      <c r="L74" s="146">
        <v>68.36</v>
      </c>
      <c r="M74" s="146">
        <v>65.180000000000007</v>
      </c>
      <c r="N74" s="146">
        <v>41.41</v>
      </c>
      <c r="O74" s="146">
        <v>120.67</v>
      </c>
      <c r="P74" s="146">
        <v>77.81</v>
      </c>
      <c r="Q74" s="146">
        <v>88.69</v>
      </c>
      <c r="R74" s="146">
        <v>86.94</v>
      </c>
      <c r="S74" s="146">
        <v>80.31</v>
      </c>
    </row>
    <row r="75" spans="2:19">
      <c r="B75" s="145">
        <v>45867</v>
      </c>
      <c r="C75" s="146">
        <v>64.5</v>
      </c>
      <c r="D75" s="146">
        <v>109.22</v>
      </c>
      <c r="E75" s="146">
        <v>37.119999999999997</v>
      </c>
      <c r="F75" s="146">
        <v>38.29</v>
      </c>
      <c r="G75" s="146">
        <v>72.27</v>
      </c>
      <c r="H75" s="146">
        <v>58.66</v>
      </c>
      <c r="I75" s="146">
        <v>137.1</v>
      </c>
      <c r="J75" s="146">
        <v>119.49</v>
      </c>
      <c r="K75" s="146">
        <v>88.24</v>
      </c>
      <c r="L75" s="146">
        <v>69.709999999999994</v>
      </c>
      <c r="M75" s="146">
        <v>66.37</v>
      </c>
      <c r="N75" s="146">
        <v>41.8</v>
      </c>
      <c r="O75" s="146">
        <v>122.58</v>
      </c>
      <c r="P75" s="146">
        <v>78.22</v>
      </c>
      <c r="Q75" s="146">
        <v>89.87</v>
      </c>
      <c r="R75" s="146">
        <v>88.61</v>
      </c>
      <c r="S75" s="146">
        <v>81.150000000000006</v>
      </c>
    </row>
    <row r="76" spans="2:19">
      <c r="B76" s="145">
        <v>45868</v>
      </c>
      <c r="C76" s="146">
        <v>65</v>
      </c>
      <c r="D76" s="146">
        <v>113.25</v>
      </c>
      <c r="E76" s="146">
        <v>37.24</v>
      </c>
      <c r="F76" s="146">
        <v>38.46</v>
      </c>
      <c r="G76" s="146">
        <v>72.17</v>
      </c>
      <c r="H76" s="146">
        <v>58.25</v>
      </c>
      <c r="I76" s="146">
        <v>135.38</v>
      </c>
      <c r="J76" s="146">
        <v>120.48</v>
      </c>
      <c r="K76" s="146">
        <v>89.29</v>
      </c>
      <c r="L76" s="146">
        <v>70.16</v>
      </c>
      <c r="M76" s="146">
        <v>65.989999999999995</v>
      </c>
      <c r="N76" s="146">
        <v>41.79</v>
      </c>
      <c r="O76" s="146">
        <v>122.54</v>
      </c>
      <c r="P76" s="146">
        <v>77.989999999999995</v>
      </c>
      <c r="Q76" s="146">
        <v>89.5</v>
      </c>
      <c r="R76" s="146">
        <v>88.88</v>
      </c>
      <c r="S76" s="146">
        <v>81.180000000000007</v>
      </c>
    </row>
    <row r="77" spans="2:19">
      <c r="B77" s="145">
        <v>45869</v>
      </c>
      <c r="C77" s="146">
        <v>65.010000000000005</v>
      </c>
      <c r="D77" s="146">
        <v>113.14</v>
      </c>
      <c r="E77" s="146">
        <v>37.299999999999997</v>
      </c>
      <c r="F77" s="146">
        <v>38.82</v>
      </c>
      <c r="G77" s="146">
        <v>73.8</v>
      </c>
      <c r="H77" s="146">
        <v>58.45</v>
      </c>
      <c r="I77" s="146">
        <v>138.41</v>
      </c>
      <c r="J77" s="146">
        <v>121.64</v>
      </c>
      <c r="K77" s="146">
        <v>90.43</v>
      </c>
      <c r="L77" s="146">
        <v>70.8</v>
      </c>
      <c r="M77" s="146">
        <v>66.099999999999994</v>
      </c>
      <c r="N77" s="146">
        <v>42.71</v>
      </c>
      <c r="O77" s="146">
        <v>125.33</v>
      </c>
      <c r="P77" s="146">
        <v>77.180000000000007</v>
      </c>
      <c r="Q77" s="146">
        <v>90.62</v>
      </c>
      <c r="R77" s="146">
        <v>89.79</v>
      </c>
      <c r="S77" s="146">
        <v>81.680000000000007</v>
      </c>
    </row>
    <row r="78" spans="2:19">
      <c r="B78" s="145">
        <v>45870</v>
      </c>
      <c r="C78" s="146">
        <v>65.47</v>
      </c>
      <c r="D78" s="146">
        <v>113.58</v>
      </c>
      <c r="E78" s="146">
        <v>37.520000000000003</v>
      </c>
      <c r="F78" s="146">
        <v>38.81</v>
      </c>
      <c r="G78" s="146">
        <v>74.08</v>
      </c>
      <c r="H78" s="146">
        <v>60.41</v>
      </c>
      <c r="I78" s="146">
        <v>138.51</v>
      </c>
      <c r="J78" s="146">
        <v>122.91</v>
      </c>
      <c r="K78" s="146">
        <v>89.67</v>
      </c>
      <c r="L78" s="146">
        <v>71.55</v>
      </c>
      <c r="M78" s="146">
        <v>65.55</v>
      </c>
      <c r="N78" s="146">
        <v>43.19</v>
      </c>
      <c r="O78" s="146">
        <v>124.34</v>
      </c>
      <c r="P78" s="146">
        <v>75.290000000000006</v>
      </c>
      <c r="Q78" s="146">
        <v>90.68</v>
      </c>
      <c r="R78" s="146">
        <v>88.97</v>
      </c>
      <c r="S78" s="146">
        <v>80.97</v>
      </c>
    </row>
    <row r="79" spans="2:19">
      <c r="B79" s="145">
        <v>45873</v>
      </c>
      <c r="C79" s="146">
        <v>66.34</v>
      </c>
      <c r="D79" s="146">
        <v>115</v>
      </c>
      <c r="E79" s="146">
        <v>38.200000000000003</v>
      </c>
      <c r="F79" s="146">
        <v>39.159999999999997</v>
      </c>
      <c r="G79" s="146">
        <v>74.67</v>
      </c>
      <c r="H79" s="146">
        <v>61.13</v>
      </c>
      <c r="I79" s="146">
        <v>140.80000000000001</v>
      </c>
      <c r="J79" s="146">
        <v>124.17</v>
      </c>
      <c r="K79" s="146">
        <v>91.62</v>
      </c>
      <c r="L79" s="146">
        <v>73.12</v>
      </c>
      <c r="M79" s="146">
        <v>66.459999999999994</v>
      </c>
      <c r="N79" s="146">
        <v>43.84</v>
      </c>
      <c r="O79" s="146">
        <v>126.38</v>
      </c>
      <c r="P79" s="146">
        <v>76.22</v>
      </c>
      <c r="Q79" s="146">
        <v>92.24</v>
      </c>
      <c r="R79" s="146">
        <v>90.14</v>
      </c>
      <c r="S79" s="146">
        <v>82.98</v>
      </c>
    </row>
    <row r="80" spans="2:19">
      <c r="B80" s="145">
        <v>45874</v>
      </c>
      <c r="C80" s="146">
        <v>66.069999999999993</v>
      </c>
      <c r="D80" s="146">
        <v>113.24</v>
      </c>
      <c r="E80" s="146">
        <v>38.25</v>
      </c>
      <c r="F80" s="146">
        <v>38.93</v>
      </c>
      <c r="G80" s="146">
        <v>74.16</v>
      </c>
      <c r="H80" s="146">
        <v>61.08</v>
      </c>
      <c r="I80" s="146">
        <v>139.56</v>
      </c>
      <c r="J80" s="146">
        <v>124</v>
      </c>
      <c r="K80" s="146">
        <v>90.4</v>
      </c>
      <c r="L80" s="146">
        <v>73.040000000000006</v>
      </c>
      <c r="M80" s="146">
        <v>65.88</v>
      </c>
      <c r="N80" s="146">
        <v>43.52</v>
      </c>
      <c r="O80" s="146">
        <v>125.34</v>
      </c>
      <c r="P80" s="146">
        <v>80.94</v>
      </c>
      <c r="Q80" s="146">
        <v>92.34</v>
      </c>
      <c r="R80" s="146">
        <v>88.17</v>
      </c>
      <c r="S80" s="146">
        <v>82.37</v>
      </c>
    </row>
    <row r="81" spans="2:19">
      <c r="B81" s="145">
        <v>45875</v>
      </c>
      <c r="C81" s="146">
        <v>65.77</v>
      </c>
      <c r="D81" s="146">
        <v>113.49</v>
      </c>
      <c r="E81" s="146">
        <v>36.67</v>
      </c>
      <c r="F81" s="146">
        <v>38.6</v>
      </c>
      <c r="G81" s="146">
        <v>74.11</v>
      </c>
      <c r="H81" s="146">
        <v>60.97</v>
      </c>
      <c r="I81" s="146">
        <v>139.12</v>
      </c>
      <c r="J81" s="146">
        <v>125.21</v>
      </c>
      <c r="K81" s="146">
        <v>90.28</v>
      </c>
      <c r="L81" s="146">
        <v>73.25</v>
      </c>
      <c r="M81" s="146">
        <v>65.430000000000007</v>
      </c>
      <c r="N81" s="146">
        <v>43.44</v>
      </c>
      <c r="O81" s="146">
        <v>124.94</v>
      </c>
      <c r="P81" s="146">
        <v>78.58</v>
      </c>
      <c r="Q81" s="146">
        <v>92.56</v>
      </c>
      <c r="R81" s="146">
        <v>85.87</v>
      </c>
      <c r="S81" s="146">
        <v>81.150000000000006</v>
      </c>
    </row>
    <row r="82" spans="2:19">
      <c r="B82" s="145">
        <v>45876</v>
      </c>
      <c r="C82" s="146">
        <v>66.12</v>
      </c>
      <c r="D82" s="146">
        <v>113.73</v>
      </c>
      <c r="E82" s="146">
        <v>37.43</v>
      </c>
      <c r="F82" s="146">
        <v>38.869999999999997</v>
      </c>
      <c r="G82" s="146">
        <v>74.53</v>
      </c>
      <c r="H82" s="146">
        <v>61.74</v>
      </c>
      <c r="I82" s="146">
        <v>140.21</v>
      </c>
      <c r="J82" s="146">
        <v>125.93</v>
      </c>
      <c r="K82" s="146">
        <v>90.53</v>
      </c>
      <c r="L82" s="146">
        <v>72.87</v>
      </c>
      <c r="M82" s="146">
        <v>65.930000000000007</v>
      </c>
      <c r="N82" s="146">
        <v>43.44</v>
      </c>
      <c r="O82" s="146">
        <v>124.98</v>
      </c>
      <c r="P82" s="146">
        <v>79.650000000000006</v>
      </c>
      <c r="Q82" s="146">
        <v>93.78</v>
      </c>
      <c r="R82" s="146">
        <v>87.47</v>
      </c>
      <c r="S82" s="146">
        <v>82.59</v>
      </c>
    </row>
    <row r="83" spans="2:19">
      <c r="B83" s="145">
        <v>45877</v>
      </c>
      <c r="C83" s="146">
        <v>65.64</v>
      </c>
      <c r="D83" s="146">
        <v>112.5</v>
      </c>
      <c r="E83" s="146">
        <v>37.32</v>
      </c>
      <c r="F83" s="146">
        <v>38.83</v>
      </c>
      <c r="G83" s="146">
        <v>73.48</v>
      </c>
      <c r="H83" s="146">
        <v>61.81</v>
      </c>
      <c r="I83" s="146">
        <v>140.26</v>
      </c>
      <c r="J83" s="146">
        <v>125.32</v>
      </c>
      <c r="K83" s="146">
        <v>90.47</v>
      </c>
      <c r="L83" s="146">
        <v>72.42</v>
      </c>
      <c r="M83" s="146">
        <v>65.040000000000006</v>
      </c>
      <c r="N83" s="146">
        <v>43.26</v>
      </c>
      <c r="O83" s="146">
        <v>124.58</v>
      </c>
      <c r="P83" s="146">
        <v>79.73</v>
      </c>
      <c r="Q83" s="146">
        <v>92.62</v>
      </c>
      <c r="R83" s="146">
        <v>87.68</v>
      </c>
      <c r="S83" s="146">
        <v>81.709999999999994</v>
      </c>
    </row>
    <row r="84" spans="2:19">
      <c r="B84" s="145">
        <v>45880</v>
      </c>
      <c r="C84" s="146">
        <v>65.319999999999993</v>
      </c>
      <c r="D84" s="146">
        <v>112</v>
      </c>
      <c r="E84" s="146">
        <v>37.369999999999997</v>
      </c>
      <c r="F84" s="146">
        <v>38.57</v>
      </c>
      <c r="G84" s="146">
        <v>72.92</v>
      </c>
      <c r="H84" s="146">
        <v>61.49</v>
      </c>
      <c r="I84" s="146">
        <v>139.91999999999999</v>
      </c>
      <c r="J84" s="146">
        <v>125.56</v>
      </c>
      <c r="K84" s="146">
        <v>90.09</v>
      </c>
      <c r="L84" s="146">
        <v>72.42</v>
      </c>
      <c r="M84" s="146">
        <v>65.69</v>
      </c>
      <c r="N84" s="146">
        <v>43.33</v>
      </c>
      <c r="O84" s="146">
        <v>124.34</v>
      </c>
      <c r="P84" s="146">
        <v>79.790000000000006</v>
      </c>
      <c r="Q84" s="146">
        <v>92.48</v>
      </c>
      <c r="R84" s="146">
        <v>86.54</v>
      </c>
      <c r="S84" s="146">
        <v>80.900000000000006</v>
      </c>
    </row>
    <row r="85" spans="2:19">
      <c r="B85" s="145">
        <v>45881</v>
      </c>
      <c r="C85" s="146">
        <v>64.8</v>
      </c>
      <c r="D85" s="146">
        <v>111.99</v>
      </c>
      <c r="E85" s="146">
        <v>37.840000000000003</v>
      </c>
      <c r="F85" s="146">
        <v>38.47</v>
      </c>
      <c r="G85" s="146">
        <v>72.81</v>
      </c>
      <c r="H85" s="146">
        <v>61.31</v>
      </c>
      <c r="I85" s="146">
        <v>139.88999999999999</v>
      </c>
      <c r="J85" s="146">
        <v>124.47</v>
      </c>
      <c r="K85" s="146">
        <v>90.89</v>
      </c>
      <c r="L85" s="146">
        <v>72.63</v>
      </c>
      <c r="M85" s="146">
        <v>65.819999999999993</v>
      </c>
      <c r="N85" s="146">
        <v>43.61</v>
      </c>
      <c r="O85" s="146">
        <v>125.64</v>
      </c>
      <c r="P85" s="146">
        <v>82.29</v>
      </c>
      <c r="Q85" s="146">
        <v>92.45</v>
      </c>
      <c r="R85" s="146">
        <v>87.83</v>
      </c>
      <c r="S85" s="146">
        <v>82.09</v>
      </c>
    </row>
    <row r="86" spans="2:19">
      <c r="B86" s="145">
        <v>45882</v>
      </c>
      <c r="C86" s="146">
        <v>65.37</v>
      </c>
      <c r="D86" s="146">
        <v>113.11</v>
      </c>
      <c r="E86" s="146">
        <v>37.82</v>
      </c>
      <c r="F86" s="146">
        <v>38.630000000000003</v>
      </c>
      <c r="G86" s="146">
        <v>73.459999999999994</v>
      </c>
      <c r="H86" s="146">
        <v>62.1</v>
      </c>
      <c r="I86" s="146">
        <v>141.49</v>
      </c>
      <c r="J86" s="146">
        <v>125.71</v>
      </c>
      <c r="K86" s="146">
        <v>90.98</v>
      </c>
      <c r="L86" s="146">
        <v>73.27</v>
      </c>
      <c r="M86" s="146">
        <v>66.3</v>
      </c>
      <c r="N86" s="146">
        <v>43.95</v>
      </c>
      <c r="O86" s="146">
        <v>126.9</v>
      </c>
      <c r="P86" s="146">
        <v>83.27</v>
      </c>
      <c r="Q86" s="146">
        <v>93.06</v>
      </c>
      <c r="R86" s="146">
        <v>87.67</v>
      </c>
      <c r="S86" s="146">
        <v>82.22</v>
      </c>
    </row>
    <row r="87" spans="2:19">
      <c r="B87" s="145">
        <v>45883</v>
      </c>
      <c r="C87" s="146">
        <v>64.72</v>
      </c>
      <c r="D87" s="146">
        <v>112.86</v>
      </c>
      <c r="E87" s="146">
        <v>37.51</v>
      </c>
      <c r="F87" s="146">
        <v>38.44</v>
      </c>
      <c r="G87" s="146">
        <v>72.59</v>
      </c>
      <c r="H87" s="146">
        <v>61.18</v>
      </c>
      <c r="I87" s="146">
        <v>139.93</v>
      </c>
      <c r="J87" s="146">
        <v>124.26</v>
      </c>
      <c r="K87" s="146">
        <v>90.29</v>
      </c>
      <c r="L87" s="146">
        <v>72.81</v>
      </c>
      <c r="M87" s="146">
        <v>65.510000000000005</v>
      </c>
      <c r="N87" s="146">
        <v>43.66</v>
      </c>
      <c r="O87" s="146">
        <v>125.73</v>
      </c>
      <c r="P87" s="146">
        <v>82.1</v>
      </c>
      <c r="Q87" s="146">
        <v>91.91</v>
      </c>
      <c r="R87" s="146">
        <v>86.8</v>
      </c>
      <c r="S87" s="146">
        <v>81.88</v>
      </c>
    </row>
    <row r="88" spans="2:19">
      <c r="B88" s="145">
        <v>45884</v>
      </c>
      <c r="C88" s="146">
        <v>64.62</v>
      </c>
      <c r="D88" s="146">
        <v>111.99</v>
      </c>
      <c r="E88" s="146">
        <v>37.29</v>
      </c>
      <c r="F88" s="146">
        <v>38.119999999999997</v>
      </c>
      <c r="G88" s="146">
        <v>72.3</v>
      </c>
      <c r="H88" s="146">
        <v>61.14</v>
      </c>
      <c r="I88" s="146">
        <v>138.91999999999999</v>
      </c>
      <c r="J88" s="146">
        <v>122.45</v>
      </c>
      <c r="K88" s="146">
        <v>89.12</v>
      </c>
      <c r="L88" s="146">
        <v>71.95</v>
      </c>
      <c r="M88" s="146">
        <v>65.53</v>
      </c>
      <c r="N88" s="146">
        <v>43.47</v>
      </c>
      <c r="O88" s="146">
        <v>125.42</v>
      </c>
      <c r="P88" s="146">
        <v>82.27</v>
      </c>
      <c r="Q88" s="146">
        <v>91.34</v>
      </c>
      <c r="R88" s="146">
        <v>85.32</v>
      </c>
      <c r="S88" s="146">
        <v>81.23</v>
      </c>
    </row>
    <row r="89" spans="2:19">
      <c r="B89" s="145">
        <v>45887</v>
      </c>
      <c r="C89" s="146">
        <v>64.430000000000007</v>
      </c>
      <c r="D89" s="146">
        <v>110.7</v>
      </c>
      <c r="E89" s="146">
        <v>36.9</v>
      </c>
      <c r="F89" s="146">
        <v>37.729999999999997</v>
      </c>
      <c r="G89" s="146">
        <v>72.03</v>
      </c>
      <c r="H89" s="146">
        <v>60.4</v>
      </c>
      <c r="I89" s="146">
        <v>137.4</v>
      </c>
      <c r="J89" s="146">
        <v>121.46</v>
      </c>
      <c r="K89" s="146">
        <v>87.85</v>
      </c>
      <c r="L89" s="146">
        <v>71.430000000000007</v>
      </c>
      <c r="M89" s="146">
        <v>64.540000000000006</v>
      </c>
      <c r="N89" s="146">
        <v>42.83</v>
      </c>
      <c r="O89" s="146">
        <v>124.55</v>
      </c>
      <c r="P89" s="146">
        <v>82.81</v>
      </c>
      <c r="Q89" s="146">
        <v>90.33</v>
      </c>
      <c r="R89" s="146">
        <v>84.12</v>
      </c>
      <c r="S89" s="146">
        <v>80.989999999999995</v>
      </c>
    </row>
    <row r="90" spans="2:19">
      <c r="B90" s="145">
        <v>45888</v>
      </c>
      <c r="C90" s="146">
        <v>66.02</v>
      </c>
      <c r="D90" s="146">
        <v>112.66</v>
      </c>
      <c r="E90" s="146">
        <v>37.15</v>
      </c>
      <c r="F90" s="146">
        <v>38.21</v>
      </c>
      <c r="G90" s="146">
        <v>73.03</v>
      </c>
      <c r="H90" s="146">
        <v>61.3</v>
      </c>
      <c r="I90" s="146">
        <v>139.72999999999999</v>
      </c>
      <c r="J90" s="146">
        <v>123.78</v>
      </c>
      <c r="K90" s="146">
        <v>88.81</v>
      </c>
      <c r="L90" s="146">
        <v>72.5</v>
      </c>
      <c r="M90" s="146">
        <v>65.709999999999994</v>
      </c>
      <c r="N90" s="146">
        <v>43.42</v>
      </c>
      <c r="O90" s="146">
        <v>127.17</v>
      </c>
      <c r="P90" s="146">
        <v>84.42</v>
      </c>
      <c r="Q90" s="146">
        <v>92.07</v>
      </c>
      <c r="R90" s="146">
        <v>84.59</v>
      </c>
      <c r="S90" s="146">
        <v>82.65</v>
      </c>
    </row>
    <row r="91" spans="2:19">
      <c r="B91" s="145">
        <v>45889</v>
      </c>
      <c r="C91" s="146">
        <v>66.33</v>
      </c>
      <c r="D91" s="146">
        <v>113.55</v>
      </c>
      <c r="E91" s="146">
        <v>36.81</v>
      </c>
      <c r="F91" s="146">
        <v>38.5</v>
      </c>
      <c r="G91" s="146">
        <v>73.010000000000005</v>
      </c>
      <c r="H91" s="146">
        <v>61.52</v>
      </c>
      <c r="I91" s="146">
        <v>140.49</v>
      </c>
      <c r="J91" s="146">
        <v>124.48</v>
      </c>
      <c r="K91" s="146">
        <v>89.83</v>
      </c>
      <c r="L91" s="146">
        <v>72.599999999999994</v>
      </c>
      <c r="M91" s="146">
        <v>65.709999999999994</v>
      </c>
      <c r="N91" s="146">
        <v>43.58</v>
      </c>
      <c r="O91" s="146">
        <v>126.63</v>
      </c>
      <c r="P91" s="146">
        <v>83.17</v>
      </c>
      <c r="Q91" s="146">
        <v>92.31</v>
      </c>
      <c r="R91" s="146">
        <v>85.16</v>
      </c>
      <c r="S91" s="146">
        <v>82.4</v>
      </c>
    </row>
    <row r="92" spans="2:19">
      <c r="B92" s="145">
        <v>45890</v>
      </c>
      <c r="C92" s="146">
        <v>66.11</v>
      </c>
      <c r="D92" s="146">
        <v>113.14</v>
      </c>
      <c r="E92" s="146">
        <v>36.619999999999997</v>
      </c>
      <c r="F92" s="146">
        <v>38</v>
      </c>
      <c r="G92" s="146">
        <v>72.78</v>
      </c>
      <c r="H92" s="146">
        <v>61.25</v>
      </c>
      <c r="I92" s="146">
        <v>140.19999999999999</v>
      </c>
      <c r="J92" s="146">
        <v>124.14</v>
      </c>
      <c r="K92" s="146">
        <v>89.22</v>
      </c>
      <c r="L92" s="146">
        <v>72.540000000000006</v>
      </c>
      <c r="M92" s="146">
        <v>65.42</v>
      </c>
      <c r="N92" s="146">
        <v>43.48</v>
      </c>
      <c r="O92" s="146">
        <v>126.4</v>
      </c>
      <c r="P92" s="146">
        <v>83.09</v>
      </c>
      <c r="Q92" s="146">
        <v>91.16</v>
      </c>
      <c r="R92" s="146">
        <v>83.29</v>
      </c>
      <c r="S92" s="146">
        <v>81.13</v>
      </c>
    </row>
    <row r="93" spans="2:19">
      <c r="B93" s="145">
        <v>45891</v>
      </c>
      <c r="C93" s="146">
        <v>66.97</v>
      </c>
      <c r="D93" s="146">
        <v>114.02</v>
      </c>
      <c r="E93" s="146">
        <v>37.31</v>
      </c>
      <c r="F93" s="146">
        <v>38.049999999999997</v>
      </c>
      <c r="G93" s="146">
        <v>73.12</v>
      </c>
      <c r="H93" s="146">
        <v>61.9</v>
      </c>
      <c r="I93" s="146">
        <v>139.94</v>
      </c>
      <c r="J93" s="146">
        <v>124.34</v>
      </c>
      <c r="K93" s="146">
        <v>89.33</v>
      </c>
      <c r="L93" s="146">
        <v>72.3</v>
      </c>
      <c r="M93" s="146">
        <v>66.53</v>
      </c>
      <c r="N93" s="146">
        <v>43.79</v>
      </c>
      <c r="O93" s="146">
        <v>128.05000000000001</v>
      </c>
      <c r="P93" s="146">
        <v>85.97</v>
      </c>
      <c r="Q93" s="146">
        <v>91.35</v>
      </c>
      <c r="R93" s="146">
        <v>83.7</v>
      </c>
      <c r="S93" s="146">
        <v>82.9</v>
      </c>
    </row>
    <row r="94" spans="2:19">
      <c r="B94" s="145">
        <v>45894</v>
      </c>
      <c r="C94" s="146">
        <v>66.180000000000007</v>
      </c>
      <c r="D94" s="146">
        <v>113.005</v>
      </c>
      <c r="E94" s="146">
        <v>36.799999999999997</v>
      </c>
      <c r="F94" s="146">
        <v>37.700000000000003</v>
      </c>
      <c r="G94" s="146">
        <v>72.22</v>
      </c>
      <c r="H94" s="146">
        <v>60.19</v>
      </c>
      <c r="I94" s="146">
        <v>138.41999999999999</v>
      </c>
      <c r="J94" s="146">
        <v>123.11</v>
      </c>
      <c r="K94" s="146">
        <v>89.17</v>
      </c>
      <c r="L94" s="146">
        <v>71.650000000000006</v>
      </c>
      <c r="M94" s="146">
        <v>63.39</v>
      </c>
      <c r="N94" s="146">
        <v>43.64</v>
      </c>
      <c r="O94" s="146">
        <v>126.96</v>
      </c>
      <c r="P94" s="146">
        <v>84.96</v>
      </c>
      <c r="Q94" s="146">
        <v>89.98</v>
      </c>
      <c r="R94" s="146">
        <v>82.6</v>
      </c>
      <c r="S94" s="146">
        <v>81.69</v>
      </c>
    </row>
    <row r="95" spans="2:19">
      <c r="B95" s="145">
        <v>45895</v>
      </c>
      <c r="C95" s="146">
        <v>65.709999999999994</v>
      </c>
      <c r="D95" s="146">
        <v>112.63</v>
      </c>
      <c r="E95" s="146">
        <v>36.79</v>
      </c>
      <c r="F95" s="146">
        <v>37.700000000000003</v>
      </c>
      <c r="G95" s="146">
        <v>72.09</v>
      </c>
      <c r="H95" s="146">
        <v>59.82</v>
      </c>
      <c r="I95" s="146">
        <v>138.1</v>
      </c>
      <c r="J95" s="146">
        <v>123.28</v>
      </c>
      <c r="K95" s="146">
        <v>89.59</v>
      </c>
      <c r="L95" s="146">
        <v>71.760000000000005</v>
      </c>
      <c r="M95" s="146">
        <v>64.11</v>
      </c>
      <c r="N95" s="146">
        <v>43.59</v>
      </c>
      <c r="O95" s="146">
        <v>126.67</v>
      </c>
      <c r="P95" s="146">
        <v>84.88</v>
      </c>
      <c r="Q95" s="146">
        <v>89.96</v>
      </c>
      <c r="R95" s="146">
        <v>83.47</v>
      </c>
      <c r="S95" s="146">
        <v>81.78</v>
      </c>
    </row>
    <row r="96" spans="2:19">
      <c r="B96" s="145">
        <v>45896</v>
      </c>
      <c r="C96" s="146">
        <v>65.8</v>
      </c>
      <c r="D96" s="146">
        <v>112.89</v>
      </c>
      <c r="E96" s="146">
        <v>37.049999999999997</v>
      </c>
      <c r="F96" s="146">
        <v>37.729999999999997</v>
      </c>
      <c r="G96" s="146">
        <v>72.209999999999994</v>
      </c>
      <c r="H96" s="146">
        <v>60.34</v>
      </c>
      <c r="I96" s="146">
        <v>138.41</v>
      </c>
      <c r="J96" s="146">
        <v>123.68</v>
      </c>
      <c r="K96" s="146">
        <v>89.55</v>
      </c>
      <c r="L96" s="146">
        <v>72.06</v>
      </c>
      <c r="M96" s="146">
        <v>64.8</v>
      </c>
      <c r="N96" s="146">
        <v>43.77</v>
      </c>
      <c r="O96" s="146">
        <v>126.65</v>
      </c>
      <c r="P96" s="146">
        <v>84.99</v>
      </c>
      <c r="Q96" s="146">
        <v>90.43</v>
      </c>
      <c r="R96" s="146">
        <v>82.84</v>
      </c>
      <c r="S96" s="146">
        <v>82.26</v>
      </c>
    </row>
    <row r="97" spans="2:19">
      <c r="B97" s="145">
        <v>45897</v>
      </c>
      <c r="C97" s="146">
        <v>65.02</v>
      </c>
      <c r="D97" s="146">
        <v>111.78</v>
      </c>
      <c r="E97" s="146">
        <v>36.549999999999997</v>
      </c>
      <c r="F97" s="146">
        <v>37.479999999999997</v>
      </c>
      <c r="G97" s="146">
        <v>71.209999999999994</v>
      </c>
      <c r="H97" s="146">
        <v>59.81</v>
      </c>
      <c r="I97" s="146">
        <v>136.5</v>
      </c>
      <c r="J97" s="146">
        <v>122.37</v>
      </c>
      <c r="K97" s="146">
        <v>88.13</v>
      </c>
      <c r="L97" s="146">
        <v>71.209999999999994</v>
      </c>
      <c r="M97" s="146">
        <v>64.3</v>
      </c>
      <c r="N97" s="146">
        <v>43.56</v>
      </c>
      <c r="O97" s="146">
        <v>125.08</v>
      </c>
      <c r="P97" s="146">
        <v>84.15</v>
      </c>
      <c r="Q97" s="146">
        <v>89.32</v>
      </c>
      <c r="R97" s="146">
        <v>82.59</v>
      </c>
      <c r="S97" s="146">
        <v>81.44</v>
      </c>
    </row>
    <row r="98" spans="2:19">
      <c r="B98" s="145">
        <v>45898</v>
      </c>
      <c r="C98" s="146">
        <v>65.069999999999993</v>
      </c>
      <c r="D98" s="146">
        <v>111.02</v>
      </c>
      <c r="E98" s="146">
        <v>36.54</v>
      </c>
      <c r="F98" s="146">
        <v>37.71</v>
      </c>
      <c r="G98" s="146">
        <v>71.569999999999993</v>
      </c>
      <c r="H98" s="146">
        <v>59.9</v>
      </c>
      <c r="I98" s="146">
        <v>136.65</v>
      </c>
      <c r="J98" s="146">
        <v>122.49</v>
      </c>
      <c r="K98" s="146">
        <v>88.09</v>
      </c>
      <c r="L98" s="146">
        <v>71.260000000000005</v>
      </c>
      <c r="M98" s="146">
        <v>64.069999999999993</v>
      </c>
      <c r="N98" s="146">
        <v>43.62</v>
      </c>
      <c r="O98" s="146">
        <v>125.1</v>
      </c>
      <c r="P98" s="146">
        <v>83.99</v>
      </c>
      <c r="Q98" s="146">
        <v>89.36</v>
      </c>
      <c r="R98" s="146">
        <v>82.33</v>
      </c>
      <c r="S98" s="146">
        <v>82.56</v>
      </c>
    </row>
    <row r="99" spans="2:19">
      <c r="B99" s="145">
        <v>45902</v>
      </c>
      <c r="C99" s="146">
        <v>64.66</v>
      </c>
      <c r="D99" s="146">
        <v>110.09</v>
      </c>
      <c r="E99" s="146">
        <v>36.46</v>
      </c>
      <c r="F99" s="146">
        <v>37.94</v>
      </c>
      <c r="G99" s="146">
        <v>71.16</v>
      </c>
      <c r="H99" s="146">
        <v>59.14</v>
      </c>
      <c r="I99" s="146">
        <v>135.65</v>
      </c>
      <c r="J99" s="146">
        <v>121.89</v>
      </c>
      <c r="K99" s="146">
        <v>87.41</v>
      </c>
      <c r="L99" s="146">
        <v>71.27</v>
      </c>
      <c r="M99" s="146">
        <v>63.7</v>
      </c>
      <c r="N99" s="146">
        <v>43.47</v>
      </c>
      <c r="O99" s="146">
        <v>124.64</v>
      </c>
      <c r="P99" s="146">
        <v>83.46</v>
      </c>
      <c r="Q99" s="146">
        <v>88.8</v>
      </c>
      <c r="R99" s="146">
        <v>81.81</v>
      </c>
      <c r="S99" s="146">
        <v>82.89</v>
      </c>
    </row>
    <row r="100" spans="2:19">
      <c r="B100" s="145">
        <v>45903</v>
      </c>
      <c r="C100" s="146">
        <v>64.52</v>
      </c>
      <c r="D100" s="146">
        <v>110.03</v>
      </c>
      <c r="E100" s="146">
        <v>36.409999999999997</v>
      </c>
      <c r="F100" s="146">
        <v>37.619999999999997</v>
      </c>
      <c r="G100" s="146">
        <v>71.52</v>
      </c>
      <c r="H100" s="146">
        <v>58.92</v>
      </c>
      <c r="I100" s="146">
        <v>135.49</v>
      </c>
      <c r="J100" s="146">
        <v>121.5</v>
      </c>
      <c r="K100" s="146">
        <v>87.2</v>
      </c>
      <c r="L100" s="146">
        <v>71.39</v>
      </c>
      <c r="M100" s="146">
        <v>63.3</v>
      </c>
      <c r="N100" s="146">
        <v>43.4</v>
      </c>
      <c r="O100" s="146">
        <v>124.71</v>
      </c>
      <c r="P100" s="146">
        <v>83.74</v>
      </c>
      <c r="Q100" s="146">
        <v>88.73</v>
      </c>
      <c r="R100" s="146">
        <v>81.349999999999994</v>
      </c>
      <c r="S100" s="146">
        <v>82.23</v>
      </c>
    </row>
    <row r="101" spans="2:19">
      <c r="B101" s="145">
        <v>45904</v>
      </c>
      <c r="C101" s="146">
        <v>64.72</v>
      </c>
      <c r="D101" s="146">
        <v>108.64</v>
      </c>
      <c r="E101" s="146">
        <v>36.61</v>
      </c>
      <c r="F101" s="146">
        <v>37.46</v>
      </c>
      <c r="G101" s="146">
        <v>71.540000000000006</v>
      </c>
      <c r="H101" s="146">
        <v>58.79</v>
      </c>
      <c r="I101" s="146">
        <v>136.41</v>
      </c>
      <c r="J101" s="146">
        <v>120.87</v>
      </c>
      <c r="K101" s="146">
        <v>88.18</v>
      </c>
      <c r="L101" s="146">
        <v>71.58</v>
      </c>
      <c r="M101" s="146">
        <v>63.42</v>
      </c>
      <c r="N101" s="146">
        <v>43.47</v>
      </c>
      <c r="O101" s="146">
        <v>125.17</v>
      </c>
      <c r="P101" s="146">
        <v>84.43</v>
      </c>
      <c r="Q101" s="146">
        <v>89.28</v>
      </c>
      <c r="R101" s="146">
        <v>81.73</v>
      </c>
      <c r="S101" s="146">
        <v>82.12</v>
      </c>
    </row>
    <row r="102" spans="2:19">
      <c r="B102" s="145">
        <v>45905</v>
      </c>
      <c r="C102" s="146">
        <v>64.62</v>
      </c>
      <c r="D102" s="146">
        <v>108.11</v>
      </c>
      <c r="E102" s="146">
        <v>36.869999999999997</v>
      </c>
      <c r="F102" s="146">
        <v>37.78</v>
      </c>
      <c r="G102" s="146">
        <v>71.55</v>
      </c>
      <c r="H102" s="146">
        <v>58.19</v>
      </c>
      <c r="I102" s="146">
        <v>136.6</v>
      </c>
      <c r="J102" s="146">
        <v>120.61</v>
      </c>
      <c r="K102" s="146">
        <v>87.75</v>
      </c>
      <c r="L102" s="146">
        <v>71.599999999999994</v>
      </c>
      <c r="M102" s="146">
        <v>63.53</v>
      </c>
      <c r="N102" s="146">
        <v>43.48</v>
      </c>
      <c r="O102" s="146">
        <v>125.36</v>
      </c>
      <c r="P102" s="146">
        <v>83.88</v>
      </c>
      <c r="Q102" s="146">
        <v>89</v>
      </c>
      <c r="R102" s="146">
        <v>81.12</v>
      </c>
      <c r="S102" s="146">
        <v>81.11</v>
      </c>
    </row>
    <row r="103" spans="2:19">
      <c r="B103" s="145">
        <v>45908</v>
      </c>
      <c r="C103" s="146">
        <v>64.05</v>
      </c>
      <c r="D103" s="146">
        <v>107.55</v>
      </c>
      <c r="E103" s="146">
        <v>36.11</v>
      </c>
      <c r="F103" s="146">
        <v>37.32</v>
      </c>
      <c r="G103" s="146">
        <v>70.69</v>
      </c>
      <c r="H103" s="146">
        <v>57.95</v>
      </c>
      <c r="I103" s="146">
        <v>134.74</v>
      </c>
      <c r="J103" s="146">
        <v>120.17</v>
      </c>
      <c r="K103" s="146">
        <v>86.83</v>
      </c>
      <c r="L103" s="146">
        <v>70.77</v>
      </c>
      <c r="M103" s="146">
        <v>62.86</v>
      </c>
      <c r="N103" s="146">
        <v>43.31</v>
      </c>
      <c r="O103" s="146">
        <v>123.61</v>
      </c>
      <c r="P103" s="146">
        <v>82.9</v>
      </c>
      <c r="Q103" s="146">
        <v>87.84</v>
      </c>
      <c r="R103" s="146">
        <v>80.19</v>
      </c>
      <c r="S103" s="146">
        <v>79.41</v>
      </c>
    </row>
    <row r="104" spans="2:19">
      <c r="B104" s="145">
        <v>45909</v>
      </c>
      <c r="C104" s="146">
        <v>64.010000000000005</v>
      </c>
      <c r="D104" s="146">
        <v>108.36</v>
      </c>
      <c r="E104" s="146">
        <v>36.19</v>
      </c>
      <c r="F104" s="146">
        <v>37.54</v>
      </c>
      <c r="G104" s="146">
        <v>70.91</v>
      </c>
      <c r="H104" s="146">
        <v>58.85</v>
      </c>
      <c r="I104" s="146">
        <v>135.11000000000001</v>
      </c>
      <c r="J104" s="146">
        <v>120.38</v>
      </c>
      <c r="K104" s="146">
        <v>87.01</v>
      </c>
      <c r="L104" s="146">
        <v>71.099999999999994</v>
      </c>
      <c r="M104" s="146">
        <v>63.88</v>
      </c>
      <c r="N104" s="146">
        <v>43.36</v>
      </c>
      <c r="O104" s="146">
        <v>124.52</v>
      </c>
      <c r="P104" s="146">
        <v>82.53</v>
      </c>
      <c r="Q104" s="146">
        <v>87.38</v>
      </c>
      <c r="R104" s="146">
        <v>79.989999999999995</v>
      </c>
      <c r="S104" s="146">
        <v>80.319999999999993</v>
      </c>
    </row>
    <row r="105" spans="2:19">
      <c r="B105" s="145">
        <v>45910</v>
      </c>
      <c r="C105" s="146">
        <v>63.99</v>
      </c>
      <c r="D105" s="146">
        <v>108.33499999999999</v>
      </c>
      <c r="E105" s="146">
        <v>36.229999999999997</v>
      </c>
      <c r="F105" s="146">
        <v>37.79</v>
      </c>
      <c r="G105" s="146">
        <v>71.22</v>
      </c>
      <c r="H105" s="146">
        <v>59.42</v>
      </c>
      <c r="I105" s="146">
        <v>135.63999999999999</v>
      </c>
      <c r="J105" s="146">
        <v>121.35</v>
      </c>
      <c r="K105" s="146">
        <v>88.44</v>
      </c>
      <c r="L105" s="146">
        <v>71.61</v>
      </c>
      <c r="M105" s="146">
        <v>64.010000000000005</v>
      </c>
      <c r="N105" s="146">
        <v>43.24</v>
      </c>
      <c r="O105" s="146">
        <v>125.06</v>
      </c>
      <c r="P105" s="146">
        <v>83.15</v>
      </c>
      <c r="Q105" s="146">
        <v>87.62</v>
      </c>
      <c r="R105" s="146">
        <v>81.72</v>
      </c>
      <c r="S105" s="146">
        <v>82.01</v>
      </c>
    </row>
    <row r="106" spans="2:19">
      <c r="B106" s="145">
        <v>45911</v>
      </c>
      <c r="C106" s="146">
        <v>64.66</v>
      </c>
      <c r="D106" s="146">
        <v>108.74</v>
      </c>
      <c r="E106" s="146">
        <v>36.44</v>
      </c>
      <c r="F106" s="146">
        <v>38.24</v>
      </c>
      <c r="G106" s="146">
        <v>71.67</v>
      </c>
      <c r="H106" s="146">
        <v>60.01</v>
      </c>
      <c r="I106" s="146">
        <v>136.76</v>
      </c>
      <c r="J106" s="146">
        <v>122.11</v>
      </c>
      <c r="K106" s="146">
        <v>89.86</v>
      </c>
      <c r="L106" s="146">
        <v>72.3</v>
      </c>
      <c r="M106" s="146">
        <v>65.05</v>
      </c>
      <c r="N106" s="146">
        <v>43.59</v>
      </c>
      <c r="O106" s="146">
        <v>125.73</v>
      </c>
      <c r="P106" s="146">
        <v>84</v>
      </c>
      <c r="Q106" s="146">
        <v>88.37</v>
      </c>
      <c r="R106" s="146">
        <v>82.03</v>
      </c>
      <c r="S106" s="146">
        <v>83.47</v>
      </c>
    </row>
    <row r="107" spans="2:19">
      <c r="B107" s="145">
        <v>45912</v>
      </c>
      <c r="C107" s="146">
        <v>64.86</v>
      </c>
      <c r="D107" s="146">
        <v>109.46</v>
      </c>
      <c r="E107" s="146">
        <v>36.39</v>
      </c>
      <c r="F107" s="146">
        <v>38.24</v>
      </c>
      <c r="G107" s="146">
        <v>71.680000000000007</v>
      </c>
      <c r="H107" s="146">
        <v>60.05</v>
      </c>
      <c r="I107" s="146">
        <v>136.84</v>
      </c>
      <c r="J107" s="146">
        <v>121.95</v>
      </c>
      <c r="K107" s="146">
        <v>90.29</v>
      </c>
      <c r="L107" s="146">
        <v>72.52</v>
      </c>
      <c r="M107" s="146">
        <v>65.7</v>
      </c>
      <c r="N107" s="146">
        <v>43.8</v>
      </c>
      <c r="O107" s="146">
        <v>125.36</v>
      </c>
      <c r="P107" s="146">
        <v>83.11</v>
      </c>
      <c r="Q107" s="146">
        <v>88.19</v>
      </c>
      <c r="R107" s="146">
        <v>82.69</v>
      </c>
      <c r="S107" s="146">
        <v>83.94</v>
      </c>
    </row>
    <row r="108" spans="2:19">
      <c r="B108" s="145">
        <v>45915</v>
      </c>
      <c r="C108" s="146">
        <v>64.73</v>
      </c>
      <c r="D108" s="146">
        <v>109.095</v>
      </c>
      <c r="E108" s="146">
        <v>36.03</v>
      </c>
      <c r="F108" s="146">
        <v>38.29</v>
      </c>
      <c r="G108" s="146">
        <v>71.58</v>
      </c>
      <c r="H108" s="146">
        <v>60.58</v>
      </c>
      <c r="I108" s="146">
        <v>136.44999999999999</v>
      </c>
      <c r="J108" s="146">
        <v>122.37</v>
      </c>
      <c r="K108" s="146">
        <v>90.19</v>
      </c>
      <c r="L108" s="146">
        <v>72.209999999999994</v>
      </c>
      <c r="M108" s="146">
        <v>65.52</v>
      </c>
      <c r="N108" s="146">
        <v>43.59</v>
      </c>
      <c r="O108" s="146">
        <v>125.61</v>
      </c>
      <c r="P108" s="146">
        <v>83.435000000000002</v>
      </c>
      <c r="Q108" s="146">
        <v>87.42</v>
      </c>
      <c r="R108" s="146">
        <v>82.97</v>
      </c>
      <c r="S108" s="146">
        <v>83.39</v>
      </c>
    </row>
    <row r="109" spans="2:19">
      <c r="B109" s="145">
        <v>45916</v>
      </c>
      <c r="C109" s="146">
        <v>63.62</v>
      </c>
      <c r="D109" s="146">
        <v>106.84</v>
      </c>
      <c r="E109" s="146">
        <v>35.549999999999997</v>
      </c>
      <c r="F109" s="146">
        <v>37.65</v>
      </c>
      <c r="G109" s="146">
        <v>69.959999999999994</v>
      </c>
      <c r="H109" s="146">
        <v>59.4</v>
      </c>
      <c r="I109" s="146">
        <v>133.97999999999999</v>
      </c>
      <c r="J109" s="146">
        <v>120.25</v>
      </c>
      <c r="K109" s="146">
        <v>88.26</v>
      </c>
      <c r="L109" s="146">
        <v>71.349999999999994</v>
      </c>
      <c r="M109" s="146">
        <v>63.42</v>
      </c>
      <c r="N109" s="146">
        <v>43.05</v>
      </c>
      <c r="O109" s="146">
        <v>124.54</v>
      </c>
      <c r="P109" s="146">
        <v>83.28</v>
      </c>
      <c r="Q109" s="146">
        <v>85.9</v>
      </c>
      <c r="R109" s="146">
        <v>81.22</v>
      </c>
      <c r="S109" s="146">
        <v>82.7</v>
      </c>
    </row>
    <row r="110" spans="2:19">
      <c r="B110" s="145">
        <v>45917</v>
      </c>
      <c r="C110" s="146">
        <v>63.86</v>
      </c>
      <c r="D110" s="146">
        <v>107.52</v>
      </c>
      <c r="E110" s="146">
        <v>36.04</v>
      </c>
      <c r="F110" s="146">
        <v>38.049999999999997</v>
      </c>
      <c r="G110" s="146">
        <v>70.38</v>
      </c>
      <c r="H110" s="146">
        <v>59.6</v>
      </c>
      <c r="I110" s="146">
        <v>135.11000000000001</v>
      </c>
      <c r="J110" s="146">
        <v>121.1</v>
      </c>
      <c r="K110" s="146">
        <v>88.18</v>
      </c>
      <c r="L110" s="146">
        <v>71.760000000000005</v>
      </c>
      <c r="M110" s="146">
        <v>63.3</v>
      </c>
      <c r="N110" s="146">
        <v>43.44</v>
      </c>
      <c r="O110" s="146">
        <v>125.28</v>
      </c>
      <c r="P110" s="146">
        <v>82.73</v>
      </c>
      <c r="Q110" s="146">
        <v>86.11</v>
      </c>
      <c r="R110" s="146">
        <v>80.430000000000007</v>
      </c>
      <c r="S110" s="146">
        <v>82.65</v>
      </c>
    </row>
    <row r="111" spans="2:19">
      <c r="B111" s="145">
        <v>45918</v>
      </c>
      <c r="C111" s="146">
        <v>63.78</v>
      </c>
      <c r="D111" s="146">
        <v>106.44</v>
      </c>
      <c r="E111" s="146">
        <v>36.409999999999997</v>
      </c>
      <c r="F111" s="146">
        <v>38.07</v>
      </c>
      <c r="G111" s="146">
        <v>70.180000000000007</v>
      </c>
      <c r="H111" s="146">
        <v>59.74</v>
      </c>
      <c r="I111" s="146">
        <v>135.11000000000001</v>
      </c>
      <c r="J111" s="146">
        <v>120.39</v>
      </c>
      <c r="K111" s="146">
        <v>87.83</v>
      </c>
      <c r="L111" s="146">
        <v>71.28</v>
      </c>
      <c r="M111" s="146">
        <v>63.88</v>
      </c>
      <c r="N111" s="146">
        <v>43.43</v>
      </c>
      <c r="O111" s="146">
        <v>125.61</v>
      </c>
      <c r="P111" s="146">
        <v>83.97</v>
      </c>
      <c r="Q111" s="146">
        <v>85.87</v>
      </c>
      <c r="R111" s="146">
        <v>81.19</v>
      </c>
      <c r="S111" s="146">
        <v>82.48</v>
      </c>
    </row>
    <row r="112" spans="2:19">
      <c r="B112" s="145">
        <v>45919</v>
      </c>
      <c r="C112" s="146">
        <v>64.17</v>
      </c>
      <c r="D112" s="146">
        <v>107.06</v>
      </c>
      <c r="E112" s="146">
        <v>36.36</v>
      </c>
      <c r="F112" s="146">
        <v>38.020000000000003</v>
      </c>
      <c r="G112" s="146">
        <v>70.12</v>
      </c>
      <c r="H112" s="146">
        <v>59.85</v>
      </c>
      <c r="I112" s="146">
        <v>135.66999999999999</v>
      </c>
      <c r="J112" s="146">
        <v>121.08</v>
      </c>
      <c r="K112" s="146">
        <v>88.67</v>
      </c>
      <c r="L112" s="146">
        <v>72.290000000000006</v>
      </c>
      <c r="M112" s="146">
        <v>67</v>
      </c>
      <c r="N112" s="146">
        <v>43.21</v>
      </c>
      <c r="O112" s="146">
        <v>125.7</v>
      </c>
      <c r="P112" s="146">
        <v>84.16</v>
      </c>
      <c r="Q112" s="146">
        <v>86.52</v>
      </c>
      <c r="R112" s="146">
        <v>81.599999999999994</v>
      </c>
      <c r="S112" s="146">
        <v>83.2</v>
      </c>
    </row>
    <row r="113" spans="2:19">
      <c r="B113" s="145">
        <v>45922</v>
      </c>
      <c r="C113" s="146">
        <v>64.22</v>
      </c>
      <c r="D113" s="146">
        <v>107.05</v>
      </c>
      <c r="E113" s="146">
        <v>36.590000000000003</v>
      </c>
      <c r="F113" s="146">
        <v>38.17</v>
      </c>
      <c r="G113" s="146">
        <v>70.44</v>
      </c>
      <c r="H113" s="146">
        <v>59.82</v>
      </c>
      <c r="I113" s="146">
        <v>136.13999999999999</v>
      </c>
      <c r="J113" s="146">
        <v>121.58</v>
      </c>
      <c r="K113" s="146">
        <v>89.24</v>
      </c>
      <c r="L113" s="146">
        <v>72.22</v>
      </c>
      <c r="M113" s="146">
        <v>67.66</v>
      </c>
      <c r="N113" s="146">
        <v>43.33</v>
      </c>
      <c r="O113" s="146">
        <v>126.22</v>
      </c>
      <c r="P113" s="146">
        <v>83.72</v>
      </c>
      <c r="Q113" s="146">
        <v>86.26</v>
      </c>
      <c r="R113" s="146">
        <v>81.73</v>
      </c>
      <c r="S113" s="146">
        <v>82.37</v>
      </c>
    </row>
    <row r="114" spans="2:19">
      <c r="B114" s="145">
        <v>45923</v>
      </c>
      <c r="C114" s="146">
        <v>64.84</v>
      </c>
      <c r="D114" s="146">
        <v>108.14</v>
      </c>
      <c r="E114" s="146">
        <v>36.76</v>
      </c>
      <c r="F114" s="146">
        <v>38.799999999999997</v>
      </c>
      <c r="G114" s="146">
        <v>71.489999999999995</v>
      </c>
      <c r="H114" s="146">
        <v>61.12</v>
      </c>
      <c r="I114" s="146">
        <v>137.97</v>
      </c>
      <c r="J114" s="146">
        <v>123.1</v>
      </c>
      <c r="K114" s="146">
        <v>90.85</v>
      </c>
      <c r="L114" s="146">
        <v>73.290000000000006</v>
      </c>
      <c r="M114" s="146">
        <v>69.42</v>
      </c>
      <c r="N114" s="146">
        <v>43.8</v>
      </c>
      <c r="O114" s="146">
        <v>127.79</v>
      </c>
      <c r="P114" s="146">
        <v>83.48</v>
      </c>
      <c r="Q114" s="146">
        <v>87.09</v>
      </c>
      <c r="R114" s="146">
        <v>82.21</v>
      </c>
      <c r="S114" s="146">
        <v>86.05</v>
      </c>
    </row>
    <row r="115" spans="2:19">
      <c r="B115" s="145">
        <v>45924</v>
      </c>
      <c r="C115" s="146">
        <v>65.47</v>
      </c>
      <c r="D115" s="146">
        <v>108.88</v>
      </c>
      <c r="E115" s="146">
        <v>36.68</v>
      </c>
      <c r="F115" s="146">
        <v>39.01</v>
      </c>
      <c r="G115" s="146">
        <v>71.66</v>
      </c>
      <c r="H115" s="146">
        <v>61.02</v>
      </c>
      <c r="I115" s="146">
        <v>138.76</v>
      </c>
      <c r="J115" s="146">
        <v>123.64</v>
      </c>
      <c r="K115" s="146">
        <v>91.59</v>
      </c>
      <c r="L115" s="146">
        <v>73.709999999999994</v>
      </c>
      <c r="M115" s="146">
        <v>69.099999999999994</v>
      </c>
      <c r="N115" s="146">
        <v>44.08</v>
      </c>
      <c r="O115" s="146">
        <v>128.43</v>
      </c>
      <c r="P115" s="146">
        <v>82.5</v>
      </c>
      <c r="Q115" s="146">
        <v>87.14</v>
      </c>
      <c r="R115" s="146">
        <v>82.4</v>
      </c>
      <c r="S115" s="146">
        <v>87.28</v>
      </c>
    </row>
    <row r="116" spans="2:19">
      <c r="B116" s="145">
        <v>45925</v>
      </c>
      <c r="C116" s="146">
        <v>65.2</v>
      </c>
      <c r="D116" s="146">
        <v>107.86</v>
      </c>
      <c r="E116" s="146">
        <v>37.07</v>
      </c>
      <c r="F116" s="146">
        <v>38.31</v>
      </c>
      <c r="G116" s="146">
        <v>70.98</v>
      </c>
      <c r="H116" s="146">
        <v>59.67</v>
      </c>
      <c r="I116" s="146">
        <v>137.66</v>
      </c>
      <c r="J116" s="146">
        <v>122.32</v>
      </c>
      <c r="K116" s="146">
        <v>90.33</v>
      </c>
      <c r="L116" s="146">
        <v>73.510000000000005</v>
      </c>
      <c r="M116" s="146">
        <v>68.5</v>
      </c>
      <c r="N116" s="146">
        <v>44.24</v>
      </c>
      <c r="O116" s="146">
        <v>127.62</v>
      </c>
      <c r="P116" s="146">
        <v>81.97</v>
      </c>
      <c r="Q116" s="146">
        <v>86.08</v>
      </c>
      <c r="R116" s="146">
        <v>80.88</v>
      </c>
      <c r="S116" s="146">
        <v>86.49</v>
      </c>
    </row>
    <row r="117" spans="2:19">
      <c r="B117" s="145">
        <v>45926</v>
      </c>
      <c r="C117" s="146">
        <v>66.069999999999993</v>
      </c>
      <c r="D117" s="146">
        <v>109.14</v>
      </c>
      <c r="E117" s="146">
        <v>37.619999999999997</v>
      </c>
      <c r="F117" s="146">
        <v>38.81</v>
      </c>
      <c r="G117" s="146">
        <v>71.84</v>
      </c>
      <c r="H117" s="146">
        <v>60.33</v>
      </c>
      <c r="I117" s="146">
        <v>139.31</v>
      </c>
      <c r="J117" s="146">
        <v>123.02</v>
      </c>
      <c r="K117" s="146">
        <v>92.25</v>
      </c>
      <c r="L117" s="146">
        <v>74.069999999999993</v>
      </c>
      <c r="M117" s="146">
        <v>69.77</v>
      </c>
      <c r="N117" s="146">
        <v>45.43</v>
      </c>
      <c r="O117" s="146">
        <v>129.76</v>
      </c>
      <c r="P117" s="146">
        <v>82.43</v>
      </c>
      <c r="Q117" s="146">
        <v>86.76</v>
      </c>
      <c r="R117" s="146">
        <v>82.3</v>
      </c>
      <c r="S117" s="146">
        <v>88.59</v>
      </c>
    </row>
    <row r="118" spans="2:19">
      <c r="B118" s="145">
        <v>45929</v>
      </c>
      <c r="C118" s="146">
        <v>66.78</v>
      </c>
      <c r="D118" s="146">
        <v>109.78</v>
      </c>
      <c r="E118" s="146">
        <v>37.549999999999997</v>
      </c>
      <c r="F118" s="146">
        <v>39.130000000000003</v>
      </c>
      <c r="G118" s="146">
        <v>72.77</v>
      </c>
      <c r="H118" s="146">
        <v>60.92</v>
      </c>
      <c r="I118" s="146">
        <v>140.87</v>
      </c>
      <c r="J118" s="146">
        <v>122.8</v>
      </c>
      <c r="K118" s="146">
        <v>93.55</v>
      </c>
      <c r="L118" s="146">
        <v>75.06</v>
      </c>
      <c r="M118" s="146">
        <v>70.53</v>
      </c>
      <c r="N118" s="146">
        <v>45.41</v>
      </c>
      <c r="O118" s="146">
        <v>130.69999999999999</v>
      </c>
      <c r="P118" s="146">
        <v>81.64</v>
      </c>
      <c r="Q118" s="146">
        <v>87.65</v>
      </c>
      <c r="R118" s="146">
        <v>83.04</v>
      </c>
      <c r="S118" s="146">
        <v>89.7</v>
      </c>
    </row>
    <row r="119" spans="2:19">
      <c r="B119" s="145">
        <v>45930</v>
      </c>
      <c r="C119" s="146">
        <v>67.41</v>
      </c>
      <c r="D119" s="146">
        <v>112.5</v>
      </c>
      <c r="E119" s="146">
        <v>37.81</v>
      </c>
      <c r="F119" s="146">
        <v>38.799999999999997</v>
      </c>
      <c r="G119" s="146">
        <v>73.260000000000005</v>
      </c>
      <c r="H119" s="146">
        <v>61.17</v>
      </c>
      <c r="I119" s="146">
        <v>141.43</v>
      </c>
      <c r="J119" s="146">
        <v>123.75</v>
      </c>
      <c r="K119" s="146">
        <v>93.19</v>
      </c>
      <c r="L119" s="146">
        <v>76.02</v>
      </c>
      <c r="M119" s="146">
        <v>71.14</v>
      </c>
      <c r="N119" s="146">
        <v>45.82</v>
      </c>
      <c r="O119" s="146">
        <v>132.15</v>
      </c>
      <c r="P119" s="146">
        <v>81.97</v>
      </c>
      <c r="Q119" s="146">
        <v>89.66</v>
      </c>
      <c r="R119" s="146">
        <v>83.46</v>
      </c>
      <c r="S119" s="146">
        <v>89.98</v>
      </c>
    </row>
    <row r="120" spans="2:19">
      <c r="B120" s="145">
        <v>45931</v>
      </c>
      <c r="C120" s="146">
        <v>67.11</v>
      </c>
      <c r="D120" s="146">
        <v>112.75</v>
      </c>
      <c r="E120" s="146">
        <v>37.24</v>
      </c>
      <c r="F120" s="146">
        <v>38.17</v>
      </c>
      <c r="G120" s="146">
        <v>72.37</v>
      </c>
      <c r="H120" s="146">
        <v>60.9</v>
      </c>
      <c r="I120" s="146">
        <v>140.16</v>
      </c>
      <c r="J120" s="146">
        <v>122.39</v>
      </c>
      <c r="K120" s="146">
        <v>93.4</v>
      </c>
      <c r="L120" s="146">
        <v>76.23</v>
      </c>
      <c r="M120" s="146">
        <v>71.599999999999994</v>
      </c>
      <c r="N120" s="146">
        <v>45.97</v>
      </c>
      <c r="O120" s="146">
        <v>131.47999999999999</v>
      </c>
      <c r="P120" s="146">
        <v>80.64</v>
      </c>
      <c r="Q120" s="146">
        <v>88.18</v>
      </c>
      <c r="R120" s="146">
        <v>82.55</v>
      </c>
      <c r="S120" s="146">
        <v>89.26</v>
      </c>
    </row>
    <row r="121" spans="2:19">
      <c r="B121" s="145">
        <v>45932</v>
      </c>
      <c r="C121" s="146">
        <v>66.31</v>
      </c>
      <c r="D121" s="146">
        <v>113.46</v>
      </c>
      <c r="E121" s="146">
        <v>36.72</v>
      </c>
      <c r="F121" s="146">
        <v>38.29</v>
      </c>
      <c r="G121" s="146">
        <v>71.83</v>
      </c>
      <c r="H121" s="146">
        <v>61.09</v>
      </c>
      <c r="I121" s="146">
        <v>139.28</v>
      </c>
      <c r="J121" s="146">
        <v>121.57</v>
      </c>
      <c r="K121" s="146">
        <v>93.57</v>
      </c>
      <c r="L121" s="146">
        <v>76.09</v>
      </c>
      <c r="M121" s="146">
        <v>71.790000000000006</v>
      </c>
      <c r="N121" s="146">
        <v>45.46</v>
      </c>
      <c r="O121" s="146">
        <v>131.88</v>
      </c>
      <c r="P121" s="146">
        <v>79.66</v>
      </c>
      <c r="Q121" s="146">
        <v>87.89</v>
      </c>
      <c r="R121" s="146">
        <v>81.58</v>
      </c>
      <c r="S121" s="146">
        <v>89.28</v>
      </c>
    </row>
    <row r="122" spans="2:19">
      <c r="B122" s="145">
        <v>45933</v>
      </c>
      <c r="C122" s="146">
        <v>66.8</v>
      </c>
      <c r="D122" s="146">
        <v>114.06</v>
      </c>
      <c r="E122" s="146">
        <v>36.97</v>
      </c>
      <c r="F122" s="146">
        <v>38.86</v>
      </c>
      <c r="G122" s="146">
        <v>72.34</v>
      </c>
      <c r="H122" s="146">
        <v>61.53</v>
      </c>
      <c r="I122" s="146">
        <v>140.01</v>
      </c>
      <c r="J122" s="146">
        <v>123.54</v>
      </c>
      <c r="K122" s="146">
        <v>95.39</v>
      </c>
      <c r="L122" s="146">
        <v>76.62</v>
      </c>
      <c r="M122" s="146">
        <v>72.53</v>
      </c>
      <c r="N122" s="146">
        <v>45.93</v>
      </c>
      <c r="O122" s="146">
        <v>132.38999999999999</v>
      </c>
      <c r="P122" s="146">
        <v>79.75</v>
      </c>
      <c r="Q122" s="146">
        <v>90.18</v>
      </c>
      <c r="R122" s="146">
        <v>82</v>
      </c>
      <c r="S122" s="146">
        <v>91.44</v>
      </c>
    </row>
    <row r="123" spans="2:19">
      <c r="B123" s="145">
        <v>45936</v>
      </c>
      <c r="C123" s="146">
        <v>68.12</v>
      </c>
      <c r="D123" s="146">
        <v>115.66</v>
      </c>
      <c r="E123" s="146">
        <v>37.18</v>
      </c>
      <c r="F123" s="146">
        <v>39.46</v>
      </c>
      <c r="G123" s="146">
        <v>73.22</v>
      </c>
      <c r="H123" s="146">
        <v>61.5</v>
      </c>
      <c r="I123" s="146">
        <v>141.76</v>
      </c>
      <c r="J123" s="146">
        <v>124.38</v>
      </c>
      <c r="K123" s="146">
        <v>97.48</v>
      </c>
      <c r="L123" s="146">
        <v>77.48</v>
      </c>
      <c r="M123" s="146">
        <v>72.7</v>
      </c>
      <c r="N123" s="146">
        <v>46.37</v>
      </c>
      <c r="O123" s="146">
        <v>133.69999999999999</v>
      </c>
      <c r="P123" s="146">
        <v>79.3</v>
      </c>
      <c r="Q123" s="146">
        <v>90.82</v>
      </c>
      <c r="R123" s="146">
        <v>81.84</v>
      </c>
      <c r="S123" s="146">
        <v>92.46</v>
      </c>
    </row>
    <row r="124" spans="2:19">
      <c r="B124" s="145">
        <v>45937</v>
      </c>
      <c r="C124" s="146">
        <v>68.069999999999993</v>
      </c>
      <c r="D124" s="146">
        <v>118.16</v>
      </c>
      <c r="E124" s="146">
        <v>37.380000000000003</v>
      </c>
      <c r="F124" s="146">
        <v>39.43</v>
      </c>
      <c r="G124" s="146">
        <v>73.760000000000005</v>
      </c>
      <c r="H124" s="146">
        <v>60.87</v>
      </c>
      <c r="I124" s="146">
        <v>142.41</v>
      </c>
      <c r="J124" s="146">
        <v>125.56</v>
      </c>
      <c r="K124" s="146">
        <v>95.98</v>
      </c>
      <c r="L124" s="146">
        <v>77.69</v>
      </c>
      <c r="M124" s="146">
        <v>72.84</v>
      </c>
      <c r="N124" s="146">
        <v>46.41</v>
      </c>
      <c r="O124" s="146">
        <v>133.69999999999999</v>
      </c>
      <c r="P124" s="146">
        <v>77.489999999999995</v>
      </c>
      <c r="Q124" s="146">
        <v>91.98</v>
      </c>
      <c r="R124" s="146">
        <v>80.52</v>
      </c>
      <c r="S124" s="146">
        <v>94.01</v>
      </c>
    </row>
    <row r="125" spans="2:19">
      <c r="B125" s="145">
        <v>45938</v>
      </c>
      <c r="C125" s="146">
        <v>67.87</v>
      </c>
      <c r="D125" s="146">
        <v>118.19</v>
      </c>
      <c r="E125" s="146">
        <v>37.51</v>
      </c>
      <c r="F125" s="146">
        <v>39.56</v>
      </c>
      <c r="G125" s="146">
        <v>73.19</v>
      </c>
      <c r="H125" s="146">
        <v>60.57</v>
      </c>
      <c r="I125" s="146">
        <v>141.58000000000001</v>
      </c>
      <c r="J125" s="146">
        <v>125.23</v>
      </c>
      <c r="K125" s="146">
        <v>96.66</v>
      </c>
      <c r="L125" s="146">
        <v>77.83</v>
      </c>
      <c r="M125" s="146">
        <v>73.489999999999995</v>
      </c>
      <c r="N125" s="146">
        <v>46.68</v>
      </c>
      <c r="O125" s="146">
        <v>134.79</v>
      </c>
      <c r="P125" s="146">
        <v>77.459999999999994</v>
      </c>
      <c r="Q125" s="146">
        <v>91.95</v>
      </c>
      <c r="R125" s="146">
        <v>81.8</v>
      </c>
      <c r="S125" s="146">
        <v>93.36</v>
      </c>
    </row>
    <row r="126" spans="2:19">
      <c r="B126" s="145">
        <v>45939</v>
      </c>
      <c r="C126" s="146">
        <v>67.239999999999995</v>
      </c>
      <c r="D126" s="146">
        <v>116.91</v>
      </c>
      <c r="E126" s="146">
        <v>37.14</v>
      </c>
      <c r="F126" s="146">
        <v>39.11</v>
      </c>
      <c r="G126" s="146">
        <v>73.28</v>
      </c>
      <c r="H126" s="146">
        <v>60.26</v>
      </c>
      <c r="I126" s="146">
        <v>140.07</v>
      </c>
      <c r="J126" s="146">
        <v>124.71</v>
      </c>
      <c r="K126" s="146">
        <v>95.62</v>
      </c>
      <c r="L126" s="146">
        <v>76.69</v>
      </c>
      <c r="M126" s="146">
        <v>72.39</v>
      </c>
      <c r="N126" s="146">
        <v>46.67</v>
      </c>
      <c r="O126" s="146">
        <v>134.54</v>
      </c>
      <c r="P126" s="146">
        <v>76.36</v>
      </c>
      <c r="Q126" s="146">
        <v>91.59</v>
      </c>
      <c r="R126" s="146">
        <v>81.400000000000006</v>
      </c>
      <c r="S126" s="146">
        <v>91.64</v>
      </c>
    </row>
    <row r="127" spans="2:19">
      <c r="B127" s="145">
        <v>45940</v>
      </c>
      <c r="C127" s="146">
        <v>67.75</v>
      </c>
      <c r="D127" s="146">
        <v>117.04</v>
      </c>
      <c r="E127" s="146">
        <v>37.08</v>
      </c>
      <c r="F127" s="146">
        <v>39.24</v>
      </c>
      <c r="G127" s="146">
        <v>74.09</v>
      </c>
      <c r="H127" s="146">
        <v>60.97</v>
      </c>
      <c r="I127" s="146">
        <v>140.44999999999999</v>
      </c>
      <c r="J127" s="146">
        <v>127.02</v>
      </c>
      <c r="K127" s="146">
        <v>95.26</v>
      </c>
      <c r="L127" s="146">
        <v>77.47</v>
      </c>
      <c r="M127" s="146">
        <v>72.349999999999994</v>
      </c>
      <c r="N127" s="146">
        <v>46.91</v>
      </c>
      <c r="O127" s="146">
        <v>134.46</v>
      </c>
      <c r="P127" s="146">
        <v>75.05</v>
      </c>
      <c r="Q127" s="146">
        <v>92.41</v>
      </c>
      <c r="R127" s="146">
        <v>80.650000000000006</v>
      </c>
      <c r="S127" s="146">
        <v>90.2</v>
      </c>
    </row>
    <row r="128" spans="2:19">
      <c r="B128" s="145">
        <v>45943</v>
      </c>
      <c r="C128" s="146">
        <v>67.66</v>
      </c>
      <c r="D128" s="146">
        <v>116.8</v>
      </c>
      <c r="E128" s="146">
        <v>36.840000000000003</v>
      </c>
      <c r="F128" s="146">
        <v>39.19</v>
      </c>
      <c r="G128" s="146">
        <v>73.55</v>
      </c>
      <c r="H128" s="146">
        <v>61.34</v>
      </c>
      <c r="I128" s="146">
        <v>140.07</v>
      </c>
      <c r="J128" s="146">
        <v>126.09</v>
      </c>
      <c r="K128" s="146">
        <v>95.72</v>
      </c>
      <c r="L128" s="146">
        <v>77.489999999999995</v>
      </c>
      <c r="M128" s="146">
        <v>70.97</v>
      </c>
      <c r="N128" s="146">
        <v>46.97</v>
      </c>
      <c r="O128" s="146">
        <v>133.96</v>
      </c>
      <c r="P128" s="146">
        <v>76.08</v>
      </c>
      <c r="Q128" s="146">
        <v>92.13</v>
      </c>
      <c r="R128" s="146">
        <v>81.739999999999995</v>
      </c>
      <c r="S128" s="146">
        <v>91.17</v>
      </c>
    </row>
    <row r="129" spans="2:19">
      <c r="B129" s="145">
        <v>45944</v>
      </c>
      <c r="C129" s="146">
        <v>68.33</v>
      </c>
      <c r="D129" s="146">
        <v>118.38</v>
      </c>
      <c r="E129" s="146">
        <v>37.33</v>
      </c>
      <c r="F129" s="146">
        <v>39.49</v>
      </c>
      <c r="G129" s="146">
        <v>74.349999999999994</v>
      </c>
      <c r="H129" s="146">
        <v>61.52</v>
      </c>
      <c r="I129" s="146">
        <v>141.65</v>
      </c>
      <c r="J129" s="146">
        <v>127.82</v>
      </c>
      <c r="K129" s="146">
        <v>96.66</v>
      </c>
      <c r="L129" s="146">
        <v>78.09</v>
      </c>
      <c r="M129" s="146">
        <v>70.59</v>
      </c>
      <c r="N129" s="146">
        <v>47.53</v>
      </c>
      <c r="O129" s="146">
        <v>135.16999999999999</v>
      </c>
      <c r="P129" s="146">
        <v>78.16</v>
      </c>
      <c r="Q129" s="146">
        <v>93.45</v>
      </c>
      <c r="R129" s="146">
        <v>82.44</v>
      </c>
      <c r="S129" s="146">
        <v>91.33</v>
      </c>
    </row>
    <row r="130" spans="2:19">
      <c r="B130" s="145">
        <v>45945</v>
      </c>
      <c r="C130" s="146">
        <v>68.63</v>
      </c>
      <c r="D130" s="146">
        <v>118.53</v>
      </c>
      <c r="E130" s="146">
        <v>38.020000000000003</v>
      </c>
      <c r="F130" s="146">
        <v>39.86</v>
      </c>
      <c r="G130" s="146">
        <v>75.31</v>
      </c>
      <c r="H130" s="146">
        <v>61.69</v>
      </c>
      <c r="I130" s="146">
        <v>142.46</v>
      </c>
      <c r="J130" s="146">
        <v>128.66999999999999</v>
      </c>
      <c r="K130" s="146">
        <v>97.65</v>
      </c>
      <c r="L130" s="146">
        <v>78.650000000000006</v>
      </c>
      <c r="M130" s="146">
        <v>72.239999999999995</v>
      </c>
      <c r="N130" s="146">
        <v>47.69</v>
      </c>
      <c r="O130" s="146">
        <v>136</v>
      </c>
      <c r="P130" s="146">
        <v>78.3</v>
      </c>
      <c r="Q130" s="146">
        <v>93.71</v>
      </c>
      <c r="R130" s="146">
        <v>84.73</v>
      </c>
      <c r="S130" s="146">
        <v>92.29</v>
      </c>
    </row>
    <row r="131" spans="2:19">
      <c r="B131" s="145">
        <v>45946</v>
      </c>
      <c r="C131" s="146">
        <v>67.599999999999994</v>
      </c>
      <c r="D131" s="146">
        <v>117.53</v>
      </c>
      <c r="E131" s="146">
        <v>38.39</v>
      </c>
      <c r="F131" s="146">
        <v>39.67</v>
      </c>
      <c r="G131" s="146">
        <v>74.75</v>
      </c>
      <c r="H131" s="146">
        <v>60.62</v>
      </c>
      <c r="I131" s="146">
        <v>141.5</v>
      </c>
      <c r="J131" s="146">
        <v>127.4</v>
      </c>
      <c r="K131" s="146">
        <v>96.02</v>
      </c>
      <c r="L131" s="146">
        <v>77.5</v>
      </c>
      <c r="M131" s="146">
        <v>71.36</v>
      </c>
      <c r="N131" s="146">
        <v>46.79</v>
      </c>
      <c r="O131" s="146">
        <v>135.85</v>
      </c>
      <c r="P131" s="146">
        <v>76.77</v>
      </c>
      <c r="Q131" s="146">
        <v>93</v>
      </c>
      <c r="R131" s="146">
        <v>84.34</v>
      </c>
      <c r="S131" s="146">
        <v>91.14</v>
      </c>
    </row>
    <row r="132" spans="2:19">
      <c r="B132" s="145">
        <v>45947</v>
      </c>
      <c r="C132" s="146">
        <v>68.069999999999993</v>
      </c>
      <c r="D132" s="146">
        <v>117.53</v>
      </c>
      <c r="E132" s="146">
        <v>38.44</v>
      </c>
      <c r="F132" s="146">
        <v>39.64</v>
      </c>
      <c r="G132" s="146">
        <v>74.78</v>
      </c>
      <c r="H132" s="146">
        <v>60.58</v>
      </c>
      <c r="I132" s="146">
        <v>141.94999999999999</v>
      </c>
      <c r="J132" s="146">
        <v>128.53</v>
      </c>
      <c r="K132" s="146">
        <v>95.84</v>
      </c>
      <c r="L132" s="146">
        <v>77.98</v>
      </c>
      <c r="M132" s="146">
        <v>72.56</v>
      </c>
      <c r="N132" s="146">
        <v>46.97</v>
      </c>
      <c r="O132" s="146">
        <v>135.87</v>
      </c>
      <c r="P132" s="146">
        <v>77.27</v>
      </c>
      <c r="Q132" s="146">
        <v>93.15</v>
      </c>
      <c r="R132" s="146">
        <v>84.75</v>
      </c>
      <c r="S132" s="146">
        <v>91.29</v>
      </c>
    </row>
    <row r="133" spans="2:19">
      <c r="B133" s="145">
        <v>45950</v>
      </c>
      <c r="C133" s="146">
        <v>68.59</v>
      </c>
      <c r="D133" s="146">
        <v>117.82</v>
      </c>
      <c r="E133" s="146">
        <v>39.01</v>
      </c>
      <c r="F133" s="146">
        <v>40.22</v>
      </c>
      <c r="G133" s="146">
        <v>75.09</v>
      </c>
      <c r="H133" s="146">
        <v>61.45</v>
      </c>
      <c r="I133" s="146">
        <v>143.32</v>
      </c>
      <c r="J133" s="146">
        <v>128.94</v>
      </c>
      <c r="K133" s="146">
        <v>96.71</v>
      </c>
      <c r="L133" s="146">
        <v>78.650000000000006</v>
      </c>
      <c r="M133" s="146">
        <v>72.849999999999994</v>
      </c>
      <c r="N133" s="146">
        <v>47.23</v>
      </c>
      <c r="O133" s="146">
        <v>137.69999999999999</v>
      </c>
      <c r="P133" s="146">
        <v>77.67</v>
      </c>
      <c r="Q133" s="146">
        <v>92.73</v>
      </c>
      <c r="R133" s="146">
        <v>84.83</v>
      </c>
      <c r="S133" s="146">
        <v>92.72</v>
      </c>
    </row>
    <row r="134" spans="2:19">
      <c r="B134" s="145">
        <v>45951</v>
      </c>
      <c r="C134" s="146">
        <v>68.22</v>
      </c>
      <c r="D134" s="146">
        <v>117.43</v>
      </c>
      <c r="E134" s="146">
        <v>38.869999999999997</v>
      </c>
      <c r="F134" s="146">
        <v>40.03</v>
      </c>
      <c r="G134" s="146">
        <v>74.540000000000006</v>
      </c>
      <c r="H134" s="146">
        <v>60.87</v>
      </c>
      <c r="I134" s="146">
        <v>142.27000000000001</v>
      </c>
      <c r="J134" s="146">
        <v>128.33000000000001</v>
      </c>
      <c r="K134" s="146">
        <v>95.66</v>
      </c>
      <c r="L134" s="146">
        <v>78.12</v>
      </c>
      <c r="M134" s="146">
        <v>73.209999999999994</v>
      </c>
      <c r="N134" s="146">
        <v>47.08</v>
      </c>
      <c r="O134" s="146">
        <v>135.77000000000001</v>
      </c>
      <c r="P134" s="146">
        <v>78.209999999999994</v>
      </c>
      <c r="Q134" s="146">
        <v>92.23</v>
      </c>
      <c r="R134" s="146">
        <v>83.12</v>
      </c>
      <c r="S134" s="146">
        <v>92.29</v>
      </c>
    </row>
    <row r="135" spans="2:19">
      <c r="B135" s="145">
        <v>45952</v>
      </c>
      <c r="C135" s="146">
        <v>68.56</v>
      </c>
      <c r="D135" s="146">
        <v>117.27</v>
      </c>
      <c r="E135" s="146">
        <v>39.07</v>
      </c>
      <c r="F135" s="146">
        <v>40.049999999999997</v>
      </c>
      <c r="G135" s="146">
        <v>75.16</v>
      </c>
      <c r="H135" s="146">
        <v>60.9</v>
      </c>
      <c r="I135" s="146">
        <v>142.69</v>
      </c>
      <c r="J135" s="146">
        <v>129.03</v>
      </c>
      <c r="K135" s="146">
        <v>96</v>
      </c>
      <c r="L135" s="146">
        <v>78.73</v>
      </c>
      <c r="M135" s="146">
        <v>73.12</v>
      </c>
      <c r="N135" s="146">
        <v>47.29</v>
      </c>
      <c r="O135" s="146">
        <v>135.97999999999999</v>
      </c>
      <c r="P135" s="146">
        <v>78.23</v>
      </c>
      <c r="Q135" s="146">
        <v>92.62</v>
      </c>
      <c r="R135" s="146">
        <v>83.79</v>
      </c>
      <c r="S135" s="146">
        <v>92.06</v>
      </c>
    </row>
    <row r="136" spans="2:19">
      <c r="B136" s="145">
        <v>45953</v>
      </c>
      <c r="C136" s="146">
        <v>68.599999999999994</v>
      </c>
      <c r="D136" s="146">
        <v>116.18</v>
      </c>
      <c r="E136" s="146">
        <v>38.799999999999997</v>
      </c>
      <c r="F136" s="146">
        <v>39.6</v>
      </c>
      <c r="G136" s="146">
        <v>74.56</v>
      </c>
      <c r="H136" s="146">
        <v>60.68</v>
      </c>
      <c r="I136" s="146">
        <v>141.54</v>
      </c>
      <c r="J136" s="146">
        <v>127.26</v>
      </c>
      <c r="K136" s="146">
        <v>95.67</v>
      </c>
      <c r="L136" s="146">
        <v>77.89</v>
      </c>
      <c r="M136" s="146">
        <v>73.89</v>
      </c>
      <c r="N136" s="146">
        <v>46.52</v>
      </c>
      <c r="O136" s="146">
        <v>134.24</v>
      </c>
      <c r="P136" s="146">
        <v>78.400000000000006</v>
      </c>
      <c r="Q136" s="146">
        <v>92.56</v>
      </c>
      <c r="R136" s="146">
        <v>82.73</v>
      </c>
      <c r="S136" s="146">
        <v>91.81</v>
      </c>
    </row>
    <row r="137" spans="2:19">
      <c r="B137" s="145">
        <v>45954</v>
      </c>
      <c r="C137" s="146">
        <v>68.97</v>
      </c>
      <c r="D137" s="146">
        <v>115.98</v>
      </c>
      <c r="E137" s="146">
        <v>39.17</v>
      </c>
      <c r="F137" s="146">
        <v>39.53</v>
      </c>
      <c r="G137" s="146">
        <v>74.75</v>
      </c>
      <c r="H137" s="146">
        <v>61.06</v>
      </c>
      <c r="I137" s="146">
        <v>141.84</v>
      </c>
      <c r="J137" s="146">
        <v>127.37</v>
      </c>
      <c r="K137" s="146">
        <v>96.58</v>
      </c>
      <c r="L137" s="146">
        <v>77.959999999999994</v>
      </c>
      <c r="M137" s="146">
        <v>74.67</v>
      </c>
      <c r="N137" s="146">
        <v>46.64</v>
      </c>
      <c r="O137" s="146">
        <v>135.08000000000001</v>
      </c>
      <c r="P137" s="146">
        <v>78.55</v>
      </c>
      <c r="Q137" s="146">
        <v>92.12</v>
      </c>
      <c r="R137" s="146">
        <v>83.11</v>
      </c>
      <c r="S137" s="146">
        <v>92.78</v>
      </c>
    </row>
    <row r="138" spans="2:19">
      <c r="B138" s="145">
        <v>45957</v>
      </c>
      <c r="C138" s="146">
        <v>68.86</v>
      </c>
      <c r="D138" s="146">
        <v>116.39</v>
      </c>
      <c r="E138" s="146">
        <v>39</v>
      </c>
      <c r="F138" s="146">
        <v>39.74</v>
      </c>
      <c r="G138" s="146">
        <v>74.59</v>
      </c>
      <c r="H138" s="146">
        <v>60.8</v>
      </c>
      <c r="I138" s="146">
        <v>141.63</v>
      </c>
      <c r="J138" s="146">
        <v>127.49</v>
      </c>
      <c r="K138" s="146">
        <v>97.36</v>
      </c>
      <c r="L138" s="146">
        <v>78.31</v>
      </c>
      <c r="M138" s="146">
        <v>74.709999999999994</v>
      </c>
      <c r="N138" s="146">
        <v>46.44</v>
      </c>
      <c r="O138" s="146">
        <v>136.55000000000001</v>
      </c>
      <c r="P138" s="146">
        <v>77.67</v>
      </c>
      <c r="Q138" s="146">
        <v>91.8</v>
      </c>
      <c r="R138" s="146">
        <v>83.45</v>
      </c>
      <c r="S138" s="146">
        <v>93.17</v>
      </c>
    </row>
    <row r="139" spans="2:19">
      <c r="B139" s="145">
        <v>45958</v>
      </c>
      <c r="C139" s="146">
        <v>67.98</v>
      </c>
      <c r="D139" s="146">
        <v>115.11</v>
      </c>
      <c r="E139" s="146">
        <v>38.85</v>
      </c>
      <c r="F139" s="146">
        <v>39.520000000000003</v>
      </c>
      <c r="G139" s="146">
        <v>73.44</v>
      </c>
      <c r="H139" s="146">
        <v>59.62</v>
      </c>
      <c r="I139" s="146">
        <v>139.63999999999999</v>
      </c>
      <c r="J139" s="146">
        <v>125.65</v>
      </c>
      <c r="K139" s="146">
        <v>95.02</v>
      </c>
      <c r="L139" s="146">
        <v>77.680000000000007</v>
      </c>
      <c r="M139" s="146">
        <v>74.88</v>
      </c>
      <c r="N139" s="146">
        <v>46.16</v>
      </c>
      <c r="O139" s="146">
        <v>134.94999999999999</v>
      </c>
      <c r="P139" s="146">
        <v>78.05</v>
      </c>
      <c r="Q139" s="146">
        <v>90.68</v>
      </c>
      <c r="R139" s="146">
        <v>81.27</v>
      </c>
      <c r="S139" s="146">
        <v>92.55</v>
      </c>
    </row>
    <row r="140" spans="2:19">
      <c r="B140" s="145">
        <v>45959</v>
      </c>
      <c r="C140" s="146">
        <v>67.790000000000006</v>
      </c>
      <c r="D140" s="146">
        <v>122.11</v>
      </c>
      <c r="E140" s="146">
        <v>38.270000000000003</v>
      </c>
      <c r="F140" s="146">
        <v>38.950000000000003</v>
      </c>
      <c r="G140" s="146">
        <v>72.290000000000006</v>
      </c>
      <c r="H140" s="146">
        <v>58.99</v>
      </c>
      <c r="I140" s="146">
        <v>138.86000000000001</v>
      </c>
      <c r="J140" s="146">
        <v>124.29</v>
      </c>
      <c r="K140" s="146">
        <v>95.46</v>
      </c>
      <c r="L140" s="146">
        <v>76.94</v>
      </c>
      <c r="M140" s="146">
        <v>73.81</v>
      </c>
      <c r="N140" s="146">
        <v>45.8</v>
      </c>
      <c r="O140" s="146">
        <v>133.80000000000001</v>
      </c>
      <c r="P140" s="146">
        <v>77.260000000000005</v>
      </c>
      <c r="Q140" s="146">
        <v>89.12</v>
      </c>
      <c r="R140" s="146">
        <v>80.290000000000006</v>
      </c>
      <c r="S140" s="146">
        <v>92.2</v>
      </c>
    </row>
    <row r="141" spans="2:19">
      <c r="B141" s="145">
        <v>45960</v>
      </c>
      <c r="C141" s="146">
        <v>67.930000000000007</v>
      </c>
      <c r="D141" s="146">
        <v>121.89</v>
      </c>
      <c r="E141" s="146">
        <v>38.270000000000003</v>
      </c>
      <c r="F141" s="146">
        <v>38.909999999999997</v>
      </c>
      <c r="G141" s="146">
        <v>73.209999999999994</v>
      </c>
      <c r="H141" s="146">
        <v>59.52</v>
      </c>
      <c r="I141" s="146">
        <v>138.06</v>
      </c>
      <c r="J141" s="146">
        <v>125.21</v>
      </c>
      <c r="K141" s="146">
        <v>96.05</v>
      </c>
      <c r="L141" s="146">
        <v>77.75</v>
      </c>
      <c r="M141" s="146">
        <v>73.8</v>
      </c>
      <c r="N141" s="146">
        <v>46.22</v>
      </c>
      <c r="O141" s="146">
        <v>131.12</v>
      </c>
      <c r="P141" s="146">
        <v>77.58</v>
      </c>
      <c r="Q141" s="146">
        <v>89.55</v>
      </c>
      <c r="R141" s="146">
        <v>80.75</v>
      </c>
      <c r="S141" s="146">
        <v>92.44</v>
      </c>
    </row>
    <row r="142" spans="2:19">
      <c r="B142" s="145">
        <v>45961</v>
      </c>
      <c r="C142" s="146">
        <v>66.819999999999993</v>
      </c>
      <c r="D142" s="146">
        <v>120.26</v>
      </c>
      <c r="E142" s="146">
        <v>38.049999999999997</v>
      </c>
      <c r="F142" s="146">
        <v>38.24</v>
      </c>
      <c r="G142" s="146">
        <v>73.55</v>
      </c>
      <c r="H142" s="146">
        <v>58.69</v>
      </c>
      <c r="I142" s="146">
        <v>135.54</v>
      </c>
      <c r="J142" s="146">
        <v>124.3</v>
      </c>
      <c r="K142" s="146">
        <v>96.09</v>
      </c>
      <c r="L142" s="146">
        <v>76.81</v>
      </c>
      <c r="M142" s="146">
        <v>73.81</v>
      </c>
      <c r="N142" s="146">
        <v>45.83</v>
      </c>
      <c r="O142" s="146">
        <v>129.02000000000001</v>
      </c>
      <c r="P142" s="146">
        <v>77.22</v>
      </c>
      <c r="Q142" s="146">
        <v>88.52</v>
      </c>
      <c r="R142" s="146">
        <v>80.56</v>
      </c>
      <c r="S142" s="146">
        <v>91.94</v>
      </c>
    </row>
    <row r="143" spans="2:19">
      <c r="B143" s="53"/>
      <c r="C143" s="53"/>
    </row>
    <row r="144" spans="2:19">
      <c r="B144" s="48" t="s">
        <v>97</v>
      </c>
      <c r="C144" s="120">
        <f>AVERAGE(C120:C142)</f>
        <v>67.907826086956518</v>
      </c>
      <c r="D144" s="120">
        <f t="shared" ref="D144:S144" si="0">AVERAGE(D120:D142)</f>
        <v>117.19304347826088</v>
      </c>
      <c r="E144" s="120">
        <f t="shared" si="0"/>
        <v>37.982608695652168</v>
      </c>
      <c r="F144" s="120">
        <f t="shared" si="0"/>
        <v>39.337391304347825</v>
      </c>
      <c r="G144" s="120">
        <f t="shared" si="0"/>
        <v>73.826086956521735</v>
      </c>
      <c r="H144" s="120">
        <f t="shared" si="0"/>
        <v>60.696521739130432</v>
      </c>
      <c r="I144" s="120">
        <f t="shared" si="0"/>
        <v>140.81478260869565</v>
      </c>
      <c r="J144" s="120">
        <f t="shared" si="0"/>
        <v>126.1208695652174</v>
      </c>
      <c r="K144" s="120">
        <f t="shared" si="0"/>
        <v>95.906521739130454</v>
      </c>
      <c r="L144" s="120">
        <f t="shared" si="0"/>
        <v>77.593478260869574</v>
      </c>
      <c r="M144" s="120">
        <f t="shared" si="0"/>
        <v>72.876521739130439</v>
      </c>
      <c r="N144" s="120">
        <f t="shared" si="0"/>
        <v>46.589565217391289</v>
      </c>
      <c r="O144" s="120">
        <f t="shared" si="0"/>
        <v>134.26086956521738</v>
      </c>
      <c r="P144" s="120">
        <f t="shared" si="0"/>
        <v>77.875217391304346</v>
      </c>
      <c r="Q144" s="120">
        <f t="shared" si="0"/>
        <v>91.407391304347826</v>
      </c>
      <c r="R144" s="120">
        <f t="shared" si="0"/>
        <v>82.358260869565214</v>
      </c>
      <c r="S144" s="120">
        <f t="shared" si="0"/>
        <v>91.862173913043478</v>
      </c>
    </row>
    <row r="145" spans="2:19">
      <c r="B145" s="48" t="s">
        <v>99</v>
      </c>
      <c r="C145" s="120">
        <f>AVERAGE(C99:C142)</f>
        <v>66.411818181818177</v>
      </c>
      <c r="D145" s="120">
        <f t="shared" ref="D145:S145" si="1">AVERAGE(D99:D142)</f>
        <v>113.06954545454549</v>
      </c>
      <c r="E145" s="120">
        <f t="shared" si="1"/>
        <v>37.31318181818181</v>
      </c>
      <c r="F145" s="120">
        <f t="shared" si="1"/>
        <v>38.768181818181809</v>
      </c>
      <c r="G145" s="120">
        <f t="shared" si="1"/>
        <v>72.604545454545473</v>
      </c>
      <c r="H145" s="120">
        <f t="shared" si="1"/>
        <v>60.239999999999988</v>
      </c>
      <c r="I145" s="120">
        <f t="shared" si="1"/>
        <v>138.87363636363636</v>
      </c>
      <c r="J145" s="120">
        <f t="shared" si="1"/>
        <v>124.02295454545452</v>
      </c>
      <c r="K145" s="120">
        <f t="shared" si="1"/>
        <v>92.794318181818184</v>
      </c>
      <c r="L145" s="120">
        <f t="shared" si="1"/>
        <v>75.126363636363621</v>
      </c>
      <c r="M145" s="120">
        <f t="shared" si="1"/>
        <v>69.564772727272711</v>
      </c>
      <c r="N145" s="120">
        <f t="shared" si="1"/>
        <v>45.26159090909092</v>
      </c>
      <c r="O145" s="120">
        <f t="shared" si="1"/>
        <v>130.49022727272725</v>
      </c>
      <c r="P145" s="120">
        <f t="shared" si="1"/>
        <v>80.400340909090929</v>
      </c>
      <c r="Q145" s="120">
        <f t="shared" si="1"/>
        <v>89.546363636363637</v>
      </c>
      <c r="R145" s="120">
        <f t="shared" si="1"/>
        <v>82.052272727272737</v>
      </c>
      <c r="S145" s="120">
        <f t="shared" si="1"/>
        <v>88.072954545454536</v>
      </c>
    </row>
    <row r="146" spans="2:19">
      <c r="B146" s="48" t="s">
        <v>98</v>
      </c>
      <c r="C146" s="120">
        <f>AVERAGE(C78:C142)</f>
        <v>66.15384615384616</v>
      </c>
      <c r="D146" s="120">
        <f t="shared" ref="D146:S146" si="2">AVERAGE(D78:D142)</f>
        <v>112.98376923076924</v>
      </c>
      <c r="E146" s="120">
        <f t="shared" si="2"/>
        <v>37.284923076923086</v>
      </c>
      <c r="F146" s="120">
        <f t="shared" si="2"/>
        <v>38.615999999999985</v>
      </c>
      <c r="G146" s="120">
        <f t="shared" si="2"/>
        <v>72.722769230769245</v>
      </c>
      <c r="H146" s="120">
        <f t="shared" si="2"/>
        <v>60.482307692307693</v>
      </c>
      <c r="I146" s="120">
        <f t="shared" si="2"/>
        <v>138.99830769230769</v>
      </c>
      <c r="J146" s="120">
        <f t="shared" si="2"/>
        <v>124.00199999999998</v>
      </c>
      <c r="K146" s="120">
        <f t="shared" si="2"/>
        <v>91.797846153846152</v>
      </c>
      <c r="L146" s="120">
        <f t="shared" si="2"/>
        <v>74.218461538461554</v>
      </c>
      <c r="M146" s="120">
        <f t="shared" si="2"/>
        <v>68.193384615384616</v>
      </c>
      <c r="N146" s="120">
        <f t="shared" si="2"/>
        <v>44.699999999999989</v>
      </c>
      <c r="O146" s="120">
        <f t="shared" si="2"/>
        <v>128.9756923076923</v>
      </c>
      <c r="P146" s="120">
        <f t="shared" si="2"/>
        <v>80.925769230769248</v>
      </c>
      <c r="Q146" s="120">
        <f t="shared" si="2"/>
        <v>90.181076923076915</v>
      </c>
      <c r="R146" s="120">
        <f t="shared" si="2"/>
        <v>83.191538461538428</v>
      </c>
      <c r="S146" s="120">
        <f t="shared" si="2"/>
        <v>86.078461538461553</v>
      </c>
    </row>
    <row r="147" spans="2:19">
      <c r="B147" s="48" t="s">
        <v>100</v>
      </c>
      <c r="C147" s="120">
        <f>AVERAGE(C15:C142)</f>
        <v>64.053281250000012</v>
      </c>
      <c r="D147" s="120">
        <f t="shared" ref="D147:S147" si="3">AVERAGE(D15:D142)</f>
        <v>108.75347656249996</v>
      </c>
      <c r="E147" s="120">
        <f t="shared" si="3"/>
        <v>37.758203125000023</v>
      </c>
      <c r="F147" s="120">
        <f t="shared" si="3"/>
        <v>37.827500000000001</v>
      </c>
      <c r="G147" s="120">
        <f t="shared" si="3"/>
        <v>71.737109375000017</v>
      </c>
      <c r="H147" s="120">
        <f t="shared" si="3"/>
        <v>58.417499999999997</v>
      </c>
      <c r="I147" s="120">
        <f t="shared" si="3"/>
        <v>136.99015625000001</v>
      </c>
      <c r="J147" s="120">
        <f t="shared" si="3"/>
        <v>120.79492187500001</v>
      </c>
      <c r="K147" s="120">
        <f t="shared" si="3"/>
        <v>87.634999999999962</v>
      </c>
      <c r="L147" s="120">
        <f t="shared" si="3"/>
        <v>71.054414062500015</v>
      </c>
      <c r="M147" s="120">
        <f t="shared" si="3"/>
        <v>66.182109374999996</v>
      </c>
      <c r="N147" s="120">
        <f t="shared" si="3"/>
        <v>42.953281250000003</v>
      </c>
      <c r="O147" s="120">
        <f t="shared" si="3"/>
        <v>122.95289062499999</v>
      </c>
      <c r="P147" s="120">
        <f t="shared" si="3"/>
        <v>79.459023437499951</v>
      </c>
      <c r="Q147" s="120">
        <f t="shared" si="3"/>
        <v>90.429999999999993</v>
      </c>
      <c r="R147" s="120">
        <f t="shared" si="3"/>
        <v>82.450625000000002</v>
      </c>
      <c r="S147" s="120">
        <f t="shared" si="3"/>
        <v>81.369062499999984</v>
      </c>
    </row>
    <row r="150" spans="2:19">
      <c r="B150" s="48" t="s">
        <v>92</v>
      </c>
      <c r="C150" s="48" t="s">
        <v>93</v>
      </c>
    </row>
  </sheetData>
  <pageMargins left="0.7" right="0.7" top="0.75" bottom="0.75" header="0.3" footer="0.3"/>
  <pageSetup orientation="portrait" horizontalDpi="0" verticalDpi="0"/>
  <ignoredErrors>
    <ignoredError sqref="C144:S144 C145:S14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78"/>
  <sheetViews>
    <sheetView topLeftCell="A8" zoomScale="150" zoomScaleNormal="150" zoomScalePageLayoutView="160" workbookViewId="0">
      <selection activeCell="E31" sqref="E31"/>
    </sheetView>
  </sheetViews>
  <sheetFormatPr defaultColWidth="8.85546875" defaultRowHeight="12.75"/>
  <cols>
    <col min="1" max="1" width="2.7109375" style="48" customWidth="1"/>
    <col min="2" max="2" width="8.85546875" style="48"/>
    <col min="3" max="3" width="10" style="48" customWidth="1"/>
    <col min="4" max="4" width="17.85546875" style="48" customWidth="1"/>
    <col min="5" max="5" width="11" style="48" customWidth="1"/>
    <col min="6" max="6" width="12.7109375" style="48" customWidth="1"/>
    <col min="7" max="7" width="11" style="48" customWidth="1"/>
    <col min="8" max="8" width="11.42578125" style="48" customWidth="1"/>
    <col min="9" max="9" width="12.42578125" style="48" customWidth="1"/>
    <col min="10" max="16384" width="8.85546875" style="48"/>
  </cols>
  <sheetData>
    <row r="3" spans="1:14">
      <c r="A3" s="50"/>
      <c r="B3" s="51"/>
      <c r="C3" s="51"/>
      <c r="D3" s="51"/>
      <c r="E3" s="51"/>
      <c r="F3" s="51"/>
      <c r="G3" s="51"/>
      <c r="H3" s="51"/>
      <c r="I3" s="51"/>
    </row>
    <row r="4" spans="1:14">
      <c r="A4" s="50" t="s">
        <v>164</v>
      </c>
      <c r="B4" s="50"/>
      <c r="C4" s="51"/>
      <c r="D4" s="51"/>
      <c r="E4" s="51"/>
      <c r="F4" s="51"/>
      <c r="G4" s="51"/>
      <c r="H4" s="51"/>
      <c r="I4" s="51"/>
    </row>
    <row r="5" spans="1:14">
      <c r="A5" s="50" t="s">
        <v>22</v>
      </c>
      <c r="B5" s="51"/>
      <c r="C5" s="51"/>
      <c r="D5" s="51"/>
      <c r="E5" s="51"/>
      <c r="F5" s="51"/>
      <c r="G5" s="51"/>
      <c r="H5" s="51"/>
      <c r="I5" s="51"/>
    </row>
    <row r="7" spans="1:14" ht="7.5" customHeight="1">
      <c r="B7" s="64"/>
      <c r="C7" s="65"/>
      <c r="D7" s="65"/>
      <c r="E7" s="65"/>
      <c r="F7" s="65"/>
      <c r="G7" s="65"/>
      <c r="H7" s="65"/>
      <c r="I7" s="66"/>
    </row>
    <row r="8" spans="1:14">
      <c r="B8" s="67"/>
      <c r="E8" s="68" t="s">
        <v>23</v>
      </c>
      <c r="F8" s="68" t="s">
        <v>8</v>
      </c>
      <c r="G8" s="69" t="s">
        <v>9</v>
      </c>
      <c r="H8" s="69" t="s">
        <v>10</v>
      </c>
      <c r="I8" s="70"/>
    </row>
    <row r="9" spans="1:14">
      <c r="B9" s="67"/>
      <c r="E9" s="68" t="s">
        <v>13</v>
      </c>
      <c r="F9" s="68" t="s">
        <v>13</v>
      </c>
      <c r="G9" s="68" t="s">
        <v>101</v>
      </c>
      <c r="H9" s="68" t="s">
        <v>17</v>
      </c>
      <c r="I9" s="70"/>
    </row>
    <row r="10" spans="1:14">
      <c r="B10" s="67"/>
      <c r="C10" s="71" t="s">
        <v>11</v>
      </c>
      <c r="E10" s="72" t="s">
        <v>12</v>
      </c>
      <c r="F10" s="72" t="s">
        <v>24</v>
      </c>
      <c r="G10" s="72" t="s">
        <v>24</v>
      </c>
      <c r="H10" s="72" t="s">
        <v>24</v>
      </c>
      <c r="I10" s="70"/>
    </row>
    <row r="11" spans="1:14" ht="6.75" customHeight="1">
      <c r="B11" s="67"/>
      <c r="I11" s="70"/>
    </row>
    <row r="12" spans="1:14" ht="12" customHeight="1">
      <c r="B12" s="67">
        <v>1</v>
      </c>
      <c r="C12" s="62" t="str">
        <f>VLOOKUP(B12,'RAB-2 '!B11:C27,2,FALSE)</f>
        <v>Alliant Energy Corporation</v>
      </c>
      <c r="E12" s="73">
        <v>0.06</v>
      </c>
      <c r="F12" s="73">
        <v>0.06</v>
      </c>
      <c r="G12" s="73">
        <v>7.0400000000000004E-2</v>
      </c>
      <c r="H12" s="73">
        <v>6.6000000000000003E-2</v>
      </c>
      <c r="I12" s="70"/>
      <c r="K12" s="58"/>
      <c r="L12" s="73"/>
      <c r="M12" s="58"/>
      <c r="N12" s="58"/>
    </row>
    <row r="13" spans="1:14" ht="12" customHeight="1">
      <c r="B13" s="67">
        <f>B12+1</f>
        <v>2</v>
      </c>
      <c r="C13" s="62" t="str">
        <f>VLOOKUP(B13,'RAB-2 '!B12:C28,2,FALSE)</f>
        <v>American Electric Power Company</v>
      </c>
      <c r="E13" s="73">
        <v>5.5E-2</v>
      </c>
      <c r="F13" s="73">
        <v>6.5000000000000002E-2</v>
      </c>
      <c r="G13" s="74">
        <v>7.3300000000000004E-2</v>
      </c>
      <c r="H13" s="73">
        <v>6.8000000000000005E-2</v>
      </c>
      <c r="I13" s="70"/>
      <c r="K13" s="58"/>
      <c r="L13" s="73"/>
      <c r="M13" s="58"/>
      <c r="N13" s="58"/>
    </row>
    <row r="14" spans="1:14" ht="12" customHeight="1">
      <c r="B14" s="67">
        <f t="shared" ref="B14:B28" si="0">B13+1</f>
        <v>3</v>
      </c>
      <c r="C14" s="62" t="str">
        <f>VLOOKUP(B14,'RAB-2 '!B13:C29,2,FALSE)</f>
        <v>Avista Corp.</v>
      </c>
      <c r="E14" s="73">
        <v>0.04</v>
      </c>
      <c r="F14" s="73">
        <v>5.5E-2</v>
      </c>
      <c r="G14" s="75">
        <v>6.3500000000000001E-2</v>
      </c>
      <c r="H14" s="73">
        <v>7.0999999999999994E-2</v>
      </c>
      <c r="I14" s="70"/>
      <c r="K14" s="58"/>
      <c r="L14" s="73"/>
      <c r="M14" s="58"/>
      <c r="N14" s="58"/>
    </row>
    <row r="15" spans="1:14" ht="12" customHeight="1">
      <c r="B15" s="67">
        <f t="shared" si="0"/>
        <v>4</v>
      </c>
      <c r="C15" s="62" t="str">
        <f>VLOOKUP(B15,'RAB-2 '!B14:C30,2,FALSE)</f>
        <v>CenterPoint Energy</v>
      </c>
      <c r="E15" s="76">
        <v>5.5E-2</v>
      </c>
      <c r="F15" s="76">
        <v>7.0000000000000007E-2</v>
      </c>
      <c r="G15" s="77">
        <v>8.7400000000000005E-2</v>
      </c>
      <c r="H15" s="76">
        <v>7.9000000000000001E-2</v>
      </c>
      <c r="I15" s="70"/>
      <c r="K15" s="58"/>
      <c r="L15" s="73"/>
      <c r="M15" s="58"/>
      <c r="N15" s="58"/>
    </row>
    <row r="16" spans="1:14" ht="12" customHeight="1">
      <c r="B16" s="67">
        <f t="shared" si="0"/>
        <v>5</v>
      </c>
      <c r="C16" s="62" t="str">
        <f>VLOOKUP(B16,'RAB-2 '!B15:C31,2,FALSE)</f>
        <v>CMS Energy Corp.</v>
      </c>
      <c r="E16" s="76">
        <v>7.4999999999999997E-2</v>
      </c>
      <c r="F16" s="76">
        <v>8.5000000000000006E-2</v>
      </c>
      <c r="G16" s="77">
        <v>7.3499999999999996E-2</v>
      </c>
      <c r="H16" s="76">
        <v>7.2999999999999995E-2</v>
      </c>
      <c r="I16" s="70"/>
      <c r="K16" s="58"/>
      <c r="L16" s="73"/>
      <c r="M16" s="58"/>
      <c r="N16" s="58"/>
    </row>
    <row r="17" spans="2:14" ht="12" customHeight="1">
      <c r="B17" s="67">
        <f t="shared" si="0"/>
        <v>6</v>
      </c>
      <c r="C17" s="62" t="str">
        <f>VLOOKUP(B17,'RAB-2 '!B16:C32,2,FALSE)</f>
        <v>Dominion Energy</v>
      </c>
      <c r="E17" s="76">
        <v>0</v>
      </c>
      <c r="F17" s="76">
        <v>0.06</v>
      </c>
      <c r="G17" s="77">
        <v>6.9699999999999998E-2</v>
      </c>
      <c r="H17" s="76">
        <v>8.1000000000000003E-2</v>
      </c>
      <c r="I17" s="70"/>
      <c r="K17" s="58"/>
      <c r="L17" s="73"/>
      <c r="M17" s="58"/>
      <c r="N17" s="58"/>
    </row>
    <row r="18" spans="2:14" ht="12" customHeight="1">
      <c r="B18" s="67">
        <f t="shared" si="0"/>
        <v>7</v>
      </c>
      <c r="C18" s="62" t="str">
        <f>VLOOKUP(B18,'RAB-2 '!B17:C33,2,FALSE)</f>
        <v>DTE Energy Co.</v>
      </c>
      <c r="E18" s="76">
        <v>0.03</v>
      </c>
      <c r="F18" s="76">
        <v>4.4999999999999998E-2</v>
      </c>
      <c r="G18" s="77">
        <v>7.4200000000000002E-2</v>
      </c>
      <c r="H18" s="76">
        <v>6.5000000000000002E-2</v>
      </c>
      <c r="I18" s="70"/>
      <c r="K18" s="58"/>
      <c r="L18" s="73"/>
      <c r="M18" s="58"/>
      <c r="N18" s="58"/>
    </row>
    <row r="19" spans="2:14" ht="12" customHeight="1">
      <c r="B19" s="67">
        <f t="shared" si="0"/>
        <v>8</v>
      </c>
      <c r="C19" s="62" t="str">
        <f>VLOOKUP(B19,'RAB-2 '!B18:C34,2,FALSE)</f>
        <v>Duke Energy Corp.</v>
      </c>
      <c r="E19" s="76">
        <v>3.5000000000000003E-2</v>
      </c>
      <c r="F19" s="76">
        <v>0.06</v>
      </c>
      <c r="G19" s="77">
        <v>6.6299999999999998E-2</v>
      </c>
      <c r="H19" s="76">
        <v>6.4000000000000001E-2</v>
      </c>
      <c r="I19" s="70"/>
      <c r="K19" s="58"/>
      <c r="L19" s="73"/>
      <c r="M19" s="58"/>
      <c r="N19" s="58"/>
    </row>
    <row r="20" spans="2:14" ht="12" customHeight="1">
      <c r="B20" s="67">
        <f t="shared" si="0"/>
        <v>9</v>
      </c>
      <c r="C20" s="62" t="str">
        <f>VLOOKUP(B20,'RAB-2 '!B19:C35,2,FALSE)</f>
        <v>Entergy Corp.</v>
      </c>
      <c r="E20" s="76">
        <v>5.5E-2</v>
      </c>
      <c r="F20" s="76">
        <v>0.03</v>
      </c>
      <c r="G20" s="77">
        <v>0.11119999999999999</v>
      </c>
      <c r="H20" s="76">
        <v>0.10199999999999999</v>
      </c>
      <c r="I20" s="70"/>
      <c r="K20" s="58"/>
      <c r="L20" s="73"/>
      <c r="M20" s="58"/>
      <c r="N20" s="58"/>
    </row>
    <row r="21" spans="2:14" ht="12" customHeight="1">
      <c r="B21" s="67">
        <f t="shared" si="0"/>
        <v>10</v>
      </c>
      <c r="C21" s="62" t="str">
        <f>VLOOKUP(B21,'RAB-2 '!B20:C36,2,FALSE)</f>
        <v>Evergy Inc.</v>
      </c>
      <c r="E21" s="76">
        <v>7.0000000000000007E-2</v>
      </c>
      <c r="F21" s="76">
        <v>7.4999999999999997E-2</v>
      </c>
      <c r="G21" s="77">
        <v>6.2100000000000002E-2</v>
      </c>
      <c r="H21" s="76">
        <v>5.3999999999999999E-2</v>
      </c>
      <c r="I21" s="70"/>
      <c r="K21" s="58"/>
      <c r="L21" s="73"/>
      <c r="M21" s="58"/>
      <c r="N21" s="58"/>
    </row>
    <row r="22" spans="2:14" ht="12" customHeight="1">
      <c r="B22" s="67">
        <f t="shared" si="0"/>
        <v>11</v>
      </c>
      <c r="C22" s="62" t="str">
        <f>VLOOKUP(B22,'RAB-2 '!B21:C37,2,FALSE)</f>
        <v>Eversource Energy</v>
      </c>
      <c r="E22" s="73">
        <v>5.5E-2</v>
      </c>
      <c r="F22" s="73">
        <v>5.5E-2</v>
      </c>
      <c r="G22" s="75">
        <v>5.28E-2</v>
      </c>
      <c r="H22" s="73">
        <v>5.8999999999999997E-2</v>
      </c>
      <c r="I22" s="70"/>
      <c r="K22" s="58"/>
      <c r="L22" s="73"/>
      <c r="M22" s="58"/>
      <c r="N22" s="58"/>
    </row>
    <row r="23" spans="2:14" ht="12" customHeight="1">
      <c r="B23" s="67">
        <f t="shared" si="0"/>
        <v>12</v>
      </c>
      <c r="C23" s="62" t="str">
        <f>VLOOKUP(B23,'RAB-2 '!B22:C38,2,FALSE)</f>
        <v>FirstEnergy Corp.</v>
      </c>
      <c r="E23" s="73">
        <v>4.4999999999999998E-2</v>
      </c>
      <c r="F23" s="73">
        <v>4.4999999999999998E-2</v>
      </c>
      <c r="G23" s="75">
        <v>7.3200000000000001E-2</v>
      </c>
      <c r="H23" s="73">
        <v>6.5000000000000002E-2</v>
      </c>
      <c r="I23" s="70"/>
      <c r="K23" s="58"/>
      <c r="L23" s="73"/>
      <c r="M23" s="58"/>
      <c r="N23" s="58"/>
    </row>
    <row r="24" spans="2:14" ht="12" customHeight="1">
      <c r="B24" s="67">
        <f t="shared" si="0"/>
        <v>13</v>
      </c>
      <c r="C24" s="62" t="str">
        <f>VLOOKUP(B24,'RAB-2 '!B23:C39,2,FALSE)</f>
        <v>IDACORP, Inc.</v>
      </c>
      <c r="E24" s="73">
        <v>4.4999999999999998E-2</v>
      </c>
      <c r="F24" s="73">
        <v>0.05</v>
      </c>
      <c r="G24" s="75">
        <v>8.2000000000000003E-2</v>
      </c>
      <c r="H24" s="73">
        <v>0.08</v>
      </c>
      <c r="I24" s="70"/>
      <c r="K24" s="58"/>
      <c r="L24" s="73"/>
      <c r="M24" s="58"/>
      <c r="N24" s="58"/>
    </row>
    <row r="25" spans="2:14" ht="12" customHeight="1">
      <c r="B25" s="67">
        <f t="shared" si="0"/>
        <v>14</v>
      </c>
      <c r="C25" s="62" t="str">
        <f>VLOOKUP(B25,'RAB-2 '!B24:C40,2,FALSE)</f>
        <v>Otter Tail Corp.</v>
      </c>
      <c r="E25" s="73">
        <v>7.0000000000000007E-2</v>
      </c>
      <c r="F25" s="73">
        <v>4.4999999999999998E-2</v>
      </c>
      <c r="G25" s="75">
        <v>8.2000000000000003E-2</v>
      </c>
      <c r="H25" s="75">
        <v>8.2000000000000003E-2</v>
      </c>
      <c r="I25" s="70"/>
      <c r="K25" s="58"/>
      <c r="L25" s="73"/>
      <c r="M25" s="58"/>
      <c r="N25" s="58"/>
    </row>
    <row r="26" spans="2:14" ht="12" customHeight="1">
      <c r="B26" s="67">
        <f t="shared" si="0"/>
        <v>15</v>
      </c>
      <c r="C26" s="62" t="str">
        <f>VLOOKUP(B26,'RAB-2 '!B25:C41,2,FALSE)</f>
        <v>Pinnacle West Capital</v>
      </c>
      <c r="E26" s="73">
        <v>1.4999999999999999E-2</v>
      </c>
      <c r="F26" s="73">
        <v>0.05</v>
      </c>
      <c r="G26" s="75">
        <v>7.0400000000000004E-2</v>
      </c>
      <c r="H26" s="73">
        <v>2.1000000000000001E-2</v>
      </c>
      <c r="I26" s="70"/>
      <c r="K26" s="58"/>
      <c r="L26" s="73"/>
      <c r="M26" s="58"/>
      <c r="N26" s="58"/>
    </row>
    <row r="27" spans="2:14" ht="12" customHeight="1">
      <c r="B27" s="67">
        <f t="shared" si="0"/>
        <v>16</v>
      </c>
      <c r="C27" s="62" t="str">
        <f>VLOOKUP(B27,'RAB-2 '!B26:C42,2,FALSE)</f>
        <v>Pub Sv Enterprise Grp.</v>
      </c>
      <c r="E27" s="73">
        <v>0.06</v>
      </c>
      <c r="F27" s="73">
        <v>7.0000000000000007E-2</v>
      </c>
      <c r="G27" s="75">
        <v>7.5700000000000003E-2</v>
      </c>
      <c r="H27" s="73">
        <v>8.1000000000000003E-2</v>
      </c>
      <c r="I27" s="70"/>
      <c r="K27" s="58"/>
      <c r="L27" s="73"/>
      <c r="M27" s="58"/>
      <c r="N27" s="58"/>
    </row>
    <row r="28" spans="2:14" ht="12" customHeight="1">
      <c r="B28" s="67">
        <f t="shared" si="0"/>
        <v>17</v>
      </c>
      <c r="C28" s="62" t="str">
        <f>VLOOKUP(B28,'RAB-2 '!B27:C40,2,FALSE)</f>
        <v>Sempra Energy</v>
      </c>
      <c r="E28" s="73">
        <v>5.5E-2</v>
      </c>
      <c r="F28" s="73">
        <v>0.05</v>
      </c>
      <c r="G28" s="75">
        <v>8.3199999999999996E-2</v>
      </c>
      <c r="H28" s="73">
        <v>7.1999999999999995E-2</v>
      </c>
      <c r="I28" s="70"/>
      <c r="K28" s="58"/>
      <c r="L28" s="73"/>
      <c r="M28" s="58"/>
      <c r="N28" s="58"/>
    </row>
    <row r="29" spans="2:14" ht="6" customHeight="1">
      <c r="B29" s="67"/>
      <c r="E29" s="63"/>
      <c r="F29" s="73"/>
      <c r="G29" s="73"/>
      <c r="H29" s="73"/>
      <c r="I29" s="70"/>
      <c r="L29" s="63"/>
    </row>
    <row r="30" spans="2:14">
      <c r="B30" s="67"/>
      <c r="C30" s="48" t="s">
        <v>26</v>
      </c>
      <c r="E30" s="63">
        <f>AVERAGE(E12:E28)</f>
        <v>4.8235294117647071E-2</v>
      </c>
      <c r="F30" s="63">
        <f t="shared" ref="F30:H30" si="1">AVERAGE(F12:F28)</f>
        <v>5.7058823529411773E-2</v>
      </c>
      <c r="G30" s="63">
        <f t="shared" si="1"/>
        <v>7.4758823529411766E-2</v>
      </c>
      <c r="H30" s="63">
        <f t="shared" si="1"/>
        <v>6.9588235294117645E-2</v>
      </c>
      <c r="I30" s="70"/>
      <c r="J30" s="58"/>
      <c r="K30" s="58"/>
      <c r="L30" s="63"/>
      <c r="N30" s="58"/>
    </row>
    <row r="31" spans="2:14">
      <c r="B31" s="67"/>
      <c r="C31" s="48" t="s">
        <v>55</v>
      </c>
      <c r="E31" s="58">
        <f>MEDIAN(E12:E28)</f>
        <v>5.5E-2</v>
      </c>
      <c r="F31" s="58">
        <f t="shared" ref="F31:H31" si="2">MEDIAN(F12:F28)</f>
        <v>5.5E-2</v>
      </c>
      <c r="G31" s="58">
        <f t="shared" si="2"/>
        <v>7.3300000000000004E-2</v>
      </c>
      <c r="H31" s="58">
        <f t="shared" si="2"/>
        <v>7.0999999999999994E-2</v>
      </c>
      <c r="I31" s="70"/>
      <c r="J31" s="63"/>
      <c r="K31" s="63"/>
      <c r="L31" s="63"/>
    </row>
    <row r="32" spans="2:14">
      <c r="B32" s="67"/>
      <c r="F32" s="58"/>
      <c r="G32" s="58"/>
      <c r="I32" s="70"/>
    </row>
    <row r="33" spans="2:11">
      <c r="B33" s="78"/>
      <c r="C33" s="54" t="s">
        <v>25</v>
      </c>
      <c r="D33" s="54" t="s">
        <v>204</v>
      </c>
      <c r="I33" s="70"/>
    </row>
    <row r="34" spans="2:11">
      <c r="B34" s="78"/>
      <c r="C34" s="54"/>
      <c r="D34" s="54" t="s">
        <v>203</v>
      </c>
      <c r="I34" s="70"/>
      <c r="K34" s="58"/>
    </row>
    <row r="35" spans="2:11">
      <c r="B35" s="78"/>
      <c r="C35" s="54"/>
      <c r="D35" s="54" t="s">
        <v>205</v>
      </c>
      <c r="I35" s="70"/>
      <c r="K35" s="58"/>
    </row>
    <row r="36" spans="2:11">
      <c r="B36" s="79"/>
      <c r="C36" s="80"/>
      <c r="D36" s="80"/>
      <c r="E36" s="80"/>
      <c r="F36" s="80"/>
      <c r="G36" s="80"/>
      <c r="H36" s="80"/>
      <c r="I36" s="81"/>
    </row>
    <row r="38" spans="2:11">
      <c r="B38" s="64"/>
      <c r="C38" s="65"/>
      <c r="D38" s="65"/>
      <c r="E38" s="65"/>
      <c r="F38" s="82"/>
      <c r="G38" s="65"/>
      <c r="H38" s="65"/>
      <c r="I38" s="66"/>
    </row>
    <row r="39" spans="2:11">
      <c r="B39" s="83" t="s">
        <v>164</v>
      </c>
      <c r="C39" s="51"/>
      <c r="D39" s="51"/>
      <c r="E39" s="51"/>
      <c r="F39" s="84"/>
      <c r="G39" s="51"/>
      <c r="H39" s="51"/>
      <c r="I39" s="85"/>
    </row>
    <row r="40" spans="2:11">
      <c r="B40" s="83" t="s">
        <v>37</v>
      </c>
      <c r="C40" s="51"/>
      <c r="D40" s="50"/>
      <c r="E40" s="50"/>
      <c r="F40" s="50"/>
      <c r="G40" s="50"/>
      <c r="H40" s="51"/>
      <c r="I40" s="86"/>
    </row>
    <row r="41" spans="2:11">
      <c r="B41" s="87"/>
      <c r="C41" s="51"/>
      <c r="D41" s="51"/>
      <c r="E41" s="51"/>
      <c r="F41" s="51"/>
      <c r="G41" s="51"/>
      <c r="I41" s="85"/>
    </row>
    <row r="42" spans="2:11">
      <c r="B42" s="88"/>
      <c r="E42" s="69" t="s">
        <v>23</v>
      </c>
      <c r="F42" s="69" t="s">
        <v>8</v>
      </c>
      <c r="G42" s="69" t="s">
        <v>9</v>
      </c>
      <c r="H42" s="69" t="s">
        <v>10</v>
      </c>
      <c r="I42" s="89" t="s">
        <v>5</v>
      </c>
    </row>
    <row r="43" spans="2:11">
      <c r="B43" s="88"/>
      <c r="E43" s="68" t="s">
        <v>13</v>
      </c>
      <c r="F43" s="68" t="s">
        <v>13</v>
      </c>
      <c r="G43" s="68" t="s">
        <v>101</v>
      </c>
      <c r="H43" s="68" t="s">
        <v>17</v>
      </c>
      <c r="I43" s="90" t="s">
        <v>30</v>
      </c>
    </row>
    <row r="44" spans="2:11">
      <c r="B44" s="88"/>
      <c r="E44" s="72" t="s">
        <v>2</v>
      </c>
      <c r="F44" s="72" t="s">
        <v>16</v>
      </c>
      <c r="G44" s="72" t="s">
        <v>24</v>
      </c>
      <c r="H44" s="72" t="s">
        <v>24</v>
      </c>
      <c r="I44" s="91" t="s">
        <v>31</v>
      </c>
    </row>
    <row r="45" spans="2:11">
      <c r="B45" s="88"/>
      <c r="I45" s="70"/>
    </row>
    <row r="46" spans="2:11">
      <c r="B46" s="92" t="s">
        <v>20</v>
      </c>
      <c r="I46" s="70"/>
    </row>
    <row r="47" spans="2:11">
      <c r="B47" s="67" t="s">
        <v>27</v>
      </c>
      <c r="E47" s="58">
        <f>'RAB-2 '!O29</f>
        <v>3.4879521892609386E-2</v>
      </c>
      <c r="F47" s="58">
        <f>E47</f>
        <v>3.4879521892609386E-2</v>
      </c>
      <c r="G47" s="58">
        <f>F47</f>
        <v>3.4879521892609386E-2</v>
      </c>
      <c r="H47" s="58">
        <f>G47</f>
        <v>3.4879521892609386E-2</v>
      </c>
      <c r="I47" s="93">
        <f>AVERAGE(E47:H47)</f>
        <v>3.4879521892609386E-2</v>
      </c>
      <c r="J47" s="58"/>
      <c r="K47" s="58"/>
    </row>
    <row r="48" spans="2:11">
      <c r="B48" s="67"/>
      <c r="G48" s="58"/>
      <c r="I48" s="70"/>
    </row>
    <row r="49" spans="2:11">
      <c r="B49" s="67" t="s">
        <v>83</v>
      </c>
      <c r="E49" s="58">
        <f>E30</f>
        <v>4.8235294117647071E-2</v>
      </c>
      <c r="F49" s="58">
        <f>F30</f>
        <v>5.7058823529411773E-2</v>
      </c>
      <c r="G49" s="58">
        <f>G30</f>
        <v>7.4758823529411766E-2</v>
      </c>
      <c r="H49" s="58">
        <f>H30</f>
        <v>6.9588235294117645E-2</v>
      </c>
      <c r="I49" s="93">
        <f>AVERAGE(E49:H49)</f>
        <v>6.2410294117647064E-2</v>
      </c>
      <c r="J49" s="94"/>
      <c r="K49" s="95"/>
    </row>
    <row r="50" spans="2:11">
      <c r="B50" s="67"/>
      <c r="G50" s="58"/>
      <c r="I50" s="70"/>
    </row>
    <row r="51" spans="2:11">
      <c r="B51" s="67" t="s">
        <v>81</v>
      </c>
      <c r="E51" s="96">
        <f>ROUND(E47*(1+(0.5*E49)),4)</f>
        <v>3.5700000000000003E-2</v>
      </c>
      <c r="F51" s="96">
        <f>ROUND(F47*(1+(0.5*F49)),4)</f>
        <v>3.5900000000000001E-2</v>
      </c>
      <c r="G51" s="96">
        <f>ROUND(G47*(1+(0.5*G49)),4)</f>
        <v>3.6200000000000003E-2</v>
      </c>
      <c r="H51" s="96">
        <f>ROUND(H47*(1+(0.5*H49)),4)</f>
        <v>3.61E-2</v>
      </c>
      <c r="I51" s="97">
        <f>ROUND(I47*(1+(0.5*I49)),4)</f>
        <v>3.5999999999999997E-2</v>
      </c>
      <c r="J51" s="98"/>
      <c r="K51" s="99"/>
    </row>
    <row r="52" spans="2:11">
      <c r="B52" s="67"/>
      <c r="G52" s="58"/>
      <c r="I52" s="70"/>
      <c r="J52" s="100"/>
    </row>
    <row r="53" spans="2:11">
      <c r="B53" s="101" t="s">
        <v>28</v>
      </c>
      <c r="C53" s="102"/>
      <c r="E53" s="103">
        <f>E51+E49</f>
        <v>8.393529411764708E-2</v>
      </c>
      <c r="F53" s="103">
        <f>F51+F49</f>
        <v>9.2958823529411774E-2</v>
      </c>
      <c r="G53" s="103">
        <f>G51+G49</f>
        <v>0.11095882352941178</v>
      </c>
      <c r="H53" s="103">
        <f>H51+H49</f>
        <v>0.10568823529411764</v>
      </c>
      <c r="I53" s="104">
        <f>I51+I49</f>
        <v>9.8410294117647068E-2</v>
      </c>
      <c r="J53" s="58"/>
      <c r="K53" s="100"/>
    </row>
    <row r="54" spans="2:11">
      <c r="B54" s="101"/>
      <c r="C54" s="102"/>
      <c r="E54" s="103"/>
      <c r="F54" s="103"/>
      <c r="G54" s="103"/>
      <c r="H54" s="103"/>
      <c r="I54" s="104"/>
      <c r="J54" s="58"/>
      <c r="K54" s="100"/>
    </row>
    <row r="55" spans="2:11">
      <c r="B55" s="92" t="s">
        <v>21</v>
      </c>
      <c r="E55" s="58"/>
      <c r="F55" s="58"/>
      <c r="G55" s="58"/>
      <c r="H55" s="58"/>
      <c r="I55" s="93"/>
      <c r="J55" s="58"/>
      <c r="K55" s="100"/>
    </row>
    <row r="56" spans="2:11">
      <c r="B56" s="67" t="s">
        <v>27</v>
      </c>
      <c r="E56" s="58">
        <f>E47</f>
        <v>3.4879521892609386E-2</v>
      </c>
      <c r="F56" s="58">
        <f>F47</f>
        <v>3.4879521892609386E-2</v>
      </c>
      <c r="G56" s="58">
        <f>G47</f>
        <v>3.4879521892609386E-2</v>
      </c>
      <c r="H56" s="58">
        <f>H47</f>
        <v>3.4879521892609386E-2</v>
      </c>
      <c r="I56" s="93">
        <f>AVERAGE(E56:H56)</f>
        <v>3.4879521892609386E-2</v>
      </c>
      <c r="J56" s="58"/>
      <c r="K56" s="100"/>
    </row>
    <row r="57" spans="2:11">
      <c r="B57" s="67"/>
      <c r="E57" s="58"/>
      <c r="F57" s="58"/>
      <c r="G57" s="58"/>
      <c r="H57" s="58"/>
      <c r="I57" s="93"/>
      <c r="J57" s="58"/>
      <c r="K57" s="100"/>
    </row>
    <row r="58" spans="2:11">
      <c r="B58" s="67" t="s">
        <v>82</v>
      </c>
      <c r="E58" s="58">
        <f>E31</f>
        <v>5.5E-2</v>
      </c>
      <c r="F58" s="58">
        <f>F31</f>
        <v>5.5E-2</v>
      </c>
      <c r="G58" s="58">
        <f>G31</f>
        <v>7.3300000000000004E-2</v>
      </c>
      <c r="H58" s="58">
        <f>H31</f>
        <v>7.0999999999999994E-2</v>
      </c>
      <c r="I58" s="93">
        <f>AVERAGE(E58:H58)</f>
        <v>6.3575000000000007E-2</v>
      </c>
      <c r="J58" s="58"/>
      <c r="K58" s="100"/>
    </row>
    <row r="59" spans="2:11">
      <c r="B59" s="67"/>
      <c r="E59" s="58"/>
      <c r="F59" s="58"/>
      <c r="G59" s="58"/>
      <c r="H59" s="58"/>
      <c r="I59" s="93"/>
      <c r="J59" s="58"/>
      <c r="K59" s="100"/>
    </row>
    <row r="60" spans="2:11">
      <c r="B60" s="67" t="s">
        <v>81</v>
      </c>
      <c r="E60" s="96">
        <f>ROUND(E56*(1+(0.5*E58)),4)</f>
        <v>3.5799999999999998E-2</v>
      </c>
      <c r="F60" s="96">
        <f>ROUND(F56*(1+(0.5*F58)),4)</f>
        <v>3.5799999999999998E-2</v>
      </c>
      <c r="G60" s="96">
        <f>ROUND(G56*(1+(0.5*G58)),4)</f>
        <v>3.6200000000000003E-2</v>
      </c>
      <c r="H60" s="96">
        <f>ROUND(H56*(1+(0.5*H58)),4)</f>
        <v>3.61E-2</v>
      </c>
      <c r="I60" s="97">
        <f>ROUND(I56*(1+(0.5*I58)),4)</f>
        <v>3.5999999999999997E-2</v>
      </c>
      <c r="J60" s="58"/>
      <c r="K60" s="100"/>
    </row>
    <row r="61" spans="2:11">
      <c r="B61" s="67"/>
      <c r="G61" s="58"/>
      <c r="I61" s="70"/>
      <c r="J61" s="58"/>
      <c r="K61" s="100"/>
    </row>
    <row r="62" spans="2:11">
      <c r="B62" s="101" t="s">
        <v>28</v>
      </c>
      <c r="E62" s="103">
        <f>E60+E58</f>
        <v>9.0799999999999992E-2</v>
      </c>
      <c r="F62" s="103">
        <f>F60+F58</f>
        <v>9.0799999999999992E-2</v>
      </c>
      <c r="G62" s="103">
        <f>G60+G58</f>
        <v>0.10950000000000001</v>
      </c>
      <c r="H62" s="103">
        <f>H60+H58</f>
        <v>0.1071</v>
      </c>
      <c r="I62" s="104">
        <f>I60+I58</f>
        <v>9.9574999999999997E-2</v>
      </c>
      <c r="J62" s="58"/>
      <c r="K62" s="100"/>
    </row>
    <row r="63" spans="2:11">
      <c r="B63" s="79"/>
      <c r="C63" s="80"/>
      <c r="D63" s="80"/>
      <c r="E63" s="80"/>
      <c r="F63" s="80"/>
      <c r="G63" s="80"/>
      <c r="H63" s="80"/>
      <c r="I63" s="81"/>
    </row>
    <row r="66" spans="4:9">
      <c r="E66" s="58"/>
    </row>
    <row r="68" spans="4:9">
      <c r="I68" s="49"/>
    </row>
    <row r="69" spans="4:9">
      <c r="I69" s="49"/>
    </row>
    <row r="70" spans="4:9">
      <c r="D70" s="58"/>
      <c r="E70" s="58"/>
    </row>
    <row r="72" spans="4:9">
      <c r="D72" s="94"/>
      <c r="E72" s="94"/>
    </row>
    <row r="74" spans="4:9">
      <c r="D74" s="98"/>
      <c r="E74" s="98"/>
    </row>
    <row r="75" spans="4:9">
      <c r="D75" s="105"/>
      <c r="E75" s="105"/>
    </row>
    <row r="76" spans="4:9">
      <c r="D76" s="100"/>
      <c r="E76" s="100"/>
    </row>
    <row r="78" spans="4:9">
      <c r="E78" s="58"/>
    </row>
  </sheetData>
  <printOptions horizontalCentered="1"/>
  <pageMargins left="0.25" right="0.25" top="1.25" bottom="0.75" header="0.3" footer="0.3"/>
  <pageSetup scale="93" orientation="portrait"/>
  <headerFooter>
    <oddHeader>&amp;R&amp;"Times New Roman,Regular"&amp;K000000Exhibit RAB-3
Page &amp;P of &amp;N</oddHeader>
  </headerFooter>
  <ignoredErrors>
    <ignoredError sqref="E42:F42 E8:F8 G8:H8 I42 G42:H4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opLeftCell="A76" zoomScale="125" zoomScaleNormal="125" zoomScalePageLayoutView="130" workbookViewId="0">
      <selection activeCell="J93" sqref="J93"/>
    </sheetView>
  </sheetViews>
  <sheetFormatPr defaultColWidth="8.85546875" defaultRowHeight="12.75"/>
  <cols>
    <col min="1" max="1" width="4.140625" customWidth="1"/>
    <col min="2" max="2" width="13" customWidth="1"/>
    <col min="3" max="3" width="11.28515625" customWidth="1"/>
    <col min="4" max="4" width="8.85546875" customWidth="1"/>
    <col min="5" max="5" width="2" customWidth="1"/>
    <col min="6" max="6" width="12.85546875" customWidth="1"/>
    <col min="7" max="7" width="12.42578125" customWidth="1"/>
    <col min="8" max="8" width="8.85546875" customWidth="1"/>
    <col min="9" max="9" width="10.140625" customWidth="1"/>
    <col min="10" max="10" width="12.140625" customWidth="1"/>
  </cols>
  <sheetData>
    <row r="1" spans="1:10">
      <c r="J1" s="5"/>
    </row>
    <row r="2" spans="1:10">
      <c r="A2" s="1" t="s">
        <v>164</v>
      </c>
      <c r="B2" s="8"/>
      <c r="C2" s="8"/>
      <c r="D2" s="8"/>
      <c r="E2" s="8"/>
      <c r="F2" s="14"/>
      <c r="G2" s="14"/>
      <c r="H2" s="14"/>
      <c r="I2" s="14"/>
      <c r="J2" s="8"/>
    </row>
    <row r="3" spans="1:10">
      <c r="A3" s="1" t="s">
        <v>1</v>
      </c>
      <c r="B3" s="8"/>
      <c r="C3" s="8"/>
      <c r="D3" s="8"/>
      <c r="E3" s="8"/>
      <c r="F3" s="8"/>
      <c r="G3" s="8"/>
      <c r="H3" s="8"/>
      <c r="I3" s="8"/>
      <c r="J3" s="8"/>
    </row>
    <row r="4" spans="1:10">
      <c r="A4" s="1"/>
      <c r="B4" s="8"/>
      <c r="C4" s="8"/>
      <c r="D4" s="8"/>
      <c r="E4" s="8"/>
      <c r="F4" s="8"/>
      <c r="G4" s="8"/>
      <c r="H4" s="8"/>
      <c r="I4" s="8"/>
      <c r="J4" s="8"/>
    </row>
    <row r="5" spans="1:10">
      <c r="A5" s="1" t="s">
        <v>60</v>
      </c>
      <c r="B5" s="8"/>
      <c r="C5" s="8"/>
      <c r="D5" s="8"/>
      <c r="E5" s="8"/>
      <c r="F5" s="8"/>
      <c r="G5" s="8"/>
      <c r="H5" s="8"/>
      <c r="I5" s="8"/>
      <c r="J5" s="8"/>
    </row>
    <row r="6" spans="1:10" ht="6.9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>
      <c r="A7" s="15" t="s">
        <v>14</v>
      </c>
      <c r="B7" s="6"/>
      <c r="C7" s="6"/>
      <c r="D7" s="6"/>
      <c r="E7" s="6"/>
      <c r="F7" s="6"/>
      <c r="G7" s="15"/>
      <c r="H7" s="6"/>
      <c r="I7" s="15"/>
      <c r="J7" s="6"/>
    </row>
    <row r="8" spans="1:10">
      <c r="A8" s="4" t="s">
        <v>15</v>
      </c>
      <c r="B8" s="10"/>
      <c r="C8" s="10"/>
      <c r="D8" s="10"/>
      <c r="E8" s="10"/>
      <c r="F8" s="10"/>
      <c r="G8" s="4"/>
      <c r="H8" s="10"/>
      <c r="I8" s="6"/>
      <c r="J8" s="4" t="s">
        <v>13</v>
      </c>
    </row>
    <row r="9" spans="1:10" ht="6.95" customHeight="1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>
      <c r="A10" s="6">
        <v>1</v>
      </c>
      <c r="B10" s="6" t="s">
        <v>4</v>
      </c>
      <c r="C10" s="6"/>
      <c r="D10" s="6"/>
      <c r="E10" s="6"/>
      <c r="F10" s="6"/>
      <c r="G10" s="6"/>
      <c r="H10" s="6"/>
      <c r="I10" s="6"/>
      <c r="J10" s="13">
        <f>D49</f>
        <v>0.10875730593727716</v>
      </c>
    </row>
    <row r="11" spans="1:10">
      <c r="A11" s="6"/>
      <c r="B11" s="6"/>
      <c r="C11" s="6"/>
      <c r="D11" s="6"/>
      <c r="E11" s="6"/>
      <c r="F11" s="6"/>
      <c r="G11" s="13"/>
      <c r="H11" s="6"/>
      <c r="I11" s="6"/>
      <c r="J11" s="13"/>
    </row>
    <row r="12" spans="1:10">
      <c r="A12" s="6">
        <v>2</v>
      </c>
      <c r="B12" t="s">
        <v>51</v>
      </c>
      <c r="C12" s="6"/>
      <c r="D12" s="6"/>
      <c r="E12" s="6"/>
      <c r="F12" s="6"/>
      <c r="G12" s="13"/>
      <c r="H12" s="13"/>
      <c r="I12" s="6"/>
      <c r="J12" s="13">
        <f>D36</f>
        <v>4.8266666666666659E-2</v>
      </c>
    </row>
    <row r="13" spans="1:10">
      <c r="A13" s="6"/>
      <c r="B13" s="6"/>
      <c r="C13" s="6"/>
      <c r="D13" s="6"/>
      <c r="E13" s="6"/>
      <c r="F13" s="6"/>
      <c r="G13" s="13"/>
      <c r="H13" s="13"/>
      <c r="I13" s="6"/>
      <c r="J13" s="13"/>
    </row>
    <row r="14" spans="1:10">
      <c r="A14" s="6">
        <f>A12+1</f>
        <v>3</v>
      </c>
      <c r="B14" s="17" t="s">
        <v>7</v>
      </c>
      <c r="C14" s="6"/>
      <c r="D14" s="6"/>
      <c r="E14" s="6"/>
      <c r="F14" s="6"/>
      <c r="G14" s="13"/>
      <c r="H14" s="13"/>
      <c r="I14" s="6"/>
      <c r="J14" s="13"/>
    </row>
    <row r="15" spans="1:10">
      <c r="A15" s="6">
        <f>A14+1</f>
        <v>4</v>
      </c>
      <c r="B15" s="6"/>
      <c r="C15" s="6" t="s">
        <v>79</v>
      </c>
      <c r="D15" s="6"/>
      <c r="E15" s="6"/>
      <c r="F15" s="6"/>
      <c r="G15" s="13"/>
      <c r="H15" s="13"/>
      <c r="I15" s="6"/>
      <c r="J15" s="13">
        <f>J10-J12</f>
        <v>6.0490639270610498E-2</v>
      </c>
    </row>
    <row r="16" spans="1:10">
      <c r="A16" s="6"/>
      <c r="B16" s="17"/>
      <c r="C16" s="6"/>
      <c r="D16" s="6"/>
      <c r="E16" s="6"/>
      <c r="F16" s="6"/>
      <c r="G16" s="13"/>
      <c r="H16" s="13"/>
      <c r="I16" s="6"/>
      <c r="J16" s="13"/>
    </row>
    <row r="17" spans="1:13">
      <c r="A17" s="6">
        <f>A15+1</f>
        <v>5</v>
      </c>
      <c r="B17" s="6" t="s">
        <v>52</v>
      </c>
      <c r="C17" s="6"/>
      <c r="D17" s="6"/>
      <c r="E17" s="6"/>
      <c r="F17" s="6"/>
      <c r="G17" s="16"/>
      <c r="H17" s="16"/>
      <c r="I17" s="6"/>
      <c r="J17" s="16">
        <f>J48</f>
        <v>0.72508529411764711</v>
      </c>
    </row>
    <row r="18" spans="1:13">
      <c r="A18" s="6"/>
      <c r="B18" s="17"/>
      <c r="C18" s="6"/>
      <c r="D18" s="6"/>
      <c r="E18" s="6"/>
      <c r="F18" s="6"/>
      <c r="G18" s="13"/>
      <c r="H18" s="13"/>
      <c r="I18" s="6"/>
      <c r="J18" s="13"/>
    </row>
    <row r="19" spans="1:13">
      <c r="A19" s="6">
        <f>A17+1</f>
        <v>6</v>
      </c>
      <c r="B19" s="6" t="s">
        <v>53</v>
      </c>
      <c r="C19" s="6"/>
      <c r="D19" s="6"/>
      <c r="E19" s="6"/>
      <c r="F19" s="6"/>
      <c r="G19" s="13"/>
      <c r="H19" s="13"/>
      <c r="I19" s="6"/>
      <c r="J19" s="13"/>
    </row>
    <row r="20" spans="1:13">
      <c r="A20" s="6">
        <f>A19+1</f>
        <v>7</v>
      </c>
      <c r="B20" s="6"/>
      <c r="C20" s="6" t="s">
        <v>80</v>
      </c>
      <c r="D20" s="6"/>
      <c r="E20" s="6"/>
      <c r="F20" s="6"/>
      <c r="G20" s="13"/>
      <c r="H20" s="13"/>
      <c r="I20" s="6"/>
      <c r="J20" s="13">
        <f>J15*J17</f>
        <v>4.3860872966895108E-2</v>
      </c>
    </row>
    <row r="21" spans="1:13">
      <c r="A21" s="6"/>
      <c r="B21" s="6"/>
      <c r="C21" s="6"/>
      <c r="D21" s="6"/>
      <c r="E21" s="6"/>
      <c r="F21" s="6"/>
      <c r="G21" s="6"/>
      <c r="H21" s="6"/>
      <c r="I21" s="6"/>
      <c r="J21" s="13"/>
    </row>
    <row r="22" spans="1:13">
      <c r="A22" s="6">
        <f>A20+1</f>
        <v>8</v>
      </c>
      <c r="B22" s="6" t="s">
        <v>6</v>
      </c>
      <c r="C22" s="6"/>
      <c r="D22" s="6"/>
      <c r="E22" s="6"/>
      <c r="F22" s="6"/>
      <c r="G22" s="6"/>
      <c r="H22" s="6"/>
      <c r="I22" s="6"/>
      <c r="J22" s="13"/>
    </row>
    <row r="23" spans="1:13">
      <c r="A23" s="6">
        <f>A22+1</f>
        <v>9</v>
      </c>
      <c r="B23" s="6"/>
      <c r="C23" s="6" t="s">
        <v>78</v>
      </c>
      <c r="D23" s="6"/>
      <c r="E23" s="6"/>
      <c r="F23" s="6"/>
      <c r="G23" s="13"/>
      <c r="H23" s="13"/>
      <c r="I23" s="6"/>
      <c r="J23" s="13">
        <f>J20+J12</f>
        <v>9.2127539633561767E-2</v>
      </c>
    </row>
    <row r="24" spans="1:13">
      <c r="A24" s="6"/>
      <c r="B24" s="6"/>
      <c r="C24" s="6"/>
      <c r="D24" s="6"/>
      <c r="E24" s="6"/>
      <c r="F24" s="6"/>
      <c r="G24" s="13"/>
      <c r="H24" s="13"/>
      <c r="I24" s="6"/>
      <c r="J24" s="13"/>
    </row>
    <row r="25" spans="1:13">
      <c r="A25" s="1" t="s">
        <v>18</v>
      </c>
      <c r="B25" s="8"/>
      <c r="C25" s="8"/>
      <c r="D25" s="8"/>
      <c r="E25" s="8"/>
      <c r="F25" s="8"/>
      <c r="G25" s="8"/>
      <c r="H25" s="8"/>
      <c r="I25" s="8"/>
      <c r="J25" s="8"/>
    </row>
    <row r="26" spans="1:13">
      <c r="A26" s="1"/>
      <c r="B26" s="6"/>
      <c r="C26" s="6"/>
      <c r="D26" s="6"/>
      <c r="E26" s="6"/>
      <c r="F26" s="18"/>
      <c r="G26" s="8"/>
      <c r="H26" s="8"/>
      <c r="I26" s="15" t="s">
        <v>107</v>
      </c>
      <c r="J26" s="15" t="s">
        <v>0</v>
      </c>
      <c r="L26" s="6" t="s">
        <v>101</v>
      </c>
    </row>
    <row r="27" spans="1:13">
      <c r="A27" s="1"/>
      <c r="B27" s="10" t="s">
        <v>42</v>
      </c>
      <c r="C27" s="10"/>
      <c r="D27" s="10"/>
      <c r="E27" s="10"/>
      <c r="F27" s="10" t="s">
        <v>59</v>
      </c>
      <c r="G27" s="6"/>
      <c r="H27" s="6"/>
      <c r="I27" s="4" t="s">
        <v>101</v>
      </c>
      <c r="J27" s="4" t="s">
        <v>14</v>
      </c>
      <c r="L27" s="6" t="s">
        <v>105</v>
      </c>
    </row>
    <row r="28" spans="1:13">
      <c r="A28" s="1"/>
      <c r="B28" s="6"/>
      <c r="C28" s="6"/>
      <c r="D28" s="6"/>
      <c r="E28" s="6"/>
      <c r="F28" s="6"/>
      <c r="G28" s="6"/>
      <c r="H28" s="6"/>
      <c r="I28" s="6"/>
      <c r="J28" s="16"/>
    </row>
    <row r="29" spans="1:13">
      <c r="A29" s="1"/>
      <c r="B29" s="6"/>
      <c r="C29" s="6"/>
      <c r="D29" s="4" t="s">
        <v>19</v>
      </c>
      <c r="E29" s="12"/>
      <c r="F29" s="19" t="str">
        <f>'RAB-3'!C12</f>
        <v>Alliant Energy Corporation</v>
      </c>
      <c r="G29" s="9"/>
      <c r="H29" s="6"/>
      <c r="I29" s="122">
        <f>M29</f>
        <v>0.69180000000000008</v>
      </c>
      <c r="J29" s="20">
        <v>0.75</v>
      </c>
      <c r="L29" s="122">
        <v>0.54</v>
      </c>
      <c r="M29" s="123">
        <f>(0.67*L29)+0.33</f>
        <v>0.69180000000000008</v>
      </c>
    </row>
    <row r="30" spans="1:13">
      <c r="A30" s="1"/>
      <c r="B30" s="44">
        <v>45778</v>
      </c>
      <c r="D30" s="13">
        <v>4.9000000000000002E-2</v>
      </c>
      <c r="E30" s="3"/>
      <c r="F30" s="19" t="str">
        <f>'RAB-3'!C13</f>
        <v>American Electric Power Company</v>
      </c>
      <c r="G30" s="9"/>
      <c r="I30" s="29">
        <f>M30</f>
        <v>0.6382000000000001</v>
      </c>
      <c r="J30" s="20">
        <v>0.65</v>
      </c>
      <c r="L30" s="29">
        <v>0.46</v>
      </c>
      <c r="M30" s="123">
        <f t="shared" ref="M30:M31" si="0">(0.67*L30)+0.33</f>
        <v>0.6382000000000001</v>
      </c>
    </row>
    <row r="31" spans="1:13">
      <c r="A31" s="1"/>
      <c r="B31" s="44">
        <v>45809</v>
      </c>
      <c r="D31" s="13">
        <v>4.8899999999999999E-2</v>
      </c>
      <c r="E31" s="11"/>
      <c r="F31" s="19" t="str">
        <f>'RAB-3'!C14</f>
        <v>Avista Corp.</v>
      </c>
      <c r="G31" s="9"/>
      <c r="I31" s="29">
        <f t="shared" ref="I31" si="1">M31</f>
        <v>0.58460000000000001</v>
      </c>
      <c r="J31" s="20">
        <v>0.75</v>
      </c>
      <c r="L31" s="29">
        <v>0.38</v>
      </c>
      <c r="M31" s="123">
        <f t="shared" si="0"/>
        <v>0.58460000000000001</v>
      </c>
    </row>
    <row r="32" spans="1:13">
      <c r="A32" s="1"/>
      <c r="B32" s="44">
        <v>45839</v>
      </c>
      <c r="D32" s="13">
        <v>4.9200000000000001E-2</v>
      </c>
      <c r="E32" s="11"/>
      <c r="F32" s="19" t="str">
        <f>'RAB-3'!C15</f>
        <v>CenterPoint Energy</v>
      </c>
      <c r="I32" s="29">
        <f>M32</f>
        <v>0.70520000000000005</v>
      </c>
      <c r="J32" s="20">
        <v>0.85</v>
      </c>
      <c r="L32" s="29">
        <v>0.56000000000000005</v>
      </c>
      <c r="M32" s="123">
        <f>(0.67*L32)+0.33</f>
        <v>0.70520000000000005</v>
      </c>
    </row>
    <row r="33" spans="1:13">
      <c r="A33" s="1"/>
      <c r="B33" s="44">
        <v>45870</v>
      </c>
      <c r="D33" s="13">
        <v>4.87E-2</v>
      </c>
      <c r="E33" s="11"/>
      <c r="F33" s="19" t="str">
        <f>'RAB-3'!C16</f>
        <v>CMS Energy Corp.</v>
      </c>
      <c r="I33" s="29">
        <f>M33</f>
        <v>0.59800000000000009</v>
      </c>
      <c r="J33" s="20">
        <v>0.7</v>
      </c>
      <c r="L33" s="29">
        <v>0.4</v>
      </c>
      <c r="M33" s="123">
        <f>(0.67*L33)+0.33</f>
        <v>0.59800000000000009</v>
      </c>
    </row>
    <row r="34" spans="1:13">
      <c r="A34" s="1"/>
      <c r="B34" s="44">
        <v>45925</v>
      </c>
      <c r="D34" s="13">
        <v>4.7399999999999998E-2</v>
      </c>
      <c r="E34" s="11"/>
      <c r="F34" s="19" t="str">
        <f>'RAB-3'!C17</f>
        <v>Dominion Energy</v>
      </c>
      <c r="I34" s="29">
        <f>M34</f>
        <v>0.73870000000000002</v>
      </c>
      <c r="J34" s="20">
        <v>0.8</v>
      </c>
      <c r="L34" s="29">
        <v>0.61</v>
      </c>
      <c r="M34" s="123">
        <f>(0.67*L34)+0.33</f>
        <v>0.73870000000000002</v>
      </c>
    </row>
    <row r="35" spans="1:13">
      <c r="A35" s="33"/>
      <c r="B35" s="44">
        <v>45955</v>
      </c>
      <c r="D35" s="11">
        <v>4.6399999999999997E-2</v>
      </c>
      <c r="E35" s="11"/>
      <c r="F35" s="19" t="str">
        <f>'RAB-3'!C18</f>
        <v>DTE Energy Co.</v>
      </c>
      <c r="I35" s="29">
        <f t="shared" ref="I35:I45" si="2">M35</f>
        <v>0.61139999999999994</v>
      </c>
      <c r="J35" s="20">
        <v>0.8</v>
      </c>
      <c r="L35" s="122">
        <v>0.42</v>
      </c>
      <c r="M35" s="123">
        <f t="shared" ref="M35:M36" si="3">(0.67*L35)+0.33</f>
        <v>0.61139999999999994</v>
      </c>
    </row>
    <row r="36" spans="1:13">
      <c r="A36" s="33"/>
      <c r="B36" s="6" t="s">
        <v>29</v>
      </c>
      <c r="C36" s="6"/>
      <c r="D36" s="13">
        <f>AVERAGE(D30:D35)</f>
        <v>4.8266666666666659E-2</v>
      </c>
      <c r="E36" s="13"/>
      <c r="F36" s="19" t="str">
        <f>'RAB-3'!C19</f>
        <v>Duke Energy Corp.</v>
      </c>
      <c r="I36" s="29">
        <f t="shared" si="2"/>
        <v>0.61139999999999994</v>
      </c>
      <c r="J36" s="20">
        <v>0.65</v>
      </c>
      <c r="L36" s="122">
        <v>0.42</v>
      </c>
      <c r="M36" s="123">
        <f t="shared" si="3"/>
        <v>0.61139999999999994</v>
      </c>
    </row>
    <row r="37" spans="1:13">
      <c r="A37" s="33"/>
      <c r="B37" s="47"/>
      <c r="C37" s="6"/>
      <c r="D37" s="13"/>
      <c r="E37" s="13"/>
      <c r="F37" s="19" t="str">
        <f>'RAB-3'!C20</f>
        <v>Entergy Corp.</v>
      </c>
      <c r="I37" s="29">
        <f t="shared" si="2"/>
        <v>0.73870000000000002</v>
      </c>
      <c r="J37" s="20">
        <v>0.75</v>
      </c>
      <c r="L37" s="122">
        <v>0.61</v>
      </c>
      <c r="M37" s="123">
        <f t="shared" ref="M37:M43" si="4">(0.67*L37)+0.33</f>
        <v>0.73870000000000002</v>
      </c>
    </row>
    <row r="38" spans="1:13">
      <c r="A38" s="33"/>
      <c r="B38" s="6" t="s">
        <v>102</v>
      </c>
      <c r="E38" s="6"/>
      <c r="F38" s="19" t="str">
        <f>'RAB-3'!C21</f>
        <v>Evergy Inc.</v>
      </c>
      <c r="I38" s="29">
        <f t="shared" si="2"/>
        <v>0.69850000000000012</v>
      </c>
      <c r="J38" s="20">
        <v>0.75</v>
      </c>
      <c r="L38" s="122">
        <v>0.55000000000000004</v>
      </c>
      <c r="M38" s="123">
        <f t="shared" si="4"/>
        <v>0.69850000000000012</v>
      </c>
    </row>
    <row r="39" spans="1:13">
      <c r="A39" s="33"/>
      <c r="B39" s="6"/>
      <c r="C39" s="6"/>
      <c r="D39" s="6"/>
      <c r="E39" s="6"/>
      <c r="F39" s="19" t="str">
        <f>'RAB-3'!C22</f>
        <v>Eversource Energy</v>
      </c>
      <c r="I39" s="29">
        <f t="shared" si="2"/>
        <v>0.78560000000000008</v>
      </c>
      <c r="J39" s="20">
        <v>0.85</v>
      </c>
      <c r="L39" s="122">
        <v>0.68</v>
      </c>
      <c r="M39" s="123">
        <f t="shared" si="4"/>
        <v>0.78560000000000008</v>
      </c>
    </row>
    <row r="40" spans="1:13">
      <c r="A40" s="33"/>
      <c r="B40" s="10" t="s">
        <v>72</v>
      </c>
      <c r="C40" s="6"/>
      <c r="D40" s="6"/>
      <c r="E40" s="6"/>
      <c r="F40" s="19" t="str">
        <f>'RAB-3'!C23</f>
        <v>FirstEnergy Corp.</v>
      </c>
      <c r="I40" s="29">
        <f t="shared" si="2"/>
        <v>0.66500000000000004</v>
      </c>
      <c r="J40" s="20">
        <v>0.75</v>
      </c>
      <c r="L40" s="122">
        <v>0.5</v>
      </c>
      <c r="M40" s="123">
        <f t="shared" si="4"/>
        <v>0.66500000000000004</v>
      </c>
    </row>
    <row r="41" spans="1:13">
      <c r="A41" s="33"/>
      <c r="B41" s="6"/>
      <c r="C41" s="6"/>
      <c r="D41" s="6"/>
      <c r="E41" s="6"/>
      <c r="F41" s="19" t="str">
        <f>'RAB-3'!C24</f>
        <v>IDACORP, Inc.</v>
      </c>
      <c r="I41" s="29">
        <f t="shared" si="2"/>
        <v>0.69850000000000012</v>
      </c>
      <c r="J41" s="29">
        <v>0.65</v>
      </c>
      <c r="L41" s="122">
        <v>0.55000000000000004</v>
      </c>
      <c r="M41" s="123">
        <f t="shared" si="4"/>
        <v>0.69850000000000012</v>
      </c>
    </row>
    <row r="42" spans="1:13">
      <c r="A42" s="33"/>
      <c r="B42" s="6" t="s">
        <v>103</v>
      </c>
      <c r="C42" s="6"/>
      <c r="D42" s="114">
        <v>2.1000000000000001E-2</v>
      </c>
      <c r="E42" s="6"/>
      <c r="F42" s="19" t="str">
        <f>'RAB-3'!C25</f>
        <v>Otter Tail Corp.</v>
      </c>
      <c r="I42" s="29">
        <f t="shared" si="2"/>
        <v>0.68510000000000004</v>
      </c>
      <c r="J42" s="29">
        <v>0.9</v>
      </c>
      <c r="L42" s="122">
        <v>0.53</v>
      </c>
      <c r="M42" s="123">
        <f t="shared" si="4"/>
        <v>0.68510000000000004</v>
      </c>
    </row>
    <row r="43" spans="1:13">
      <c r="A43" s="33"/>
      <c r="C43" s="6"/>
      <c r="D43" s="121"/>
      <c r="E43" s="13"/>
      <c r="F43" s="19" t="str">
        <f>'RAB-3'!C26</f>
        <v>Pinnacle West Capital</v>
      </c>
      <c r="I43" s="29">
        <f t="shared" si="2"/>
        <v>0.6382000000000001</v>
      </c>
      <c r="J43" s="20">
        <v>0.75</v>
      </c>
      <c r="L43" s="122">
        <v>0.46</v>
      </c>
      <c r="M43" s="123">
        <f t="shared" si="4"/>
        <v>0.6382000000000001</v>
      </c>
    </row>
    <row r="44" spans="1:13">
      <c r="A44" s="33"/>
      <c r="B44" s="47" t="s">
        <v>74</v>
      </c>
      <c r="C44" s="6"/>
      <c r="D44" s="121">
        <v>0.4</v>
      </c>
      <c r="E44" s="13"/>
      <c r="F44" s="19" t="str">
        <f>'RAB-3'!C27</f>
        <v>Pub Sv Enterprise Grp.</v>
      </c>
      <c r="I44" s="29">
        <f t="shared" si="2"/>
        <v>0.69180000000000008</v>
      </c>
      <c r="J44" s="20">
        <v>0.85</v>
      </c>
      <c r="L44" s="122">
        <v>0.54</v>
      </c>
      <c r="M44" s="123">
        <f>(0.67*L44)+0.33</f>
        <v>0.69180000000000008</v>
      </c>
    </row>
    <row r="45" spans="1:13">
      <c r="A45" s="33"/>
      <c r="E45" s="11"/>
      <c r="F45" s="19" t="str">
        <f>'RAB-3'!C28</f>
        <v>Sempra Energy</v>
      </c>
      <c r="I45" s="29">
        <f t="shared" si="2"/>
        <v>0.7722</v>
      </c>
      <c r="J45" s="20">
        <v>0.9</v>
      </c>
      <c r="L45" s="122">
        <v>0.66</v>
      </c>
      <c r="M45" s="123">
        <f>(0.67*L45)+0.33</f>
        <v>0.7722</v>
      </c>
    </row>
    <row r="46" spans="1:13">
      <c r="A46" s="33"/>
      <c r="B46" s="6" t="s">
        <v>76</v>
      </c>
      <c r="D46" s="11"/>
      <c r="E46" s="11"/>
      <c r="F46" s="19"/>
      <c r="G46" s="9"/>
      <c r="H46" s="6"/>
      <c r="I46" s="29"/>
      <c r="J46" s="20"/>
      <c r="L46" s="122"/>
      <c r="M46" s="123"/>
    </row>
    <row r="47" spans="1:13">
      <c r="A47" s="33"/>
      <c r="B47" s="6" t="s">
        <v>77</v>
      </c>
      <c r="D47" s="114">
        <f>((1+D44)^0.25)-1</f>
        <v>8.7757305937277152E-2</v>
      </c>
      <c r="E47" s="13"/>
      <c r="F47" s="18" t="s">
        <v>26</v>
      </c>
      <c r="I47" s="20">
        <f>AVERAGE(I29:I45)</f>
        <v>0.67958235294117642</v>
      </c>
      <c r="J47" s="20">
        <f>AVERAGE(J29:J45)</f>
        <v>0.77058823529411768</v>
      </c>
      <c r="L47" s="122"/>
      <c r="M47" s="123"/>
    </row>
    <row r="48" spans="1:13">
      <c r="A48" s="33"/>
      <c r="E48" s="13"/>
      <c r="F48" s="6" t="s">
        <v>106</v>
      </c>
      <c r="J48" s="20">
        <f>AVERAGE(J47,I47)</f>
        <v>0.72508529411764711</v>
      </c>
      <c r="L48" s="122"/>
      <c r="M48" s="123"/>
    </row>
    <row r="49" spans="1:13">
      <c r="A49" s="33"/>
      <c r="B49" s="6" t="s">
        <v>75</v>
      </c>
      <c r="D49" s="3">
        <f>D47+D42</f>
        <v>0.10875730593727716</v>
      </c>
      <c r="E49" s="13"/>
    </row>
    <row r="50" spans="1:13">
      <c r="A50" s="33"/>
      <c r="E50" s="13"/>
      <c r="F50" s="18" t="s">
        <v>104</v>
      </c>
    </row>
    <row r="51" spans="1:13">
      <c r="A51" s="33"/>
      <c r="B51" s="43" t="s">
        <v>73</v>
      </c>
      <c r="C51" s="6"/>
      <c r="D51" s="16"/>
      <c r="E51" s="13"/>
      <c r="F51" s="19"/>
      <c r="I51" s="122"/>
      <c r="J51" s="20"/>
      <c r="L51" s="122"/>
      <c r="M51" s="123"/>
    </row>
    <row r="52" spans="1:13">
      <c r="A52" s="33"/>
      <c r="B52" s="43" t="s">
        <v>206</v>
      </c>
      <c r="C52" s="6"/>
      <c r="D52" s="16"/>
      <c r="E52" s="13"/>
      <c r="I52" s="122"/>
      <c r="J52" s="20"/>
      <c r="L52" s="122"/>
      <c r="M52" s="123"/>
    </row>
    <row r="53" spans="1:13">
      <c r="A53" s="33"/>
      <c r="B53" s="43"/>
      <c r="C53" s="6"/>
      <c r="D53" s="16"/>
      <c r="E53" s="13"/>
      <c r="J53" s="20"/>
    </row>
    <row r="54" spans="1:13">
      <c r="A54" s="33"/>
      <c r="B54" s="33"/>
      <c r="C54" s="33"/>
      <c r="D54" s="33"/>
      <c r="E54" s="33"/>
      <c r="F54" s="33"/>
      <c r="G54" s="33"/>
      <c r="H54" s="33"/>
      <c r="I54" s="33"/>
      <c r="J54" s="34"/>
    </row>
    <row r="55" spans="1:13">
      <c r="A55" s="33"/>
      <c r="B55" s="1" t="s">
        <v>164</v>
      </c>
      <c r="C55" s="32"/>
      <c r="D55" s="32"/>
      <c r="E55" s="32"/>
      <c r="F55" s="32"/>
      <c r="G55" s="32"/>
      <c r="H55" s="32"/>
      <c r="I55" s="32"/>
      <c r="J55" s="2"/>
      <c r="K55" s="2"/>
    </row>
    <row r="56" spans="1:13">
      <c r="A56" s="6"/>
      <c r="B56" s="1" t="s">
        <v>1</v>
      </c>
      <c r="C56" s="32"/>
      <c r="D56" s="32"/>
      <c r="E56" s="32"/>
      <c r="F56" s="32"/>
      <c r="G56" s="32"/>
      <c r="H56" s="32"/>
      <c r="I56" s="32"/>
      <c r="J56" s="2"/>
      <c r="K56" s="2"/>
    </row>
    <row r="57" spans="1:13">
      <c r="A57" s="6"/>
      <c r="B57" s="1" t="s">
        <v>45</v>
      </c>
      <c r="C57" s="32"/>
      <c r="D57" s="32"/>
      <c r="E57" s="32"/>
      <c r="F57" s="32"/>
      <c r="G57" s="32"/>
      <c r="H57" s="32"/>
      <c r="I57" s="32"/>
      <c r="J57" s="2"/>
      <c r="K57" s="2"/>
    </row>
    <row r="58" spans="1:13">
      <c r="A58" s="8"/>
      <c r="B58" s="33"/>
      <c r="C58" s="33"/>
      <c r="D58" s="33"/>
      <c r="E58" s="33"/>
      <c r="F58" s="33"/>
      <c r="G58" s="33"/>
      <c r="H58" s="33"/>
      <c r="I58" s="33"/>
    </row>
    <row r="59" spans="1:13">
      <c r="B59" s="6"/>
      <c r="C59" s="6"/>
      <c r="D59" s="6"/>
      <c r="E59" s="6"/>
      <c r="F59" s="6"/>
      <c r="H59" s="6"/>
      <c r="I59" s="15" t="s">
        <v>69</v>
      </c>
      <c r="J59" s="15" t="s">
        <v>108</v>
      </c>
    </row>
    <row r="60" spans="1:13">
      <c r="A60" s="6"/>
      <c r="B60" s="6"/>
      <c r="C60" s="6"/>
      <c r="D60" s="6"/>
      <c r="E60" s="6"/>
      <c r="F60" s="6"/>
      <c r="H60" s="15" t="s">
        <v>46</v>
      </c>
      <c r="I60" s="15" t="s">
        <v>70</v>
      </c>
      <c r="J60" s="15" t="s">
        <v>109</v>
      </c>
    </row>
    <row r="61" spans="1:13">
      <c r="A61" s="6"/>
      <c r="B61" s="6"/>
      <c r="C61" s="6"/>
      <c r="D61" s="6"/>
      <c r="E61" s="6"/>
      <c r="F61" s="6"/>
      <c r="H61" s="46" t="s">
        <v>47</v>
      </c>
      <c r="I61" s="46" t="s">
        <v>162</v>
      </c>
      <c r="J61" s="46" t="s">
        <v>110</v>
      </c>
    </row>
    <row r="62" spans="1:13">
      <c r="A62" s="6"/>
      <c r="B62" s="6"/>
      <c r="C62" s="6"/>
      <c r="D62" s="6"/>
      <c r="E62" s="6"/>
      <c r="F62" s="6"/>
      <c r="H62" s="15"/>
      <c r="I62" s="15"/>
    </row>
    <row r="63" spans="1:13">
      <c r="A63" s="6"/>
      <c r="B63" s="6"/>
      <c r="C63" s="6"/>
      <c r="D63" s="6"/>
      <c r="E63" s="6"/>
      <c r="F63" s="6"/>
      <c r="H63" s="6"/>
    </row>
    <row r="64" spans="1:13">
      <c r="A64" s="6"/>
      <c r="B64" s="6" t="s">
        <v>48</v>
      </c>
      <c r="C64" s="6"/>
      <c r="D64" s="6"/>
      <c r="E64" s="6"/>
      <c r="F64" s="6"/>
      <c r="H64" s="39">
        <v>7.3099999999999998E-2</v>
      </c>
      <c r="I64" s="36">
        <v>6.2600000000000003E-2</v>
      </c>
      <c r="J64" s="124">
        <v>5.3100000000000001E-2</v>
      </c>
    </row>
    <row r="65" spans="1:11">
      <c r="A65" s="6"/>
      <c r="B65" s="6"/>
      <c r="C65" s="6"/>
      <c r="D65" s="6"/>
      <c r="E65" s="6"/>
      <c r="F65" s="6"/>
      <c r="H65" s="6"/>
    </row>
    <row r="66" spans="1:11">
      <c r="A66" s="6"/>
      <c r="B66" s="6" t="s">
        <v>52</v>
      </c>
      <c r="C66" s="6"/>
      <c r="D66" s="6"/>
      <c r="E66" s="6"/>
      <c r="F66" s="6"/>
      <c r="H66" s="31">
        <f>J48</f>
        <v>0.72508529411764711</v>
      </c>
      <c r="I66" s="31">
        <f>H66</f>
        <v>0.72508529411764711</v>
      </c>
      <c r="J66" s="31">
        <f>I66</f>
        <v>0.72508529411764711</v>
      </c>
    </row>
    <row r="67" spans="1:11">
      <c r="A67" s="6"/>
      <c r="B67" s="6"/>
      <c r="C67" s="6"/>
      <c r="D67" s="6"/>
      <c r="E67" s="6"/>
      <c r="F67" s="6"/>
      <c r="H67" s="6"/>
    </row>
    <row r="68" spans="1:11">
      <c r="A68" s="6"/>
      <c r="B68" s="6" t="s">
        <v>49</v>
      </c>
      <c r="C68" s="6"/>
      <c r="D68" s="6"/>
      <c r="E68" s="6"/>
      <c r="F68" s="6"/>
      <c r="H68" s="39">
        <f>H66*H64</f>
        <v>5.3003735000000003E-2</v>
      </c>
      <c r="I68" s="125">
        <f>I66*I64</f>
        <v>4.5390339411764707E-2</v>
      </c>
      <c r="J68" s="125">
        <f>J66*J64</f>
        <v>3.8502029117647059E-2</v>
      </c>
    </row>
    <row r="69" spans="1:11">
      <c r="A69" s="6"/>
      <c r="B69" s="6"/>
      <c r="C69" s="6"/>
      <c r="D69" s="6"/>
      <c r="E69" s="6"/>
      <c r="F69" s="6"/>
      <c r="H69" s="6"/>
    </row>
    <row r="70" spans="1:11" ht="14.1" customHeight="1">
      <c r="A70" s="6"/>
      <c r="B70" s="6" t="s">
        <v>62</v>
      </c>
      <c r="C70" s="6"/>
      <c r="D70" s="6"/>
      <c r="E70" s="6"/>
      <c r="F70" s="6"/>
      <c r="H70" s="11">
        <f>D36</f>
        <v>4.8266666666666659E-2</v>
      </c>
      <c r="I70" s="11">
        <f>H70</f>
        <v>4.8266666666666659E-2</v>
      </c>
      <c r="J70" s="11">
        <f>I70</f>
        <v>4.8266666666666659E-2</v>
      </c>
    </row>
    <row r="71" spans="1:11">
      <c r="A71" s="6"/>
      <c r="B71" s="6"/>
      <c r="C71" s="6"/>
      <c r="D71" s="6"/>
      <c r="E71" s="6"/>
      <c r="F71" s="6"/>
      <c r="H71" s="6"/>
    </row>
    <row r="72" spans="1:11">
      <c r="A72" s="6"/>
      <c r="B72" s="7" t="s">
        <v>50</v>
      </c>
      <c r="C72" s="7"/>
      <c r="D72" s="7"/>
      <c r="E72" s="7"/>
      <c r="F72" s="7"/>
      <c r="H72" s="126">
        <f>H70+H68</f>
        <v>0.10127040166666666</v>
      </c>
      <c r="I72" s="126">
        <f>I70+I68</f>
        <v>9.365700607843136E-2</v>
      </c>
      <c r="J72" s="126">
        <f>J70+J68</f>
        <v>8.6768695784313718E-2</v>
      </c>
    </row>
    <row r="73" spans="1:11">
      <c r="A73" s="6"/>
      <c r="C73" s="6"/>
      <c r="D73" s="6"/>
      <c r="E73" s="6"/>
      <c r="F73" s="6"/>
      <c r="G73" s="6"/>
      <c r="H73" s="39"/>
    </row>
    <row r="74" spans="1:11">
      <c r="A74" s="6"/>
      <c r="B74" s="7"/>
      <c r="D74" s="6"/>
      <c r="E74" s="6"/>
      <c r="F74" s="6"/>
      <c r="G74" s="6"/>
      <c r="H74" s="1"/>
      <c r="I74" s="127"/>
      <c r="J74" s="11"/>
    </row>
    <row r="75" spans="1:11">
      <c r="A75" s="6"/>
      <c r="H75" s="39"/>
    </row>
    <row r="76" spans="1:11" ht="15">
      <c r="A76" s="6"/>
      <c r="B76" s="6" t="s">
        <v>54</v>
      </c>
      <c r="C76" s="6" t="s">
        <v>111</v>
      </c>
      <c r="H76" s="39"/>
      <c r="J76" s="37"/>
    </row>
    <row r="77" spans="1:11">
      <c r="A77" s="6"/>
      <c r="B77" s="33"/>
      <c r="C77" s="33"/>
      <c r="D77" s="33"/>
      <c r="E77" s="33"/>
      <c r="F77" s="33"/>
      <c r="G77" s="33"/>
      <c r="H77" s="35"/>
      <c r="I77" s="35"/>
    </row>
    <row r="78" spans="1:11">
      <c r="A78" s="6"/>
      <c r="B78" s="6"/>
      <c r="C78" s="6"/>
      <c r="D78" s="33"/>
      <c r="E78" s="33"/>
      <c r="F78" s="33"/>
      <c r="G78" s="33"/>
      <c r="H78" s="33"/>
      <c r="I78" s="1"/>
      <c r="J78" s="1"/>
      <c r="K78" s="1"/>
    </row>
    <row r="79" spans="1:11">
      <c r="A79" s="6"/>
      <c r="C79" s="42"/>
      <c r="I79" s="35"/>
    </row>
    <row r="80" spans="1:11">
      <c r="A80" s="6"/>
      <c r="C80" s="42"/>
      <c r="I80" s="35"/>
      <c r="K80" s="35"/>
    </row>
    <row r="81" spans="1:11">
      <c r="A81" s="6"/>
      <c r="C81" s="6"/>
      <c r="I81" s="35"/>
    </row>
    <row r="82" spans="1:11">
      <c r="A82" s="6"/>
      <c r="C82" s="42"/>
      <c r="I82" s="38"/>
      <c r="J82" s="6"/>
      <c r="K82" s="38"/>
    </row>
    <row r="83" spans="1:11">
      <c r="A83" s="6"/>
      <c r="C83" s="42"/>
      <c r="I83" s="35"/>
    </row>
    <row r="84" spans="1:11">
      <c r="A84" s="6"/>
      <c r="B84" s="33"/>
      <c r="C84" s="33"/>
      <c r="D84" s="33"/>
      <c r="E84" s="33"/>
      <c r="F84" s="33"/>
      <c r="G84" s="33"/>
      <c r="H84" s="35"/>
      <c r="I84" s="39"/>
      <c r="J84" s="6"/>
      <c r="K84" s="39"/>
    </row>
    <row r="85" spans="1:11">
      <c r="A85" s="6"/>
      <c r="B85" s="33"/>
      <c r="C85" s="33"/>
      <c r="D85" s="33"/>
      <c r="E85" s="33"/>
      <c r="F85" s="33"/>
      <c r="G85" s="33"/>
      <c r="H85" s="35"/>
    </row>
    <row r="86" spans="1:11">
      <c r="A86" s="6"/>
      <c r="B86" s="1" t="s">
        <v>164</v>
      </c>
      <c r="C86" s="32"/>
      <c r="D86" s="32"/>
      <c r="E86" s="32"/>
      <c r="F86" s="32"/>
      <c r="G86" s="32"/>
      <c r="H86" s="32"/>
      <c r="I86" s="32"/>
      <c r="J86" s="2"/>
      <c r="K86" s="40"/>
    </row>
    <row r="87" spans="1:11">
      <c r="A87" s="6"/>
      <c r="B87" s="1" t="s">
        <v>1</v>
      </c>
      <c r="C87" s="32"/>
      <c r="D87" s="32"/>
      <c r="E87" s="32"/>
      <c r="F87" s="32"/>
      <c r="G87" s="32"/>
      <c r="H87" s="32"/>
      <c r="I87" s="32"/>
      <c r="J87" s="2"/>
    </row>
    <row r="88" spans="1:11">
      <c r="A88" s="6"/>
      <c r="B88" s="1" t="s">
        <v>112</v>
      </c>
      <c r="C88" s="32"/>
      <c r="D88" s="32"/>
      <c r="E88" s="32"/>
      <c r="F88" s="32"/>
      <c r="G88" s="32"/>
      <c r="H88" s="32"/>
      <c r="I88" s="32"/>
      <c r="J88" s="2"/>
      <c r="K88" s="41"/>
    </row>
    <row r="89" spans="1:11">
      <c r="A89" s="6"/>
      <c r="D89" s="33"/>
      <c r="E89" s="33"/>
      <c r="F89" s="33"/>
      <c r="G89" s="33"/>
      <c r="H89" s="33"/>
      <c r="I89" s="33"/>
    </row>
    <row r="90" spans="1:11">
      <c r="A90" s="6"/>
      <c r="G90" s="15" t="s">
        <v>148</v>
      </c>
      <c r="H90" s="6"/>
      <c r="I90" s="6"/>
      <c r="J90" s="15" t="s">
        <v>150</v>
      </c>
    </row>
    <row r="91" spans="1:11">
      <c r="A91" s="6"/>
      <c r="G91" s="46" t="s">
        <v>149</v>
      </c>
      <c r="H91" s="46" t="s">
        <v>113</v>
      </c>
      <c r="I91" s="46" t="s">
        <v>61</v>
      </c>
      <c r="J91" s="46" t="s">
        <v>114</v>
      </c>
    </row>
    <row r="92" spans="1:11">
      <c r="A92" s="6"/>
    </row>
    <row r="93" spans="1:11">
      <c r="B93" t="s">
        <v>63</v>
      </c>
      <c r="G93" s="124">
        <v>5.5E-2</v>
      </c>
      <c r="H93" s="124">
        <v>5.2499999999999998E-2</v>
      </c>
      <c r="I93" s="124">
        <v>0.05</v>
      </c>
      <c r="J93" s="124">
        <f>AVERAGE(0.0377,0.0398,0.0581,0.0377,0.0359)</f>
        <v>4.1840000000000002E-2</v>
      </c>
    </row>
    <row r="95" spans="1:11">
      <c r="B95" s="6" t="s">
        <v>52</v>
      </c>
      <c r="G95" s="29">
        <f>J48</f>
        <v>0.72508529411764711</v>
      </c>
      <c r="H95" s="29">
        <f>G95</f>
        <v>0.72508529411764711</v>
      </c>
      <c r="I95" s="29">
        <f t="shared" ref="I95:J95" si="5">H95</f>
        <v>0.72508529411764711</v>
      </c>
      <c r="J95" s="29">
        <f t="shared" si="5"/>
        <v>0.72508529411764711</v>
      </c>
    </row>
    <row r="97" spans="2:10">
      <c r="B97" t="s">
        <v>64</v>
      </c>
      <c r="G97" s="124">
        <f>G95*G93</f>
        <v>3.987969117647059E-2</v>
      </c>
      <c r="H97" s="124">
        <f>H95*H93</f>
        <v>3.8066977941176472E-2</v>
      </c>
      <c r="I97" s="124">
        <f>I95*I93</f>
        <v>3.6254264705882354E-2</v>
      </c>
      <c r="J97" s="124">
        <f>J95*J93</f>
        <v>3.0337568705882355E-2</v>
      </c>
    </row>
    <row r="99" spans="2:10">
      <c r="B99" t="s">
        <v>62</v>
      </c>
      <c r="G99" s="11">
        <f>D36</f>
        <v>4.8266666666666659E-2</v>
      </c>
      <c r="H99" s="11">
        <f>G99</f>
        <v>4.8266666666666659E-2</v>
      </c>
      <c r="I99" s="11">
        <f>H99</f>
        <v>4.8266666666666659E-2</v>
      </c>
      <c r="J99" s="11">
        <f>I99</f>
        <v>4.8266666666666659E-2</v>
      </c>
    </row>
    <row r="101" spans="2:10">
      <c r="B101" t="s">
        <v>65</v>
      </c>
      <c r="G101" s="126">
        <f>G99+G97</f>
        <v>8.8146357843137249E-2</v>
      </c>
      <c r="H101" s="126">
        <f>H99+H97</f>
        <v>8.6333644607843124E-2</v>
      </c>
      <c r="I101" s="126">
        <f>I99+I97</f>
        <v>8.4520931372549013E-2</v>
      </c>
      <c r="J101" s="126">
        <f>J99+J97</f>
        <v>7.8604235372549014E-2</v>
      </c>
    </row>
  </sheetData>
  <phoneticPr fontId="11" type="noConversion"/>
  <printOptions horizontalCentered="1"/>
  <pageMargins left="0.25" right="0.25" top="0.75" bottom="0.75" header="0.3" footer="0.3"/>
  <pageSetup orientation="portrait"/>
  <headerFooter>
    <oddHeader>&amp;R&amp;"Times New Roman,Regular"&amp;K000000Exhibit RAB-4
Page &amp;P of &amp;N</oddHeader>
  </headerFooter>
  <rowBreaks count="2" manualBreakCount="2">
    <brk id="54" max="10" man="1"/>
    <brk id="85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40"/>
  <sheetViews>
    <sheetView showGridLines="0" zoomScale="125" zoomScaleNormal="125" zoomScalePageLayoutView="125" workbookViewId="0">
      <selection activeCell="D39" sqref="D39"/>
    </sheetView>
  </sheetViews>
  <sheetFormatPr defaultColWidth="11.28515625" defaultRowHeight="12.75"/>
  <cols>
    <col min="3" max="3" width="16.85546875" customWidth="1"/>
    <col min="4" max="4" width="9.28515625" customWidth="1"/>
  </cols>
  <sheetData>
    <row r="7" spans="2:4">
      <c r="B7" s="6"/>
      <c r="C7" s="6"/>
      <c r="D7" s="6"/>
    </row>
    <row r="8" spans="2:4" ht="11.1" customHeight="1">
      <c r="B8" s="154" t="s">
        <v>210</v>
      </c>
      <c r="C8" s="155"/>
      <c r="D8" s="155"/>
    </row>
    <row r="9" spans="2:4" ht="11.1" customHeight="1">
      <c r="B9" s="154" t="s">
        <v>38</v>
      </c>
      <c r="C9" s="155"/>
      <c r="D9" s="155"/>
    </row>
    <row r="10" spans="2:4" ht="11.1" customHeight="1">
      <c r="B10" s="154" t="s">
        <v>164</v>
      </c>
      <c r="C10" s="155"/>
      <c r="D10" s="155"/>
    </row>
    <row r="11" spans="2:4" ht="11.1" customHeight="1">
      <c r="B11" s="156"/>
      <c r="C11" s="156"/>
      <c r="D11" s="156"/>
    </row>
    <row r="12" spans="2:4" ht="11.1" customHeight="1">
      <c r="B12" s="167" t="s">
        <v>56</v>
      </c>
      <c r="C12" s="156"/>
      <c r="D12" s="156"/>
    </row>
    <row r="13" spans="2:4" ht="11.1" customHeight="1">
      <c r="B13" s="156" t="s">
        <v>144</v>
      </c>
      <c r="C13" s="156"/>
      <c r="D13" s="156"/>
    </row>
    <row r="14" spans="2:4" ht="11.1" customHeight="1">
      <c r="B14" s="168" t="s">
        <v>40</v>
      </c>
      <c r="C14" s="156"/>
      <c r="D14" s="169">
        <f>MAX('RAB-3'!E53:H53)</f>
        <v>0.11095882352941178</v>
      </c>
    </row>
    <row r="15" spans="2:4" ht="11.1" customHeight="1">
      <c r="B15" s="168" t="s">
        <v>41</v>
      </c>
      <c r="C15" s="156"/>
      <c r="D15" s="169">
        <f>MIN('RAB-3'!E53:H53)</f>
        <v>8.393529411764708E-2</v>
      </c>
    </row>
    <row r="16" spans="2:4" ht="11.1" customHeight="1">
      <c r="B16" s="168" t="s">
        <v>39</v>
      </c>
      <c r="C16" s="156"/>
      <c r="D16" s="169">
        <f>'RAB-3'!I53</f>
        <v>9.8410294117647068E-2</v>
      </c>
    </row>
    <row r="17" spans="2:4" ht="11.1" customHeight="1">
      <c r="B17" s="156" t="s">
        <v>145</v>
      </c>
      <c r="C17" s="156"/>
      <c r="D17" s="156"/>
    </row>
    <row r="18" spans="2:4" ht="11.1" customHeight="1">
      <c r="B18" s="168" t="s">
        <v>40</v>
      </c>
      <c r="C18" s="156"/>
      <c r="D18" s="169">
        <f>MAX('RAB-3'!E62:H62)</f>
        <v>0.10950000000000001</v>
      </c>
    </row>
    <row r="19" spans="2:4" ht="11.1" customHeight="1">
      <c r="B19" s="168" t="s">
        <v>41</v>
      </c>
      <c r="C19" s="156"/>
      <c r="D19" s="169">
        <f>MIN('RAB-3'!E62:H62)</f>
        <v>9.0799999999999992E-2</v>
      </c>
    </row>
    <row r="20" spans="2:4" ht="11.1" customHeight="1">
      <c r="B20" s="168" t="s">
        <v>39</v>
      </c>
      <c r="C20" s="156"/>
      <c r="D20" s="169">
        <f>'RAB-3'!I62</f>
        <v>9.9574999999999997E-2</v>
      </c>
    </row>
    <row r="21" spans="2:4" ht="11.1" customHeight="1">
      <c r="B21" s="168"/>
      <c r="C21" s="156"/>
      <c r="D21" s="169"/>
    </row>
    <row r="22" spans="2:4" ht="11.1" customHeight="1">
      <c r="B22" s="167" t="s">
        <v>57</v>
      </c>
      <c r="C22" s="156"/>
      <c r="D22" s="156"/>
    </row>
    <row r="23" spans="2:4" ht="11.1" customHeight="1">
      <c r="B23" s="167"/>
      <c r="C23" s="156"/>
      <c r="D23" s="156"/>
    </row>
    <row r="24" spans="2:4" ht="11.1" customHeight="1">
      <c r="B24" s="156" t="s">
        <v>165</v>
      </c>
      <c r="C24" s="156"/>
      <c r="D24" s="169">
        <f>'RAB-4'!J23</f>
        <v>9.2127539633561767E-2</v>
      </c>
    </row>
    <row r="25" spans="2:4" ht="11.1" customHeight="1">
      <c r="B25" s="156"/>
      <c r="C25" s="156"/>
      <c r="D25" s="169"/>
    </row>
    <row r="26" spans="2:4" ht="11.1" customHeight="1">
      <c r="B26" s="156" t="s">
        <v>58</v>
      </c>
      <c r="C26" s="156"/>
      <c r="D26" s="156"/>
    </row>
    <row r="27" spans="2:4" ht="11.1" customHeight="1">
      <c r="B27" s="168" t="s">
        <v>66</v>
      </c>
      <c r="C27" s="156"/>
      <c r="D27" s="170">
        <f>'RAB-4'!H72</f>
        <v>0.10127040166666666</v>
      </c>
    </row>
    <row r="28" spans="2:4" ht="11.1" customHeight="1">
      <c r="B28" s="168" t="s">
        <v>71</v>
      </c>
      <c r="C28" s="156"/>
      <c r="D28" s="170">
        <f>'RAB-4'!I72</f>
        <v>9.365700607843136E-2</v>
      </c>
    </row>
    <row r="29" spans="2:4" ht="11.1" customHeight="1">
      <c r="B29" s="168" t="s">
        <v>166</v>
      </c>
      <c r="C29" s="156"/>
      <c r="D29" s="170">
        <f>'RAB-4'!J72</f>
        <v>8.6768695784313718E-2</v>
      </c>
    </row>
    <row r="30" spans="2:4" ht="11.1" customHeight="1">
      <c r="B30" s="156"/>
      <c r="C30" s="156"/>
      <c r="D30" s="156"/>
    </row>
    <row r="31" spans="2:4" ht="11.1" customHeight="1">
      <c r="B31" s="168" t="s">
        <v>115</v>
      </c>
      <c r="C31" s="156"/>
      <c r="D31" s="169">
        <f>'RAB-4'!G101</f>
        <v>8.8146357843137249E-2</v>
      </c>
    </row>
    <row r="32" spans="2:4" ht="11.1" customHeight="1">
      <c r="B32" s="168" t="s">
        <v>116</v>
      </c>
      <c r="C32" s="156"/>
      <c r="D32" s="169">
        <f>'RAB-4'!H101</f>
        <v>8.6333644607843124E-2</v>
      </c>
    </row>
    <row r="33" spans="2:6" ht="11.1" customHeight="1">
      <c r="B33" s="168" t="s">
        <v>67</v>
      </c>
      <c r="C33" s="156"/>
      <c r="D33" s="169">
        <f>'RAB-4'!I101</f>
        <v>8.4520931372549013E-2</v>
      </c>
    </row>
    <row r="34" spans="2:6" ht="11.1" customHeight="1">
      <c r="B34" s="168" t="s">
        <v>68</v>
      </c>
      <c r="C34" s="156"/>
      <c r="D34" s="170">
        <f>'RAB-4'!J101</f>
        <v>7.8604235372549014E-2</v>
      </c>
    </row>
    <row r="35" spans="2:6" ht="11.1" customHeight="1">
      <c r="B35" s="156"/>
      <c r="C35" s="156"/>
      <c r="D35" s="170"/>
    </row>
    <row r="36" spans="2:6" ht="11.1" customHeight="1">
      <c r="B36" s="156" t="s">
        <v>146</v>
      </c>
      <c r="C36" s="156"/>
      <c r="D36" s="169">
        <f>AVERAGE(D24:D34)</f>
        <v>8.8928601544881483E-2</v>
      </c>
      <c r="E36" s="3"/>
      <c r="F36" s="3"/>
    </row>
    <row r="37" spans="2:6" ht="11.1" customHeight="1">
      <c r="B37" s="156" t="s">
        <v>151</v>
      </c>
      <c r="C37" s="156"/>
      <c r="D37" s="169">
        <f>AVERAGE(D33,D32,D31,D29,D28,D24)</f>
        <v>8.8592362553306048E-2</v>
      </c>
      <c r="E37" s="3"/>
    </row>
    <row r="38" spans="2:6" ht="11.1" customHeight="1">
      <c r="B38" s="156" t="s">
        <v>160</v>
      </c>
      <c r="C38" s="156"/>
      <c r="D38" s="169">
        <f>AVERAGE(D34,D27)</f>
        <v>8.9937318519607845E-2</v>
      </c>
      <c r="F38" s="3"/>
    </row>
    <row r="39" spans="2:6" ht="11.1" customHeight="1">
      <c r="B39" s="156" t="s">
        <v>152</v>
      </c>
      <c r="C39" s="156"/>
      <c r="D39" s="169">
        <f>AVERAGE(D33,D28)</f>
        <v>8.9088968725490186E-2</v>
      </c>
      <c r="F39" s="3"/>
    </row>
    <row r="40" spans="2:6">
      <c r="B40" s="6"/>
      <c r="D40" s="3"/>
    </row>
  </sheetData>
  <phoneticPr fontId="11" type="noConversion"/>
  <printOptions horizontalCentered="1"/>
  <pageMargins left="0.47" right="0.36" top="1.25" bottom="0.75" header="0.5" footer="0.5"/>
  <pageSetup orientation="portrait"/>
  <extLst>
    <ext xmlns:mx="http://schemas.microsoft.com/office/mac/excel/2008/main" uri="{64002731-A6B0-56B0-2670-7721B7C09600}">
      <mx:PLV Mode="1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31"/>
  <sheetViews>
    <sheetView showGridLines="0" zoomScale="150" zoomScaleNormal="150" workbookViewId="0">
      <selection activeCell="B4" sqref="B4:H31"/>
    </sheetView>
  </sheetViews>
  <sheetFormatPr defaultColWidth="11.42578125" defaultRowHeight="12.75"/>
  <cols>
    <col min="3" max="3" width="10" customWidth="1"/>
    <col min="4" max="4" width="4.7109375" customWidth="1"/>
    <col min="5" max="8" width="5.85546875" customWidth="1"/>
  </cols>
  <sheetData>
    <row r="4" spans="2:8">
      <c r="B4" s="157" t="s">
        <v>177</v>
      </c>
      <c r="C4" s="158"/>
      <c r="D4" s="158"/>
      <c r="E4" s="158"/>
      <c r="F4" s="158"/>
      <c r="G4" s="158"/>
      <c r="H4" s="158"/>
    </row>
    <row r="5" spans="2:8">
      <c r="B5" s="157" t="s">
        <v>169</v>
      </c>
      <c r="C5" s="158"/>
      <c r="D5" s="158"/>
      <c r="E5" s="158"/>
      <c r="F5" s="158"/>
      <c r="G5" s="158"/>
      <c r="H5" s="158"/>
    </row>
    <row r="6" spans="2:8" ht="5.0999999999999996" customHeight="1">
      <c r="B6" s="159"/>
      <c r="C6" s="159"/>
      <c r="D6" s="159"/>
      <c r="E6" s="159"/>
      <c r="F6" s="159"/>
      <c r="G6" s="159"/>
      <c r="H6" s="159"/>
    </row>
    <row r="7" spans="2:8" ht="11.1" customHeight="1">
      <c r="B7" s="159"/>
      <c r="C7" s="159"/>
      <c r="D7" s="159"/>
      <c r="E7" s="160" t="s">
        <v>117</v>
      </c>
      <c r="F7" s="158"/>
      <c r="G7" s="160" t="s">
        <v>119</v>
      </c>
      <c r="H7" s="158"/>
    </row>
    <row r="8" spans="2:8" ht="11.1" customHeight="1">
      <c r="B8" s="159"/>
      <c r="C8" s="159"/>
      <c r="D8" s="159"/>
      <c r="E8" s="161" t="s">
        <v>120</v>
      </c>
      <c r="F8" s="161" t="s">
        <v>118</v>
      </c>
      <c r="G8" s="161" t="s">
        <v>120</v>
      </c>
      <c r="H8" s="161" t="s">
        <v>118</v>
      </c>
    </row>
    <row r="9" spans="2:8" ht="11.1" customHeight="1">
      <c r="B9" s="159"/>
      <c r="C9" s="159"/>
      <c r="D9" s="159"/>
      <c r="E9" s="159"/>
      <c r="F9" s="159"/>
      <c r="G9" s="159"/>
      <c r="H9" s="159"/>
    </row>
    <row r="10" spans="2:8" ht="11.1" customHeight="1">
      <c r="B10" s="159" t="str">
        <f>'RAB-2 '!C11</f>
        <v>Alliant Energy Corporation</v>
      </c>
      <c r="C10" s="159"/>
      <c r="D10" s="159"/>
      <c r="E10" s="162">
        <v>4.4999999999999998E-2</v>
      </c>
      <c r="F10" s="162">
        <v>5.5E-2</v>
      </c>
      <c r="G10" s="162">
        <v>0.06</v>
      </c>
      <c r="H10" s="162">
        <v>6.5000000000000002E-2</v>
      </c>
    </row>
    <row r="11" spans="2:8" ht="11.1" customHeight="1">
      <c r="B11" s="159" t="str">
        <f>'RAB-2 '!C12</f>
        <v>American Electric Power Company</v>
      </c>
      <c r="C11" s="159"/>
      <c r="D11" s="159"/>
      <c r="E11" s="162">
        <v>0.04</v>
      </c>
      <c r="F11" s="162">
        <v>0.05</v>
      </c>
      <c r="G11" s="162">
        <v>0.05</v>
      </c>
      <c r="H11" s="162">
        <v>0.05</v>
      </c>
    </row>
    <row r="12" spans="2:8" ht="11.1" customHeight="1">
      <c r="B12" s="159" t="str">
        <f>'RAB-2 '!C13</f>
        <v>Avista Corp.</v>
      </c>
      <c r="C12" s="159"/>
      <c r="D12" s="159"/>
      <c r="E12" s="162">
        <f>-0.01</f>
        <v>-0.01</v>
      </c>
      <c r="F12" s="162">
        <v>0.03</v>
      </c>
      <c r="G12" s="162">
        <v>0.04</v>
      </c>
      <c r="H12" s="162">
        <v>0.04</v>
      </c>
    </row>
    <row r="13" spans="2:8" ht="11.1" customHeight="1">
      <c r="B13" s="159" t="str">
        <f>'RAB-2 '!C14</f>
        <v>CenterPoint Energy</v>
      </c>
      <c r="C13" s="159"/>
      <c r="D13" s="159"/>
      <c r="E13" s="162">
        <v>3.5000000000000003E-2</v>
      </c>
      <c r="F13" s="162">
        <v>0.01</v>
      </c>
      <c r="G13" s="162">
        <v>-7.0000000000000007E-2</v>
      </c>
      <c r="H13" s="162">
        <v>-0.01</v>
      </c>
    </row>
    <row r="14" spans="2:8" ht="11.1" customHeight="1">
      <c r="B14" s="159" t="str">
        <f>'RAB-2 '!C15</f>
        <v>CMS Energy Corp.</v>
      </c>
      <c r="C14" s="159"/>
      <c r="D14" s="159"/>
      <c r="E14" s="163">
        <v>0.06</v>
      </c>
      <c r="F14" s="163">
        <v>6.5000000000000002E-2</v>
      </c>
      <c r="G14" s="163">
        <v>6.5000000000000002E-2</v>
      </c>
      <c r="H14" s="163">
        <v>6.5000000000000002E-2</v>
      </c>
    </row>
    <row r="15" spans="2:8" ht="11.1" customHeight="1">
      <c r="B15" s="159" t="str">
        <f>'RAB-2 '!C16</f>
        <v>Dominion Energy</v>
      </c>
      <c r="C15" s="159"/>
      <c r="D15" s="159"/>
      <c r="E15" s="163">
        <v>-5.5E-2</v>
      </c>
      <c r="F15" s="163" t="s">
        <v>209</v>
      </c>
      <c r="G15" s="163">
        <v>-4.4999999999999998E-2</v>
      </c>
      <c r="H15" s="163">
        <v>1.4999999999999999E-2</v>
      </c>
    </row>
    <row r="16" spans="2:8" ht="11.1" customHeight="1">
      <c r="B16" s="159" t="str">
        <f>'RAB-2 '!C17</f>
        <v>DTE Energy Co.</v>
      </c>
      <c r="C16" s="159"/>
      <c r="D16" s="159"/>
      <c r="E16" s="162">
        <v>2.5000000000000001E-2</v>
      </c>
      <c r="F16" s="162">
        <v>0.04</v>
      </c>
      <c r="G16" s="162">
        <v>5.5E-2</v>
      </c>
      <c r="H16" s="162">
        <v>5.5E-2</v>
      </c>
    </row>
    <row r="17" spans="2:8" ht="11.1" customHeight="1">
      <c r="B17" s="159" t="str">
        <f>'RAB-2 '!C18</f>
        <v>Duke Energy Corp.</v>
      </c>
      <c r="C17" s="159"/>
      <c r="D17" s="159"/>
      <c r="E17" s="162">
        <v>3.5000000000000003E-2</v>
      </c>
      <c r="F17" s="162">
        <v>3.5000000000000003E-2</v>
      </c>
      <c r="G17" s="162">
        <v>2.5000000000000001E-2</v>
      </c>
      <c r="H17" s="162">
        <v>0.03</v>
      </c>
    </row>
    <row r="18" spans="2:8" ht="11.1" customHeight="1">
      <c r="B18" s="159" t="str">
        <f>'RAB-2 '!C19</f>
        <v>Entergy Corp.</v>
      </c>
      <c r="C18" s="159"/>
      <c r="D18" s="159"/>
      <c r="E18" s="164">
        <v>0.04</v>
      </c>
      <c r="F18" s="162">
        <v>2.5000000000000001E-2</v>
      </c>
      <c r="G18" s="162">
        <v>0.04</v>
      </c>
      <c r="H18" s="162">
        <v>2.5000000000000001E-2</v>
      </c>
    </row>
    <row r="19" spans="2:8" ht="11.1" customHeight="1">
      <c r="B19" s="159" t="str">
        <f>'RAB-2 '!C20</f>
        <v>Evergy Inc.</v>
      </c>
      <c r="C19" s="159"/>
      <c r="D19" s="159"/>
      <c r="E19" s="163" t="s">
        <v>209</v>
      </c>
      <c r="F19" s="163" t="s">
        <v>209</v>
      </c>
      <c r="G19" s="163" t="s">
        <v>209</v>
      </c>
      <c r="H19" s="163" t="s">
        <v>209</v>
      </c>
    </row>
    <row r="20" spans="2:8" ht="11.1" customHeight="1">
      <c r="B20" s="159" t="str">
        <f>'RAB-2 '!C21</f>
        <v>Eversource Energy</v>
      </c>
      <c r="C20" s="159"/>
      <c r="D20" s="159"/>
      <c r="E20" s="162">
        <v>0.06</v>
      </c>
      <c r="F20" s="162">
        <v>6.5000000000000002E-2</v>
      </c>
      <c r="G20" s="162">
        <v>0.06</v>
      </c>
      <c r="H20" s="162">
        <v>6.5000000000000002E-2</v>
      </c>
    </row>
    <row r="21" spans="2:8" ht="11.1" customHeight="1">
      <c r="B21" s="159" t="str">
        <f>'RAB-2 '!C22</f>
        <v>FirstEnergy Corp.</v>
      </c>
      <c r="C21" s="159"/>
      <c r="D21" s="159"/>
      <c r="E21" s="162">
        <v>-5.0000000000000001E-3</v>
      </c>
      <c r="F21" s="163" t="s">
        <v>209</v>
      </c>
      <c r="G21" s="162">
        <v>5.0000000000000001E-3</v>
      </c>
      <c r="H21" s="162">
        <v>-0.01</v>
      </c>
    </row>
    <row r="22" spans="2:8" ht="11.1" customHeight="1">
      <c r="B22" s="159" t="str">
        <f>'RAB-2 '!C23</f>
        <v>IDACORP, Inc.</v>
      </c>
      <c r="C22" s="159"/>
      <c r="D22" s="159"/>
      <c r="E22" s="162">
        <v>3.5000000000000003E-2</v>
      </c>
      <c r="F22" s="162">
        <v>0.04</v>
      </c>
      <c r="G22" s="162">
        <v>0.06</v>
      </c>
      <c r="H22" s="162">
        <v>7.4999999999999997E-2</v>
      </c>
    </row>
    <row r="23" spans="2:8" ht="11.1" customHeight="1">
      <c r="B23" s="159" t="str">
        <f>'RAB-2 '!C24</f>
        <v>Otter Tail Corp.</v>
      </c>
      <c r="C23" s="159"/>
      <c r="D23" s="159"/>
      <c r="E23" s="162">
        <v>0.14499999999999999</v>
      </c>
      <c r="F23" s="162">
        <v>0.18</v>
      </c>
      <c r="G23" s="162">
        <v>0.04</v>
      </c>
      <c r="H23" s="162">
        <v>2.5000000000000001E-2</v>
      </c>
    </row>
    <row r="24" spans="2:8" ht="11.1" customHeight="1">
      <c r="B24" s="159" t="str">
        <f>'RAB-2 '!C25</f>
        <v>Pinnacle West Capital</v>
      </c>
      <c r="C24" s="159"/>
      <c r="D24" s="159"/>
      <c r="E24" s="165" t="s">
        <v>209</v>
      </c>
      <c r="F24" s="162">
        <v>2.5000000000000001E-2</v>
      </c>
      <c r="G24" s="162">
        <v>0.04</v>
      </c>
      <c r="H24" s="162">
        <v>0.04</v>
      </c>
    </row>
    <row r="25" spans="2:8" ht="11.1" customHeight="1">
      <c r="B25" s="159" t="str">
        <f>'RAB-2 '!C26</f>
        <v>Pub Sv Enterprise Grp.</v>
      </c>
      <c r="C25" s="159"/>
      <c r="D25" s="159"/>
      <c r="E25" s="162">
        <v>0.03</v>
      </c>
      <c r="F25" s="162">
        <v>0.03</v>
      </c>
      <c r="G25" s="162">
        <v>0.05</v>
      </c>
      <c r="H25" s="162">
        <v>4.4999999999999998E-2</v>
      </c>
    </row>
    <row r="26" spans="2:8" ht="11.1" customHeight="1">
      <c r="B26" s="159" t="str">
        <f>'RAB-2 '!C27</f>
        <v>Sempra Energy</v>
      </c>
      <c r="C26" s="159"/>
      <c r="D26" s="159"/>
      <c r="E26" s="162">
        <v>0.115</v>
      </c>
      <c r="F26" s="162">
        <v>7.4999999999999997E-2</v>
      </c>
      <c r="G26" s="162">
        <v>0.06</v>
      </c>
      <c r="H26" s="162">
        <v>6.5000000000000002E-2</v>
      </c>
    </row>
    <row r="27" spans="2:8" ht="11.1" customHeight="1">
      <c r="B27" s="159"/>
      <c r="C27" s="159"/>
      <c r="D27" s="159"/>
      <c r="E27" s="159"/>
      <c r="F27" s="159"/>
      <c r="G27" s="159"/>
      <c r="H27" s="159"/>
    </row>
    <row r="28" spans="2:8" ht="11.1" customHeight="1">
      <c r="B28" s="159" t="s">
        <v>167</v>
      </c>
      <c r="C28" s="159"/>
      <c r="D28" s="159"/>
      <c r="E28" s="162">
        <f>AVERAGE(E26,E25,E23,E22,E20,E18,E17,E16,E14,E13,E11,E10)</f>
        <v>5.541666666666669E-2</v>
      </c>
      <c r="F28" s="162">
        <f>AVERAGE(F10:F26)</f>
        <v>5.1785714285714282E-2</v>
      </c>
      <c r="G28" s="162">
        <f>AVERAGE(G20:G26,G18,G17,G16,G14,G12,G11,G10)</f>
        <v>4.6428571428571437E-2</v>
      </c>
      <c r="H28" s="162">
        <f>AVERAGE(H26,H25,H24,H23,H22,H20,H18,H17,H16,H15,H14,H12,H11,H10)</f>
        <v>4.7142857142857153E-2</v>
      </c>
    </row>
    <row r="29" spans="2:8" ht="11.1" customHeight="1">
      <c r="B29" s="159" t="s">
        <v>168</v>
      </c>
      <c r="C29" s="159"/>
      <c r="D29" s="159"/>
      <c r="E29" s="166">
        <f>MEDIAN(E26,E25,E23,E22,E20,E18,E17,E16,E14,E13,E11,E10)</f>
        <v>0.04</v>
      </c>
      <c r="F29" s="166">
        <f>MEDIAN(F10:F26)</f>
        <v>0.04</v>
      </c>
      <c r="G29" s="166">
        <f>MEDIAN(G16:G26,G14,G12,G11,G10)</f>
        <v>0.05</v>
      </c>
      <c r="H29" s="166">
        <f>MEDIAN(H26,H25,H24,H23,H22,H20,H18,H17,H16,H15,H14,H12,H11,H10)</f>
        <v>4.7500000000000001E-2</v>
      </c>
    </row>
    <row r="30" spans="2:8" ht="11.1" customHeight="1">
      <c r="B30" s="152"/>
      <c r="C30" s="152"/>
      <c r="D30" s="152"/>
      <c r="E30" s="152"/>
      <c r="F30" s="152"/>
      <c r="G30" s="152"/>
      <c r="H30" s="152"/>
    </row>
    <row r="31" spans="2:8" ht="11.1" customHeight="1">
      <c r="B31" s="152" t="s">
        <v>147</v>
      </c>
      <c r="C31" s="152"/>
      <c r="D31" s="152"/>
      <c r="E31" s="152"/>
      <c r="F31" s="153"/>
      <c r="G31" s="152"/>
      <c r="H31" s="152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Bond Yields </vt:lpstr>
      <vt:lpstr>BLS Data Series Figure 2</vt:lpstr>
      <vt:lpstr>VIX_History Figure 3</vt:lpstr>
      <vt:lpstr>RAB-2 </vt:lpstr>
      <vt:lpstr>Proxy Group Stock Prices</vt:lpstr>
      <vt:lpstr>RAB-3</vt:lpstr>
      <vt:lpstr>RAB-4</vt:lpstr>
      <vt:lpstr>Table 1</vt:lpstr>
      <vt:lpstr>Table 2 Historical Growth</vt:lpstr>
      <vt:lpstr>Table 3</vt:lpstr>
      <vt:lpstr>Table 4</vt:lpstr>
      <vt:lpstr>Figure 1</vt:lpstr>
      <vt:lpstr>'Bond Yields '!Print_Area</vt:lpstr>
      <vt:lpstr>'RAB-2 '!Print_Area</vt:lpstr>
      <vt:lpstr>'RAB-3'!Print_Area</vt:lpstr>
      <vt:lpstr>'RAB-4'!Print_Area</vt:lpstr>
      <vt:lpstr>'Bond Yields '!Print_Titles</vt:lpstr>
      <vt:lpstr>'RAB-2 '!Print_Titles</vt:lpstr>
      <vt:lpstr>'Bond Yields '!Print_Titles_MI</vt:lpstr>
    </vt:vector>
  </TitlesOfParts>
  <Company>J. Kennedy and Associates, Inc.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Baudino</dc:creator>
  <cp:lastModifiedBy>Randy1</cp:lastModifiedBy>
  <cp:revision>1</cp:revision>
  <cp:lastPrinted>2025-09-07T20:47:46Z</cp:lastPrinted>
  <dcterms:created xsi:type="dcterms:W3CDTF">2016-07-13T18:00:08Z</dcterms:created>
  <dcterms:modified xsi:type="dcterms:W3CDTF">2025-12-02T19:47:59Z</dcterms:modified>
  <cp:version>0</cp:version>
</cp:coreProperties>
</file>