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Cumberland County WD/"/>
    </mc:Choice>
  </mc:AlternateContent>
  <xr:revisionPtr revIDLastSave="236" documentId="8_{9CB8D081-8917-46CA-8868-B242FEB1A313}" xr6:coauthVersionLast="47" xr6:coauthVersionMax="47" xr10:uidLastSave="{60FEE61A-C88E-40B7-8B69-97225C1194B5}"/>
  <bookViews>
    <workbookView xWindow="-98" yWindow="-98" windowWidth="21795" windowHeight="13875" xr2:uid="{DFB1835D-3EBD-4D7A-975C-ED7C5E142324}"/>
  </bookViews>
  <sheets>
    <sheet name="Payroll summary by employee re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F13" i="1"/>
  <c r="D13" i="1"/>
  <c r="N12" i="1"/>
  <c r="M12" i="1"/>
  <c r="L12" i="1"/>
  <c r="K12" i="1"/>
  <c r="J12" i="1"/>
  <c r="I12" i="1"/>
  <c r="H12" i="1"/>
  <c r="F12" i="1"/>
  <c r="D12" i="1"/>
  <c r="N11" i="1"/>
  <c r="M11" i="1"/>
  <c r="L11" i="1"/>
  <c r="K11" i="1"/>
  <c r="J11" i="1"/>
  <c r="I11" i="1"/>
  <c r="H11" i="1"/>
  <c r="F11" i="1"/>
  <c r="D11" i="1"/>
  <c r="B14" i="1" l="1"/>
  <c r="B13" i="1"/>
  <c r="B12" i="1"/>
  <c r="B11" i="1"/>
  <c r="L14" i="1"/>
  <c r="K14" i="1"/>
  <c r="J14" i="1"/>
  <c r="I14" i="1"/>
  <c r="H14" i="1"/>
  <c r="F14" i="1"/>
  <c r="E14" i="1"/>
  <c r="D14" i="1"/>
  <c r="C14" i="1"/>
  <c r="B15" i="1"/>
  <c r="L15" i="1"/>
  <c r="K15" i="1"/>
  <c r="J15" i="1"/>
  <c r="I15" i="1"/>
  <c r="I17" i="1" s="1"/>
  <c r="H15" i="1"/>
  <c r="G15" i="1"/>
  <c r="F15" i="1"/>
  <c r="F17" i="1" s="1"/>
  <c r="E15" i="1"/>
  <c r="D15" i="1"/>
  <c r="C15" i="1"/>
  <c r="C17" i="1" s="1"/>
  <c r="N17" i="1"/>
  <c r="M17" i="1"/>
  <c r="L17" i="1"/>
  <c r="K17" i="1"/>
  <c r="J17" i="1"/>
  <c r="H17" i="1"/>
  <c r="G17" i="1"/>
  <c r="E17" i="1"/>
  <c r="N16" i="1"/>
  <c r="M16" i="1"/>
  <c r="L16" i="1"/>
  <c r="K16" i="1"/>
  <c r="J16" i="1"/>
  <c r="I16" i="1"/>
  <c r="H16" i="1"/>
  <c r="G16" i="1"/>
  <c r="F16" i="1"/>
  <c r="E16" i="1"/>
  <c r="C16" i="1"/>
  <c r="D17" i="1"/>
  <c r="D16" i="1"/>
  <c r="B16" i="1" l="1"/>
  <c r="B17" i="1"/>
</calcChain>
</file>

<file path=xl/sharedStrings.xml><?xml version="1.0" encoding="utf-8"?>
<sst xmlns="http://schemas.openxmlformats.org/spreadsheetml/2006/main" count="250" uniqueCount="111">
  <si>
    <t>CUMBERLAND COUNTY WATER DISTRICT</t>
  </si>
  <si>
    <t>Payroll summary by employee report</t>
  </si>
  <si>
    <t/>
  </si>
  <si>
    <t>From Jan 01, 2024 to Dec 31, 2024 for all employees from all locations</t>
  </si>
  <si>
    <t>Total</t>
  </si>
  <si>
    <t>Ballard Michael</t>
  </si>
  <si>
    <t>Bean Tobie</t>
  </si>
  <si>
    <t>Bowlin Brenda K</t>
  </si>
  <si>
    <t>Clemens { } Julie A</t>
  </si>
  <si>
    <t>*Dyer Matthew D</t>
  </si>
  <si>
    <t>England Rex L</t>
  </si>
  <si>
    <t>Melecosky Anthony C</t>
  </si>
  <si>
    <t>Myers Billy J</t>
  </si>
  <si>
    <t>Shoopman Jessie</t>
  </si>
  <si>
    <t>Waid David</t>
  </si>
  <si>
    <t>Hours - total</t>
  </si>
  <si>
    <t>Hours - Regular Pay</t>
  </si>
  <si>
    <t>Hours - Overtime Pay</t>
  </si>
  <si>
    <t>Hours - Vacation Pay</t>
  </si>
  <si>
    <t>Hours - On Call</t>
  </si>
  <si>
    <t>Hours - Sick Pay</t>
  </si>
  <si>
    <t>Hours - Bonus</t>
  </si>
  <si>
    <t>Hours - Holiday Pay</t>
  </si>
  <si>
    <t>Hours - Employee Taxes Paid by Employer</t>
  </si>
  <si>
    <t>Gross pay - total</t>
  </si>
  <si>
    <t>Gross pay - Regular Pay</t>
  </si>
  <si>
    <t>Gross pay - Overtime Pay</t>
  </si>
  <si>
    <t>Gross pay - Vacation Pay</t>
  </si>
  <si>
    <t>Gross pay - On Call</t>
  </si>
  <si>
    <t>Gross pay - Sick Pay</t>
  </si>
  <si>
    <t>Gross pay - Bonus</t>
  </si>
  <si>
    <t>Gross pay - Holiday Pay</t>
  </si>
  <si>
    <t>Gross pay - Employee Taxes Paid by Employer</t>
  </si>
  <si>
    <t>Pretax deductions - total</t>
  </si>
  <si>
    <t>Pretax deductions - Aflac Accident</t>
  </si>
  <si>
    <t>Pretax deductions - 401k Emp.</t>
  </si>
  <si>
    <t>Pretax deductions - Dental Insurance (pre-tax)</t>
  </si>
  <si>
    <t>Adjusted gross</t>
  </si>
  <si>
    <t>Other pay - total</t>
  </si>
  <si>
    <t>Employee taxes &amp; deductions - total</t>
  </si>
  <si>
    <t>Employee taxes - total</t>
  </si>
  <si>
    <t>Employee taxes - Federal Income Tax</t>
  </si>
  <si>
    <t>Employee taxes - Social Security</t>
  </si>
  <si>
    <t>Employee taxes - Medicare</t>
  </si>
  <si>
    <t>Employee taxes - KY Income Tax</t>
  </si>
  <si>
    <t>Employee taxes - Burkesville</t>
  </si>
  <si>
    <t>Employee taxes - Cumberland Cnty SD</t>
  </si>
  <si>
    <t>Employee taxes - Cumberland County</t>
  </si>
  <si>
    <t>Employee Aftertax deductions - total</t>
  </si>
  <si>
    <t>Employee Aftertax deductions - CCFiscalCt - Payroll Employee</t>
  </si>
  <si>
    <t>Employee Aftertax deductions - Health Insurance (taxable)</t>
  </si>
  <si>
    <t>Employee Aftertax deductions - Loan</t>
  </si>
  <si>
    <t>Employee Aftertax deductions - Dental Insurance (taxable)</t>
  </si>
  <si>
    <t>Employee Aftertax deductions - CCBdEd</t>
  </si>
  <si>
    <t>Employee Aftertax deductions - Aflac-short term disability</t>
  </si>
  <si>
    <t>Employee Aftertax deductions - Handling Charge</t>
  </si>
  <si>
    <t>Employee Aftertax deductions - Group Life</t>
  </si>
  <si>
    <t>Employee Aftertax deductions - City - Payroll Employee</t>
  </si>
  <si>
    <t>Employee Aftertax deductions - 401K Loan</t>
  </si>
  <si>
    <t>Employee Aftertax deductions - Payroll Correction</t>
  </si>
  <si>
    <t>Net pay</t>
  </si>
  <si>
    <t>Employer taxes &amp; contributions - total</t>
  </si>
  <si>
    <t>Employer taxes - total</t>
  </si>
  <si>
    <t>Employer taxes - FUTA Employer</t>
  </si>
  <si>
    <t>Employer taxes - Social Security Employer</t>
  </si>
  <si>
    <t>Employer taxes - Medicare Employer</t>
  </si>
  <si>
    <t>Employer taxes - KY SUI Employer</t>
  </si>
  <si>
    <t>Employer taxes - KY UI Service Capacity Upgrade Fund</t>
  </si>
  <si>
    <t>Company contributions - total</t>
  </si>
  <si>
    <t>Company contributions - Health Insurance (company paid)</t>
  </si>
  <si>
    <t>Company contributions - Group Life</t>
  </si>
  <si>
    <t>Total payroll cost</t>
  </si>
  <si>
    <t>General Manager</t>
  </si>
  <si>
    <t>Clerical / Office</t>
  </si>
  <si>
    <t>General Manager / Retired</t>
  </si>
  <si>
    <t>Waterworks Operation / Driver / Equipment Operator</t>
  </si>
  <si>
    <t>Waterworks Operation / Driver</t>
  </si>
  <si>
    <t>Assistant Manager</t>
  </si>
  <si>
    <t>Job Title</t>
  </si>
  <si>
    <t>Employee ID Number on Rate Model</t>
  </si>
  <si>
    <t>Hire Date</t>
  </si>
  <si>
    <t>Termination Date</t>
  </si>
  <si>
    <t>10/28/2024</t>
  </si>
  <si>
    <t>11/11/2024</t>
  </si>
  <si>
    <t>7/1/1999</t>
  </si>
  <si>
    <t>3/10/21008</t>
  </si>
  <si>
    <t>8/1/2024</t>
  </si>
  <si>
    <t>2/15/2018</t>
  </si>
  <si>
    <t>11/1/1999</t>
  </si>
  <si>
    <t>8/24/2022</t>
  </si>
  <si>
    <t>5/11/2022</t>
  </si>
  <si>
    <t>Life Insurance Annual Premium</t>
  </si>
  <si>
    <t>AFLAC Employee Annual Premium</t>
  </si>
  <si>
    <t>Medical Employer Annual Premium</t>
  </si>
  <si>
    <t>Medical Employee Annual Premium</t>
  </si>
  <si>
    <t>Total Employer Premium</t>
  </si>
  <si>
    <t>Total Employee Premium</t>
  </si>
  <si>
    <t xml:space="preserve">Vacant 1 </t>
  </si>
  <si>
    <t xml:space="preserve">Vacant 2 </t>
  </si>
  <si>
    <t>Not Applicable</t>
  </si>
  <si>
    <t xml:space="preserve">Laborer </t>
  </si>
  <si>
    <t>To Be Added           After Rate Study</t>
  </si>
  <si>
    <t>Laborer</t>
  </si>
  <si>
    <t>4/11/2000</t>
  </si>
  <si>
    <t>Single</t>
  </si>
  <si>
    <t>None</t>
  </si>
  <si>
    <r>
      <t xml:space="preserve">Medical BLS Adjustment </t>
    </r>
    <r>
      <rPr>
        <b/>
        <sz val="12"/>
        <color rgb="FFFF0000"/>
        <rFont val="Calibri"/>
        <family val="2"/>
      </rPr>
      <t>** (See Note Below)</t>
    </r>
  </si>
  <si>
    <r>
      <t xml:space="preserve">Medical Type </t>
    </r>
    <r>
      <rPr>
        <b/>
        <sz val="12"/>
        <color rgb="FFFF0000"/>
        <rFont val="Calibri"/>
        <family val="2"/>
      </rPr>
      <t>* See Note Below</t>
    </r>
  </si>
  <si>
    <t>** The BLS Adjustment on the ARF application rate model was incorrect, as it reduced the allowable amount from 100% to 78%.  It should have reduced the allowable amount from 80% to 78%.</t>
  </si>
  <si>
    <t>* The medical insurance cost on the ARF application rate model was incorrect, as it assumed 10 employees with single coverage and 1 employee with employee + spouse coverage.  It should have been 8 employees with single coverage only.</t>
  </si>
  <si>
    <t>Names Blacked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</si>
</sst>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$-409]\ ###,##0.00"/>
  </numFmts>
  <fonts count="11" x14ac:knownFonts="1">
    <font>
      <sz val="10"/>
      <name val="Arial"/>
    </font>
    <font>
      <sz val="18"/>
      <color indexed="23"/>
      <name val="Calibri"/>
    </font>
    <font>
      <b/>
      <sz val="12"/>
      <name val="Calibri"/>
    </font>
    <font>
      <b/>
      <sz val="10"/>
      <name val="Calibri"/>
    </font>
    <font>
      <sz val="12"/>
      <name val="Calibri"/>
    </font>
    <font>
      <sz val="10"/>
      <name val="Arial"/>
    </font>
    <font>
      <b/>
      <sz val="10"/>
      <name val="Arial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 vertical="top" wrapText="1"/>
    </xf>
    <xf numFmtId="164" fontId="2" fillId="3" borderId="2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right" wrapText="1"/>
    </xf>
    <xf numFmtId="0" fontId="2" fillId="2" borderId="0" xfId="0" quotePrefix="1" applyNumberFormat="1" applyFont="1" applyFill="1" applyBorder="1" applyAlignment="1">
      <alignment horizontal="right"/>
    </xf>
    <xf numFmtId="0" fontId="2" fillId="2" borderId="0" xfId="0" quotePrefix="1" applyNumberFormat="1" applyFont="1" applyFill="1" applyBorder="1" applyAlignment="1">
      <alignment horizontal="right" wrapText="1"/>
    </xf>
    <xf numFmtId="0" fontId="6" fillId="4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left"/>
    </xf>
    <xf numFmtId="0" fontId="7" fillId="5" borderId="0" xfId="0" applyNumberFormat="1" applyFont="1" applyFill="1" applyBorder="1" applyAlignment="1">
      <alignment horizontal="left"/>
    </xf>
    <xf numFmtId="0" fontId="2" fillId="5" borderId="0" xfId="0" applyNumberFormat="1" applyFont="1" applyFill="1" applyBorder="1" applyAlignment="1">
      <alignment horizontal="left"/>
    </xf>
    <xf numFmtId="0" fontId="6" fillId="5" borderId="0" xfId="0" applyNumberFormat="1" applyFont="1" applyFill="1" applyBorder="1" applyAlignment="1">
      <alignment horizontal="right"/>
    </xf>
    <xf numFmtId="0" fontId="0" fillId="5" borderId="0" xfId="0" applyNumberFormat="1" applyFont="1" applyFill="1" applyBorder="1" applyAlignment="1"/>
    <xf numFmtId="0" fontId="2" fillId="4" borderId="0" xfId="0" applyNumberFormat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4" borderId="0" xfId="1" applyFont="1" applyFill="1" applyBorder="1" applyAlignment="1">
      <alignment horizontal="right"/>
    </xf>
    <xf numFmtId="43" fontId="6" fillId="4" borderId="0" xfId="1" applyFont="1" applyFill="1" applyBorder="1" applyAlignment="1">
      <alignment horizontal="right"/>
    </xf>
    <xf numFmtId="43" fontId="2" fillId="2" borderId="0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4" borderId="0" xfId="0" quotePrefix="1" applyNumberFormat="1" applyFont="1" applyFill="1" applyBorder="1" applyAlignment="1">
      <alignment horizontal="right" wrapText="1"/>
    </xf>
    <xf numFmtId="14" fontId="2" fillId="4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2" fillId="5" borderId="1" xfId="0" applyNumberFormat="1" applyFont="1" applyFill="1" applyBorder="1" applyAlignment="1">
      <alignment horizontal="right"/>
    </xf>
    <xf numFmtId="0" fontId="7" fillId="5" borderId="3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F3F3F3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3AF5E-4486-48E4-8B7E-8CB90C1745D1}">
  <dimension ref="A1:O78"/>
  <sheetViews>
    <sheetView tabSelected="1" zoomScaleNormal="100" workbookViewId="0">
      <selection activeCell="A6" sqref="A6"/>
    </sheetView>
  </sheetViews>
  <sheetFormatPr defaultRowHeight="12.75" x14ac:dyDescent="0.35"/>
  <cols>
    <col min="1" max="1" width="65" bestFit="1" customWidth="1"/>
    <col min="2" max="2" width="15" bestFit="1" customWidth="1"/>
    <col min="3" max="11" width="20.59765625" customWidth="1"/>
    <col min="12" max="12" width="20.6640625" customWidth="1"/>
    <col min="13" max="14" width="20.59765625" customWidth="1"/>
  </cols>
  <sheetData>
    <row r="1" spans="1:15" ht="20.100000000000001" customHeight="1" x14ac:dyDescent="0.7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5" ht="18" customHeight="1" x14ac:dyDescent="0.5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ht="9.9499999999999993" customHeight="1" x14ac:dyDescent="0.3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5" ht="15" customHeight="1" x14ac:dyDescent="0.4">
      <c r="A4" s="28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5" ht="15.75" x14ac:dyDescent="0.5">
      <c r="A5" s="37" t="s">
        <v>110</v>
      </c>
      <c r="B5" s="36" t="s">
        <v>4</v>
      </c>
      <c r="C5" s="34" t="s">
        <v>5</v>
      </c>
      <c r="D5" s="34" t="s">
        <v>6</v>
      </c>
      <c r="E5" s="34" t="s">
        <v>7</v>
      </c>
      <c r="F5" s="34" t="s">
        <v>8</v>
      </c>
      <c r="G5" s="34" t="s">
        <v>9</v>
      </c>
      <c r="H5" s="34" t="s">
        <v>10</v>
      </c>
      <c r="I5" s="34" t="s">
        <v>11</v>
      </c>
      <c r="J5" s="34" t="s">
        <v>12</v>
      </c>
      <c r="K5" s="34" t="s">
        <v>13</v>
      </c>
      <c r="L5" s="34" t="s">
        <v>14</v>
      </c>
      <c r="M5" s="35" t="s">
        <v>97</v>
      </c>
      <c r="N5" s="35" t="s">
        <v>98</v>
      </c>
    </row>
    <row r="6" spans="1:15" ht="15.75" x14ac:dyDescent="0.5">
      <c r="A6" s="7" t="s">
        <v>79</v>
      </c>
      <c r="B6" s="7"/>
      <c r="C6" s="8">
        <v>1</v>
      </c>
      <c r="D6" s="8">
        <v>2</v>
      </c>
      <c r="E6" s="8">
        <v>3</v>
      </c>
      <c r="F6" s="8">
        <v>4</v>
      </c>
      <c r="G6" s="8">
        <v>1</v>
      </c>
      <c r="H6" s="8">
        <v>5</v>
      </c>
      <c r="I6" s="8">
        <v>6</v>
      </c>
      <c r="J6" s="8">
        <v>9</v>
      </c>
      <c r="K6" s="8">
        <v>7</v>
      </c>
      <c r="L6" s="8">
        <v>8</v>
      </c>
      <c r="M6" s="24">
        <v>10</v>
      </c>
      <c r="N6" s="24">
        <v>11</v>
      </c>
      <c r="O6" s="31"/>
    </row>
    <row r="7" spans="1:15" ht="47.25" x14ac:dyDescent="0.5">
      <c r="A7" s="7" t="s">
        <v>78</v>
      </c>
      <c r="B7" s="7"/>
      <c r="C7" s="8" t="s">
        <v>72</v>
      </c>
      <c r="D7" s="9" t="s">
        <v>76</v>
      </c>
      <c r="E7" s="8" t="s">
        <v>73</v>
      </c>
      <c r="F7" s="8" t="s">
        <v>73</v>
      </c>
      <c r="G7" s="9" t="s">
        <v>74</v>
      </c>
      <c r="H7" s="9" t="s">
        <v>75</v>
      </c>
      <c r="I7" s="9" t="s">
        <v>75</v>
      </c>
      <c r="J7" s="8" t="s">
        <v>77</v>
      </c>
      <c r="K7" s="9" t="s">
        <v>75</v>
      </c>
      <c r="L7" s="9" t="s">
        <v>75</v>
      </c>
      <c r="M7" s="13" t="s">
        <v>100</v>
      </c>
      <c r="N7" s="13" t="s">
        <v>102</v>
      </c>
    </row>
    <row r="8" spans="1:15" ht="31.5" x14ac:dyDescent="0.5">
      <c r="A8" s="7" t="s">
        <v>80</v>
      </c>
      <c r="B8" s="7"/>
      <c r="C8" s="10" t="s">
        <v>82</v>
      </c>
      <c r="D8" s="11" t="s">
        <v>83</v>
      </c>
      <c r="E8" s="10" t="s">
        <v>84</v>
      </c>
      <c r="F8" s="10" t="s">
        <v>85</v>
      </c>
      <c r="G8" s="29" t="s">
        <v>103</v>
      </c>
      <c r="H8" s="11" t="s">
        <v>86</v>
      </c>
      <c r="I8" s="11" t="s">
        <v>87</v>
      </c>
      <c r="J8" s="10" t="s">
        <v>88</v>
      </c>
      <c r="K8" s="11" t="s">
        <v>89</v>
      </c>
      <c r="L8" s="11" t="s">
        <v>90</v>
      </c>
      <c r="M8" s="13" t="s">
        <v>101</v>
      </c>
      <c r="N8" s="13" t="s">
        <v>101</v>
      </c>
    </row>
    <row r="9" spans="1:15" ht="15.75" x14ac:dyDescent="0.5">
      <c r="A9" s="7" t="s">
        <v>81</v>
      </c>
      <c r="B9" s="7"/>
      <c r="C9" s="24" t="s">
        <v>99</v>
      </c>
      <c r="D9" s="24" t="s">
        <v>99</v>
      </c>
      <c r="E9" s="24" t="s">
        <v>99</v>
      </c>
      <c r="F9" s="24" t="s">
        <v>99</v>
      </c>
      <c r="G9" s="30">
        <v>45534</v>
      </c>
      <c r="H9" s="24" t="s">
        <v>99</v>
      </c>
      <c r="I9" s="24" t="s">
        <v>99</v>
      </c>
      <c r="J9" s="24" t="s">
        <v>99</v>
      </c>
      <c r="K9" s="24" t="s">
        <v>99</v>
      </c>
      <c r="L9" s="24" t="s">
        <v>99</v>
      </c>
      <c r="M9" s="24" t="s">
        <v>99</v>
      </c>
      <c r="N9" s="24" t="s">
        <v>99</v>
      </c>
    </row>
    <row r="10" spans="1:15" ht="15.75" x14ac:dyDescent="0.5">
      <c r="A10" s="14" t="s">
        <v>107</v>
      </c>
      <c r="B10" s="7"/>
      <c r="C10" s="8" t="s">
        <v>105</v>
      </c>
      <c r="D10" s="8" t="s">
        <v>104</v>
      </c>
      <c r="E10" s="8" t="s">
        <v>105</v>
      </c>
      <c r="F10" s="8" t="s">
        <v>104</v>
      </c>
      <c r="G10" s="19" t="s">
        <v>105</v>
      </c>
      <c r="H10" s="8" t="s">
        <v>104</v>
      </c>
      <c r="I10" s="8" t="s">
        <v>104</v>
      </c>
      <c r="J10" s="8" t="s">
        <v>104</v>
      </c>
      <c r="K10" s="8" t="s">
        <v>104</v>
      </c>
      <c r="L10" s="8" t="s">
        <v>104</v>
      </c>
      <c r="M10" s="12" t="s">
        <v>104</v>
      </c>
      <c r="N10" s="12" t="s">
        <v>104</v>
      </c>
    </row>
    <row r="11" spans="1:15" ht="15.75" x14ac:dyDescent="0.5">
      <c r="A11" s="14" t="s">
        <v>94</v>
      </c>
      <c r="B11" s="23">
        <f t="shared" ref="B11:B14" si="0">SUM(C11:N11)</f>
        <v>18993.528000000002</v>
      </c>
      <c r="C11" s="20">
        <v>0</v>
      </c>
      <c r="D11" s="20">
        <f>879.33*12*0.2</f>
        <v>2110.3920000000003</v>
      </c>
      <c r="E11" s="20">
        <v>0</v>
      </c>
      <c r="F11" s="20">
        <f>879.33*12*0.2</f>
        <v>2110.3920000000003</v>
      </c>
      <c r="G11" s="21">
        <v>0</v>
      </c>
      <c r="H11" s="20">
        <f t="shared" ref="H11:N11" si="1">879.33*12*0.2</f>
        <v>2110.3920000000003</v>
      </c>
      <c r="I11" s="20">
        <f t="shared" si="1"/>
        <v>2110.3920000000003</v>
      </c>
      <c r="J11" s="20">
        <f t="shared" si="1"/>
        <v>2110.3920000000003</v>
      </c>
      <c r="K11" s="20">
        <f t="shared" si="1"/>
        <v>2110.3920000000003</v>
      </c>
      <c r="L11" s="20">
        <f t="shared" si="1"/>
        <v>2110.3920000000003</v>
      </c>
      <c r="M11" s="20">
        <f t="shared" si="1"/>
        <v>2110.3920000000003</v>
      </c>
      <c r="N11" s="20">
        <f t="shared" si="1"/>
        <v>2110.3920000000003</v>
      </c>
    </row>
    <row r="12" spans="1:15" ht="15.75" x14ac:dyDescent="0.5">
      <c r="A12" s="14" t="s">
        <v>93</v>
      </c>
      <c r="B12" s="23">
        <f t="shared" si="0"/>
        <v>75974.112000000008</v>
      </c>
      <c r="C12" s="20">
        <v>0</v>
      </c>
      <c r="D12" s="20">
        <f>879.33*12*0.8</f>
        <v>8441.5680000000011</v>
      </c>
      <c r="E12" s="20">
        <v>0</v>
      </c>
      <c r="F12" s="20">
        <f>879.33*12*0.8</f>
        <v>8441.5680000000011</v>
      </c>
      <c r="G12" s="21">
        <v>0</v>
      </c>
      <c r="H12" s="20">
        <f t="shared" ref="H12:N12" si="2">879.33*12*0.8</f>
        <v>8441.5680000000011</v>
      </c>
      <c r="I12" s="20">
        <f t="shared" si="2"/>
        <v>8441.5680000000011</v>
      </c>
      <c r="J12" s="20">
        <f t="shared" si="2"/>
        <v>8441.5680000000011</v>
      </c>
      <c r="K12" s="20">
        <f t="shared" si="2"/>
        <v>8441.5680000000011</v>
      </c>
      <c r="L12" s="20">
        <f t="shared" si="2"/>
        <v>8441.5680000000011</v>
      </c>
      <c r="M12" s="20">
        <f t="shared" si="2"/>
        <v>8441.5680000000011</v>
      </c>
      <c r="N12" s="20">
        <f t="shared" si="2"/>
        <v>8441.5680000000011</v>
      </c>
    </row>
    <row r="13" spans="1:15" ht="15.75" x14ac:dyDescent="0.5">
      <c r="A13" s="14" t="s">
        <v>106</v>
      </c>
      <c r="B13" s="23">
        <f t="shared" si="0"/>
        <v>1899.3528000000017</v>
      </c>
      <c r="C13" s="20">
        <v>0</v>
      </c>
      <c r="D13" s="20">
        <f>(879.33*12)*(0.8-0.78)</f>
        <v>211.03920000000019</v>
      </c>
      <c r="E13" s="20">
        <v>0</v>
      </c>
      <c r="F13" s="20">
        <f>(879.33*12)*(0.8-0.78)</f>
        <v>211.03920000000019</v>
      </c>
      <c r="G13" s="21">
        <v>0</v>
      </c>
      <c r="H13" s="20">
        <f t="shared" ref="H13:N13" si="3">(879.33*12)*(0.8-0.78)</f>
        <v>211.03920000000019</v>
      </c>
      <c r="I13" s="20">
        <f t="shared" si="3"/>
        <v>211.03920000000019</v>
      </c>
      <c r="J13" s="20">
        <f t="shared" si="3"/>
        <v>211.03920000000019</v>
      </c>
      <c r="K13" s="20">
        <f t="shared" si="3"/>
        <v>211.03920000000019</v>
      </c>
      <c r="L13" s="20">
        <f t="shared" si="3"/>
        <v>211.03920000000019</v>
      </c>
      <c r="M13" s="20">
        <f t="shared" si="3"/>
        <v>211.03920000000019</v>
      </c>
      <c r="N13" s="20">
        <f t="shared" si="3"/>
        <v>211.03920000000019</v>
      </c>
    </row>
    <row r="14" spans="1:15" ht="15.75" x14ac:dyDescent="0.5">
      <c r="A14" s="14" t="s">
        <v>91</v>
      </c>
      <c r="B14" s="23">
        <f t="shared" si="0"/>
        <v>74651.520000000004</v>
      </c>
      <c r="C14" s="20">
        <f>13.1*12</f>
        <v>157.19999999999999</v>
      </c>
      <c r="D14" s="20">
        <f>881.83*12</f>
        <v>10581.960000000001</v>
      </c>
      <c r="E14" s="20">
        <f>5.18*12</f>
        <v>62.16</v>
      </c>
      <c r="F14" s="20">
        <f>896.86*12</f>
        <v>10762.32</v>
      </c>
      <c r="G14" s="21">
        <v>0</v>
      </c>
      <c r="H14" s="20">
        <f>887.61*12</f>
        <v>10651.32</v>
      </c>
      <c r="I14" s="20">
        <f>884.51*12</f>
        <v>10614.119999999999</v>
      </c>
      <c r="J14" s="20">
        <f>887.61*12</f>
        <v>10651.32</v>
      </c>
      <c r="K14" s="20">
        <f>882.13*12</f>
        <v>10585.56</v>
      </c>
      <c r="L14" s="20">
        <f>882.13*12</f>
        <v>10585.56</v>
      </c>
      <c r="M14" s="22">
        <v>0</v>
      </c>
      <c r="N14" s="22">
        <v>0</v>
      </c>
    </row>
    <row r="15" spans="1:15" ht="15.75" x14ac:dyDescent="0.5">
      <c r="A15" s="14" t="s">
        <v>92</v>
      </c>
      <c r="B15" s="23">
        <f>SUM(C15:N15)</f>
        <v>14931</v>
      </c>
      <c r="C15" s="20">
        <f>112.32*12</f>
        <v>1347.84</v>
      </c>
      <c r="D15" s="20">
        <f>43.44*12</f>
        <v>521.28</v>
      </c>
      <c r="E15" s="20">
        <f>97.92*12</f>
        <v>1175.04</v>
      </c>
      <c r="F15" s="20">
        <f>76.65*12</f>
        <v>919.80000000000007</v>
      </c>
      <c r="G15" s="21">
        <f>64.8*12</f>
        <v>777.59999999999991</v>
      </c>
      <c r="H15" s="20">
        <f>229.52*12</f>
        <v>2754.2400000000002</v>
      </c>
      <c r="I15" s="20">
        <f>176.2*12</f>
        <v>2114.3999999999996</v>
      </c>
      <c r="J15" s="20">
        <f>212.88*12</f>
        <v>2554.56</v>
      </c>
      <c r="K15" s="20">
        <f>122.76*12</f>
        <v>1473.1200000000001</v>
      </c>
      <c r="L15" s="20">
        <f>107.76*12</f>
        <v>1293.1200000000001</v>
      </c>
      <c r="M15" s="22">
        <v>0</v>
      </c>
      <c r="N15" s="22">
        <v>0</v>
      </c>
    </row>
    <row r="16" spans="1:15" ht="15.75" x14ac:dyDescent="0.5">
      <c r="A16" s="14" t="s">
        <v>95</v>
      </c>
      <c r="B16" s="23">
        <f t="shared" ref="B16:B17" si="4">SUM(C16:N16)</f>
        <v>76550.872799999997</v>
      </c>
      <c r="C16" s="20">
        <f t="shared" ref="C16" si="5">C13+C14</f>
        <v>157.19999999999999</v>
      </c>
      <c r="D16" s="20">
        <f>D13+D14</f>
        <v>10792.999200000002</v>
      </c>
      <c r="E16" s="20">
        <f t="shared" ref="E16:N16" si="6">E13+E14</f>
        <v>62.16</v>
      </c>
      <c r="F16" s="20">
        <f t="shared" si="6"/>
        <v>10973.359200000001</v>
      </c>
      <c r="G16" s="20">
        <f t="shared" si="6"/>
        <v>0</v>
      </c>
      <c r="H16" s="20">
        <f t="shared" si="6"/>
        <v>10862.359200000001</v>
      </c>
      <c r="I16" s="20">
        <f t="shared" si="6"/>
        <v>10825.1592</v>
      </c>
      <c r="J16" s="20">
        <f t="shared" si="6"/>
        <v>10862.359200000001</v>
      </c>
      <c r="K16" s="20">
        <f t="shared" si="6"/>
        <v>10796.599200000001</v>
      </c>
      <c r="L16" s="20">
        <f t="shared" si="6"/>
        <v>10796.599200000001</v>
      </c>
      <c r="M16" s="20">
        <f t="shared" si="6"/>
        <v>211.03920000000019</v>
      </c>
      <c r="N16" s="20">
        <f t="shared" si="6"/>
        <v>211.03920000000019</v>
      </c>
    </row>
    <row r="17" spans="1:14" ht="15.75" x14ac:dyDescent="0.5">
      <c r="A17" s="14" t="s">
        <v>96</v>
      </c>
      <c r="B17" s="23">
        <f t="shared" si="4"/>
        <v>33924.528000000006</v>
      </c>
      <c r="C17" s="20">
        <f t="shared" ref="C17" si="7">C11+C15</f>
        <v>1347.84</v>
      </c>
      <c r="D17" s="20">
        <f>D11+D15</f>
        <v>2631.6720000000005</v>
      </c>
      <c r="E17" s="20">
        <f t="shared" ref="E17:N17" si="8">E11+E15</f>
        <v>1175.04</v>
      </c>
      <c r="F17" s="20">
        <f t="shared" si="8"/>
        <v>3030.1920000000005</v>
      </c>
      <c r="G17" s="20">
        <f t="shared" si="8"/>
        <v>777.59999999999991</v>
      </c>
      <c r="H17" s="20">
        <f t="shared" si="8"/>
        <v>4864.6320000000005</v>
      </c>
      <c r="I17" s="20">
        <f t="shared" si="8"/>
        <v>4224.7919999999995</v>
      </c>
      <c r="J17" s="20">
        <f t="shared" si="8"/>
        <v>4664.9520000000002</v>
      </c>
      <c r="K17" s="20">
        <f t="shared" si="8"/>
        <v>3583.5120000000006</v>
      </c>
      <c r="L17" s="20">
        <f t="shared" si="8"/>
        <v>3403.5120000000006</v>
      </c>
      <c r="M17" s="20">
        <f t="shared" si="8"/>
        <v>2110.3920000000003</v>
      </c>
      <c r="N17" s="20">
        <f t="shared" si="8"/>
        <v>2110.3920000000003</v>
      </c>
    </row>
    <row r="18" spans="1:14" s="18" customFormat="1" ht="15.75" x14ac:dyDescent="0.5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7"/>
      <c r="N18" s="17"/>
    </row>
    <row r="19" spans="1:14" ht="15.75" x14ac:dyDescent="0.5">
      <c r="A19" s="1" t="s">
        <v>15</v>
      </c>
      <c r="B19" s="2">
        <v>10850.47</v>
      </c>
      <c r="C19" s="2">
        <v>797</v>
      </c>
      <c r="D19" s="2">
        <v>556.25</v>
      </c>
      <c r="E19" s="2">
        <v>1195.5</v>
      </c>
      <c r="F19" s="2">
        <v>1316.5</v>
      </c>
      <c r="G19" s="2">
        <v>503.24</v>
      </c>
      <c r="H19" s="2">
        <v>1220</v>
      </c>
      <c r="I19" s="2">
        <v>1406.23</v>
      </c>
      <c r="J19" s="2">
        <v>1250.25</v>
      </c>
      <c r="K19" s="2">
        <v>1293.25</v>
      </c>
      <c r="L19" s="2">
        <v>1312.25</v>
      </c>
    </row>
    <row r="20" spans="1:14" ht="15.75" x14ac:dyDescent="0.5">
      <c r="A20" s="3" t="s">
        <v>16</v>
      </c>
      <c r="B20" s="4">
        <v>9235.49</v>
      </c>
      <c r="C20" s="4">
        <v>739</v>
      </c>
      <c r="D20" s="4">
        <v>508.75</v>
      </c>
      <c r="E20" s="4">
        <v>1069</v>
      </c>
      <c r="F20" s="4">
        <v>1072</v>
      </c>
      <c r="G20" s="4">
        <v>442.49</v>
      </c>
      <c r="H20" s="4">
        <v>1056</v>
      </c>
      <c r="I20" s="4">
        <v>1116.5</v>
      </c>
      <c r="J20" s="4">
        <v>1061.25</v>
      </c>
      <c r="K20" s="4">
        <v>1058.75</v>
      </c>
      <c r="L20" s="4">
        <v>1111.75</v>
      </c>
    </row>
    <row r="21" spans="1:14" ht="15.75" x14ac:dyDescent="0.5">
      <c r="A21" s="3" t="s">
        <v>17</v>
      </c>
      <c r="B21" s="4">
        <v>693.73</v>
      </c>
      <c r="C21" s="4">
        <v>34</v>
      </c>
      <c r="D21" s="4">
        <v>31.5</v>
      </c>
      <c r="E21" s="4">
        <v>35.75</v>
      </c>
      <c r="F21" s="4">
        <v>104.5</v>
      </c>
      <c r="G21" s="4">
        <v>8.75</v>
      </c>
      <c r="H21" s="4">
        <v>33.5</v>
      </c>
      <c r="I21" s="4">
        <v>175.73</v>
      </c>
      <c r="J21" s="4">
        <v>69</v>
      </c>
      <c r="K21" s="4">
        <v>102.5</v>
      </c>
      <c r="L21" s="4">
        <v>98.5</v>
      </c>
    </row>
    <row r="22" spans="1:14" ht="15.75" x14ac:dyDescent="0.5">
      <c r="A22" s="3" t="s">
        <v>18</v>
      </c>
      <c r="B22" s="4">
        <v>176</v>
      </c>
      <c r="C22" s="4" t="s">
        <v>2</v>
      </c>
      <c r="D22" s="4" t="s">
        <v>2</v>
      </c>
      <c r="E22" s="4">
        <v>24</v>
      </c>
      <c r="F22" s="4" t="s">
        <v>2</v>
      </c>
      <c r="G22" s="4">
        <v>24</v>
      </c>
      <c r="H22" s="4">
        <v>40</v>
      </c>
      <c r="I22" s="4">
        <v>24</v>
      </c>
      <c r="J22" s="4">
        <v>24</v>
      </c>
      <c r="K22" s="4">
        <v>40</v>
      </c>
      <c r="L22" s="4" t="s">
        <v>2</v>
      </c>
    </row>
    <row r="23" spans="1:14" ht="15.75" x14ac:dyDescent="0.5">
      <c r="A23" s="3" t="s">
        <v>19</v>
      </c>
      <c r="B23" s="4">
        <v>29</v>
      </c>
      <c r="C23" s="4" t="s">
        <v>2</v>
      </c>
      <c r="D23" s="4" t="s">
        <v>2</v>
      </c>
      <c r="E23" s="4" t="s">
        <v>2</v>
      </c>
      <c r="F23" s="4" t="s">
        <v>2</v>
      </c>
      <c r="G23" s="4" t="s">
        <v>2</v>
      </c>
      <c r="H23" s="4" t="s">
        <v>2</v>
      </c>
      <c r="I23" s="4">
        <v>10</v>
      </c>
      <c r="J23" s="4" t="s">
        <v>2</v>
      </c>
      <c r="K23" s="4">
        <v>10</v>
      </c>
      <c r="L23" s="4">
        <v>9</v>
      </c>
    </row>
    <row r="24" spans="1:14" ht="15.75" x14ac:dyDescent="0.5">
      <c r="A24" s="3" t="s">
        <v>20</v>
      </c>
      <c r="B24" s="4">
        <v>508.25</v>
      </c>
      <c r="C24" s="4" t="s">
        <v>2</v>
      </c>
      <c r="D24" s="4" t="s">
        <v>2</v>
      </c>
      <c r="E24" s="4">
        <v>42.75</v>
      </c>
      <c r="F24" s="4">
        <v>116</v>
      </c>
      <c r="G24" s="4">
        <v>28</v>
      </c>
      <c r="H24" s="4">
        <v>66.5</v>
      </c>
      <c r="I24" s="4">
        <v>56</v>
      </c>
      <c r="J24" s="4">
        <v>72</v>
      </c>
      <c r="K24" s="4">
        <v>58</v>
      </c>
      <c r="L24" s="4">
        <v>69</v>
      </c>
    </row>
    <row r="25" spans="1:14" ht="15.75" x14ac:dyDescent="0.5">
      <c r="A25" s="3" t="s">
        <v>21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 t="s">
        <v>2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</row>
    <row r="26" spans="1:14" ht="15.75" x14ac:dyDescent="0.5">
      <c r="A26" s="3" t="s">
        <v>22</v>
      </c>
      <c r="B26" s="4">
        <v>208</v>
      </c>
      <c r="C26" s="4">
        <v>24</v>
      </c>
      <c r="D26" s="4">
        <v>16</v>
      </c>
      <c r="E26" s="4">
        <v>24</v>
      </c>
      <c r="F26" s="4">
        <v>24</v>
      </c>
      <c r="G26" s="4" t="s">
        <v>2</v>
      </c>
      <c r="H26" s="4">
        <v>24</v>
      </c>
      <c r="I26" s="4">
        <v>24</v>
      </c>
      <c r="J26" s="4">
        <v>24</v>
      </c>
      <c r="K26" s="4">
        <v>24</v>
      </c>
      <c r="L26" s="4">
        <v>24</v>
      </c>
    </row>
    <row r="27" spans="1:14" ht="15.75" x14ac:dyDescent="0.5">
      <c r="A27" s="3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 t="s">
        <v>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4" ht="15.75" x14ac:dyDescent="0.5">
      <c r="A28" s="1" t="s">
        <v>24</v>
      </c>
      <c r="B28" s="5">
        <v>329299.27</v>
      </c>
      <c r="C28" s="5">
        <v>18446.25</v>
      </c>
      <c r="D28" s="5">
        <v>8215.1200000000008</v>
      </c>
      <c r="E28" s="5">
        <v>29470.01</v>
      </c>
      <c r="F28" s="5">
        <v>34980.46</v>
      </c>
      <c r="G28" s="5">
        <v>35118</v>
      </c>
      <c r="H28" s="5">
        <v>43448.33</v>
      </c>
      <c r="I28" s="5">
        <v>43733.63</v>
      </c>
      <c r="J28" s="5">
        <v>44083.94</v>
      </c>
      <c r="K28" s="5">
        <v>35307.19</v>
      </c>
      <c r="L28" s="5">
        <v>36496.339999999997</v>
      </c>
    </row>
    <row r="29" spans="1:14" ht="15.75" x14ac:dyDescent="0.5">
      <c r="A29" s="3" t="s">
        <v>25</v>
      </c>
      <c r="B29" s="6">
        <v>263773.24</v>
      </c>
      <c r="C29" s="6">
        <v>16315</v>
      </c>
      <c r="D29" s="6">
        <v>6842.5</v>
      </c>
      <c r="E29" s="6">
        <v>25737.01</v>
      </c>
      <c r="F29" s="6">
        <v>26788.799999999999</v>
      </c>
      <c r="G29" s="6">
        <v>28741.88</v>
      </c>
      <c r="H29" s="6">
        <v>36380.660000000003</v>
      </c>
      <c r="I29" s="6">
        <v>32004.16</v>
      </c>
      <c r="J29" s="6">
        <v>35132.379999999997</v>
      </c>
      <c r="K29" s="6">
        <v>27009.31</v>
      </c>
      <c r="L29" s="6">
        <v>28821.54</v>
      </c>
    </row>
    <row r="30" spans="1:14" ht="15.75" x14ac:dyDescent="0.5">
      <c r="A30" s="3" t="s">
        <v>26</v>
      </c>
      <c r="B30" s="6">
        <v>26500.2</v>
      </c>
      <c r="C30" s="6">
        <v>1108.1500000000001</v>
      </c>
      <c r="D30" s="6">
        <v>641.26</v>
      </c>
      <c r="E30" s="6">
        <v>751.33</v>
      </c>
      <c r="F30" s="6">
        <v>3195.88</v>
      </c>
      <c r="G30" s="6">
        <v>545.67999999999995</v>
      </c>
      <c r="H30" s="6">
        <v>1541.4</v>
      </c>
      <c r="I30" s="6">
        <v>7107.59</v>
      </c>
      <c r="J30" s="6">
        <v>2994.85</v>
      </c>
      <c r="K30" s="6">
        <v>4548.57</v>
      </c>
      <c r="L30" s="6">
        <v>4065.49</v>
      </c>
    </row>
    <row r="31" spans="1:14" ht="15.75" x14ac:dyDescent="0.5">
      <c r="A31" s="3" t="s">
        <v>27</v>
      </c>
      <c r="B31" s="6">
        <v>8678.0400000000009</v>
      </c>
      <c r="C31" s="4" t="s">
        <v>2</v>
      </c>
      <c r="D31" s="4" t="s">
        <v>2</v>
      </c>
      <c r="E31" s="6">
        <v>500.76</v>
      </c>
      <c r="F31" s="4" t="s">
        <v>2</v>
      </c>
      <c r="G31" s="6">
        <v>4038.4</v>
      </c>
      <c r="H31" s="6">
        <v>1565.6</v>
      </c>
      <c r="I31" s="6">
        <v>791.04</v>
      </c>
      <c r="J31" s="6">
        <v>1219.8399999999999</v>
      </c>
      <c r="K31" s="6">
        <v>562.4</v>
      </c>
      <c r="L31" s="4" t="s">
        <v>2</v>
      </c>
    </row>
    <row r="32" spans="1:14" ht="15.75" x14ac:dyDescent="0.5">
      <c r="A32" s="3" t="s">
        <v>28</v>
      </c>
      <c r="B32" s="6">
        <v>3022.49</v>
      </c>
      <c r="C32" s="4" t="s">
        <v>2</v>
      </c>
      <c r="D32" s="4" t="s">
        <v>2</v>
      </c>
      <c r="E32" s="4" t="s">
        <v>2</v>
      </c>
      <c r="F32" s="4" t="s">
        <v>2</v>
      </c>
      <c r="G32" s="4" t="s">
        <v>2</v>
      </c>
      <c r="H32" s="4" t="s">
        <v>2</v>
      </c>
      <c r="I32" s="6">
        <v>1089.17</v>
      </c>
      <c r="J32" s="4" t="s">
        <v>2</v>
      </c>
      <c r="K32" s="6">
        <v>1000</v>
      </c>
      <c r="L32" s="6">
        <v>933.32</v>
      </c>
    </row>
    <row r="33" spans="1:12" ht="15.75" x14ac:dyDescent="0.5">
      <c r="A33" s="3" t="s">
        <v>29</v>
      </c>
      <c r="B33" s="6">
        <v>16972.34</v>
      </c>
      <c r="C33" s="4" t="s">
        <v>2</v>
      </c>
      <c r="D33" s="4" t="s">
        <v>2</v>
      </c>
      <c r="E33" s="6">
        <v>1679.64</v>
      </c>
      <c r="F33" s="6">
        <v>3287.76</v>
      </c>
      <c r="G33" s="6">
        <v>1792.04</v>
      </c>
      <c r="H33" s="6">
        <v>2240.77</v>
      </c>
      <c r="I33" s="6">
        <v>1878.72</v>
      </c>
      <c r="J33" s="6">
        <v>2897.12</v>
      </c>
      <c r="K33" s="6">
        <v>1377.88</v>
      </c>
      <c r="L33" s="6">
        <v>1818.41</v>
      </c>
    </row>
    <row r="34" spans="1:12" ht="15.75" x14ac:dyDescent="0.5">
      <c r="A34" s="3" t="s">
        <v>30</v>
      </c>
      <c r="B34" s="6">
        <v>6182.88</v>
      </c>
      <c r="C34" s="6">
        <v>400</v>
      </c>
      <c r="D34" s="6">
        <v>400</v>
      </c>
      <c r="E34" s="6">
        <v>400</v>
      </c>
      <c r="F34" s="6">
        <v>1265.2</v>
      </c>
      <c r="G34" s="4" t="s">
        <v>2</v>
      </c>
      <c r="H34" s="6">
        <v>1182.8</v>
      </c>
      <c r="I34" s="6">
        <v>400</v>
      </c>
      <c r="J34" s="6">
        <v>1314.88</v>
      </c>
      <c r="K34" s="6">
        <v>400</v>
      </c>
      <c r="L34" s="6">
        <v>420</v>
      </c>
    </row>
    <row r="35" spans="1:12" ht="15.75" x14ac:dyDescent="0.5">
      <c r="A35" s="3" t="s">
        <v>31</v>
      </c>
      <c r="B35" s="6">
        <v>3509.44</v>
      </c>
      <c r="C35" s="6">
        <v>560</v>
      </c>
      <c r="D35" s="6">
        <v>224</v>
      </c>
      <c r="E35" s="6">
        <v>333.84</v>
      </c>
      <c r="F35" s="6">
        <v>346.08</v>
      </c>
      <c r="G35" s="4" t="s">
        <v>2</v>
      </c>
      <c r="H35" s="6">
        <v>469.68</v>
      </c>
      <c r="I35" s="6">
        <v>395.52</v>
      </c>
      <c r="J35" s="6">
        <v>457.44</v>
      </c>
      <c r="K35" s="6">
        <v>337.44</v>
      </c>
      <c r="L35" s="6">
        <v>385.44</v>
      </c>
    </row>
    <row r="36" spans="1:12" ht="15.75" x14ac:dyDescent="0.5">
      <c r="A36" s="3" t="s">
        <v>32</v>
      </c>
      <c r="B36" s="6">
        <v>660.64</v>
      </c>
      <c r="C36" s="6">
        <v>63.1</v>
      </c>
      <c r="D36" s="6">
        <v>107.36</v>
      </c>
      <c r="E36" s="6">
        <v>67.430000000000007</v>
      </c>
      <c r="F36" s="6">
        <v>96.74</v>
      </c>
      <c r="G36" s="4" t="s">
        <v>2</v>
      </c>
      <c r="H36" s="6">
        <v>67.42</v>
      </c>
      <c r="I36" s="6">
        <v>67.430000000000007</v>
      </c>
      <c r="J36" s="6">
        <v>67.430000000000007</v>
      </c>
      <c r="K36" s="6">
        <v>71.59</v>
      </c>
      <c r="L36" s="6">
        <v>52.14</v>
      </c>
    </row>
    <row r="37" spans="1:12" ht="15.75" x14ac:dyDescent="0.5">
      <c r="A37" s="1" t="s">
        <v>33</v>
      </c>
      <c r="B37" s="5">
        <v>-32509.83</v>
      </c>
      <c r="C37" s="5">
        <v>-609.36</v>
      </c>
      <c r="D37" s="5">
        <v>-190.25</v>
      </c>
      <c r="E37" s="5">
        <v>-2241.11</v>
      </c>
      <c r="F37" s="5">
        <v>-2658.57</v>
      </c>
      <c r="G37" s="5">
        <v>-2271.8200000000002</v>
      </c>
      <c r="H37" s="5">
        <v>-6954.3</v>
      </c>
      <c r="I37" s="5">
        <v>-5788.31</v>
      </c>
      <c r="J37" s="5">
        <v>-7420.76</v>
      </c>
      <c r="K37" s="5">
        <v>-2157.9699999999998</v>
      </c>
      <c r="L37" s="5">
        <v>-2217.38</v>
      </c>
    </row>
    <row r="38" spans="1:12" ht="15.75" x14ac:dyDescent="0.5">
      <c r="A38" s="3" t="s">
        <v>34</v>
      </c>
      <c r="B38" s="6">
        <v>-8850.81</v>
      </c>
      <c r="C38" s="6">
        <v>-34.049999999999997</v>
      </c>
      <c r="D38" s="4" t="s">
        <v>2</v>
      </c>
      <c r="E38" s="6">
        <v>-791.01</v>
      </c>
      <c r="F38" s="6">
        <v>-977.67</v>
      </c>
      <c r="G38" s="6">
        <v>-567</v>
      </c>
      <c r="H38" s="6">
        <v>-1890.57</v>
      </c>
      <c r="I38" s="6">
        <v>-1461.66</v>
      </c>
      <c r="J38" s="6">
        <v>-2296.5300000000002</v>
      </c>
      <c r="K38" s="6">
        <v>-416.16</v>
      </c>
      <c r="L38" s="6">
        <v>-416.16</v>
      </c>
    </row>
    <row r="39" spans="1:12" ht="15.75" x14ac:dyDescent="0.5">
      <c r="A39" s="3" t="s">
        <v>35</v>
      </c>
      <c r="B39" s="6">
        <v>-23659.02</v>
      </c>
      <c r="C39" s="6">
        <v>-575.30999999999995</v>
      </c>
      <c r="D39" s="6">
        <v>-190.25</v>
      </c>
      <c r="E39" s="6">
        <v>-1450.1</v>
      </c>
      <c r="F39" s="6">
        <v>-1680.9</v>
      </c>
      <c r="G39" s="6">
        <v>-1704.82</v>
      </c>
      <c r="H39" s="6">
        <v>-5063.7299999999996</v>
      </c>
      <c r="I39" s="6">
        <v>-4326.6499999999996</v>
      </c>
      <c r="J39" s="6">
        <v>-5124.2299999999996</v>
      </c>
      <c r="K39" s="6">
        <v>-1741.81</v>
      </c>
      <c r="L39" s="6">
        <v>-1801.22</v>
      </c>
    </row>
    <row r="40" spans="1:12" ht="15.75" x14ac:dyDescent="0.5">
      <c r="A40" s="3" t="s">
        <v>36</v>
      </c>
      <c r="B40" s="6">
        <v>0</v>
      </c>
      <c r="C40" s="4" t="s">
        <v>2</v>
      </c>
      <c r="D40" s="4" t="s">
        <v>2</v>
      </c>
      <c r="E40" s="4" t="s">
        <v>2</v>
      </c>
      <c r="F40" s="4" t="s">
        <v>2</v>
      </c>
      <c r="G40" s="6">
        <v>0</v>
      </c>
      <c r="H40" s="6">
        <v>0</v>
      </c>
      <c r="I40" s="4" t="s">
        <v>2</v>
      </c>
      <c r="J40" s="4" t="s">
        <v>2</v>
      </c>
      <c r="K40" s="4" t="s">
        <v>2</v>
      </c>
      <c r="L40" s="4" t="s">
        <v>2</v>
      </c>
    </row>
    <row r="41" spans="1:12" ht="15.75" x14ac:dyDescent="0.5">
      <c r="A41" s="1" t="s">
        <v>37</v>
      </c>
      <c r="B41" s="5">
        <v>296789.44</v>
      </c>
      <c r="C41" s="5">
        <v>17836.89</v>
      </c>
      <c r="D41" s="5">
        <v>8024.87</v>
      </c>
      <c r="E41" s="5">
        <v>27228.9</v>
      </c>
      <c r="F41" s="5">
        <v>32321.89</v>
      </c>
      <c r="G41" s="5">
        <v>32846.18</v>
      </c>
      <c r="H41" s="5">
        <v>36494.03</v>
      </c>
      <c r="I41" s="5">
        <v>37945.32</v>
      </c>
      <c r="J41" s="5">
        <v>36663.18</v>
      </c>
      <c r="K41" s="5">
        <v>33149.22</v>
      </c>
      <c r="L41" s="5">
        <v>34278.959999999999</v>
      </c>
    </row>
    <row r="42" spans="1:12" ht="15.75" x14ac:dyDescent="0.5">
      <c r="A42" s="1" t="s">
        <v>38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</row>
    <row r="43" spans="1:12" ht="15.75" x14ac:dyDescent="0.5">
      <c r="A43" s="1" t="s">
        <v>39</v>
      </c>
      <c r="B43" s="5">
        <v>-71017.95</v>
      </c>
      <c r="C43" s="5">
        <v>-3627.27</v>
      </c>
      <c r="D43" s="5">
        <v>-1850.46</v>
      </c>
      <c r="E43" s="5">
        <v>-5306.38</v>
      </c>
      <c r="F43" s="5">
        <v>-9481.73</v>
      </c>
      <c r="G43" s="5">
        <v>-7882.57</v>
      </c>
      <c r="H43" s="5">
        <v>-8806.49</v>
      </c>
      <c r="I43" s="5">
        <v>-9508.8799999999992</v>
      </c>
      <c r="J43" s="5">
        <v>-9265.51</v>
      </c>
      <c r="K43" s="5">
        <v>-7188.04</v>
      </c>
      <c r="L43" s="5">
        <v>-8100.62</v>
      </c>
    </row>
    <row r="44" spans="1:12" ht="15.75" x14ac:dyDescent="0.5">
      <c r="A44" s="1" t="s">
        <v>40</v>
      </c>
      <c r="B44" s="5">
        <v>-53506.84</v>
      </c>
      <c r="C44" s="5">
        <v>-3083.29</v>
      </c>
      <c r="D44" s="5">
        <v>-1764.15</v>
      </c>
      <c r="E44" s="5">
        <v>-4254.29</v>
      </c>
      <c r="F44" s="5">
        <v>-6678.84</v>
      </c>
      <c r="G44" s="5">
        <v>-6206.78</v>
      </c>
      <c r="H44" s="5">
        <v>-6150.52</v>
      </c>
      <c r="I44" s="5">
        <v>-6857.42</v>
      </c>
      <c r="J44" s="5">
        <v>-6572.1</v>
      </c>
      <c r="K44" s="5">
        <v>-6315.91</v>
      </c>
      <c r="L44" s="5">
        <v>-5623.54</v>
      </c>
    </row>
    <row r="45" spans="1:12" ht="15.75" x14ac:dyDescent="0.5">
      <c r="A45" s="3" t="s">
        <v>41</v>
      </c>
      <c r="B45" s="6">
        <v>-17601.22</v>
      </c>
      <c r="C45" s="6">
        <v>-673.36</v>
      </c>
      <c r="D45" s="6">
        <v>-704.96</v>
      </c>
      <c r="E45" s="6">
        <v>-1093.83</v>
      </c>
      <c r="F45" s="6">
        <v>-2908.27</v>
      </c>
      <c r="G45" s="6">
        <v>-2316.41</v>
      </c>
      <c r="H45" s="6">
        <v>-1624.1</v>
      </c>
      <c r="I45" s="6">
        <v>-2215.79</v>
      </c>
      <c r="J45" s="6">
        <v>-2021.64</v>
      </c>
      <c r="K45" s="6">
        <v>-2435.31</v>
      </c>
      <c r="L45" s="6">
        <v>-1607.55</v>
      </c>
    </row>
    <row r="46" spans="1:12" ht="15.75" x14ac:dyDescent="0.5">
      <c r="A46" s="3" t="s">
        <v>42</v>
      </c>
      <c r="B46" s="6">
        <v>-19867.8</v>
      </c>
      <c r="C46" s="6">
        <v>-1141.56</v>
      </c>
      <c r="D46" s="6">
        <v>-509.34</v>
      </c>
      <c r="E46" s="6">
        <v>-1778.1</v>
      </c>
      <c r="F46" s="6">
        <v>-2108.17</v>
      </c>
      <c r="G46" s="6">
        <v>-2142.16</v>
      </c>
      <c r="H46" s="6">
        <v>-2576.58</v>
      </c>
      <c r="I46" s="6">
        <v>-2620.86</v>
      </c>
      <c r="J46" s="6">
        <v>-2590.8200000000002</v>
      </c>
      <c r="K46" s="6">
        <v>-2163.2399999999998</v>
      </c>
      <c r="L46" s="6">
        <v>-2236.9699999999998</v>
      </c>
    </row>
    <row r="47" spans="1:12" ht="15.75" x14ac:dyDescent="0.5">
      <c r="A47" s="3" t="s">
        <v>43</v>
      </c>
      <c r="B47" s="6">
        <v>-4646.51</v>
      </c>
      <c r="C47" s="6">
        <v>-266.98</v>
      </c>
      <c r="D47" s="6">
        <v>-119.12</v>
      </c>
      <c r="E47" s="6">
        <v>-415.85</v>
      </c>
      <c r="F47" s="6">
        <v>-493.04</v>
      </c>
      <c r="G47" s="6">
        <v>-500.99</v>
      </c>
      <c r="H47" s="6">
        <v>-602.59</v>
      </c>
      <c r="I47" s="6">
        <v>-612.94000000000005</v>
      </c>
      <c r="J47" s="6">
        <v>-605.91999999999996</v>
      </c>
      <c r="K47" s="6">
        <v>-505.92</v>
      </c>
      <c r="L47" s="6">
        <v>-523.16</v>
      </c>
    </row>
    <row r="48" spans="1:12" ht="15.75" x14ac:dyDescent="0.5">
      <c r="A48" s="3" t="s">
        <v>44</v>
      </c>
      <c r="B48" s="6">
        <v>-10819.43</v>
      </c>
      <c r="C48" s="6">
        <v>-664.87</v>
      </c>
      <c r="D48" s="6">
        <v>-286.95999999999998</v>
      </c>
      <c r="E48" s="6">
        <v>-963.76</v>
      </c>
      <c r="F48" s="6">
        <v>-1166.07</v>
      </c>
      <c r="G48" s="6">
        <v>-1229.55</v>
      </c>
      <c r="H48" s="6">
        <v>-1332.27</v>
      </c>
      <c r="I48" s="6">
        <v>-1392.32</v>
      </c>
      <c r="J48" s="6">
        <v>-1339.71</v>
      </c>
      <c r="K48" s="6">
        <v>-1199.57</v>
      </c>
      <c r="L48" s="6">
        <v>-1244.3499999999999</v>
      </c>
    </row>
    <row r="49" spans="1:12" ht="15.75" x14ac:dyDescent="0.5">
      <c r="A49" s="3" t="s">
        <v>45</v>
      </c>
      <c r="B49" s="6">
        <v>-269.2</v>
      </c>
      <c r="C49" s="6">
        <v>-269.2</v>
      </c>
      <c r="D49" s="4" t="s">
        <v>2</v>
      </c>
      <c r="E49" s="4" t="s">
        <v>2</v>
      </c>
      <c r="F49" s="4" t="s">
        <v>2</v>
      </c>
      <c r="G49" s="4" t="s">
        <v>2</v>
      </c>
      <c r="H49" s="4" t="s">
        <v>2</v>
      </c>
      <c r="I49" s="4" t="s">
        <v>2</v>
      </c>
      <c r="J49" s="4" t="s">
        <v>2</v>
      </c>
      <c r="K49" s="4" t="s">
        <v>2</v>
      </c>
      <c r="L49" s="4" t="s">
        <v>2</v>
      </c>
    </row>
    <row r="50" spans="1:12" ht="15.75" x14ac:dyDescent="0.5">
      <c r="A50" s="3" t="s">
        <v>46</v>
      </c>
      <c r="B50" s="6">
        <v>-138.88</v>
      </c>
      <c r="C50" s="6">
        <v>-67.319999999999993</v>
      </c>
      <c r="D50" s="6">
        <v>-41.08</v>
      </c>
      <c r="E50" s="6">
        <v>-2.75</v>
      </c>
      <c r="F50" s="6">
        <v>-3.29</v>
      </c>
      <c r="G50" s="6">
        <v>-5.05</v>
      </c>
      <c r="H50" s="6">
        <v>-4.28</v>
      </c>
      <c r="I50" s="6">
        <v>-4.43</v>
      </c>
      <c r="J50" s="6">
        <v>-4</v>
      </c>
      <c r="K50" s="6">
        <v>-3.39</v>
      </c>
      <c r="L50" s="6">
        <v>-3.29</v>
      </c>
    </row>
    <row r="51" spans="1:12" ht="15.75" x14ac:dyDescent="0.5">
      <c r="A51" s="3" t="s">
        <v>47</v>
      </c>
      <c r="B51" s="6">
        <v>-163.80000000000001</v>
      </c>
      <c r="C51" s="4" t="s">
        <v>2</v>
      </c>
      <c r="D51" s="6">
        <v>-102.69</v>
      </c>
      <c r="E51" s="4" t="s">
        <v>2</v>
      </c>
      <c r="F51" s="4" t="s">
        <v>2</v>
      </c>
      <c r="G51" s="6">
        <v>-12.62</v>
      </c>
      <c r="H51" s="6">
        <v>-10.7</v>
      </c>
      <c r="I51" s="6">
        <v>-11.08</v>
      </c>
      <c r="J51" s="6">
        <v>-10.01</v>
      </c>
      <c r="K51" s="6">
        <v>-8.48</v>
      </c>
      <c r="L51" s="6">
        <v>-8.2200000000000006</v>
      </c>
    </row>
    <row r="52" spans="1:12" ht="15.75" x14ac:dyDescent="0.5">
      <c r="A52" s="1" t="s">
        <v>48</v>
      </c>
      <c r="B52" s="5">
        <v>-17511.11</v>
      </c>
      <c r="C52" s="5">
        <v>-543.98</v>
      </c>
      <c r="D52" s="5">
        <v>-86.31</v>
      </c>
      <c r="E52" s="5">
        <v>-1052.0899999999999</v>
      </c>
      <c r="F52" s="5">
        <v>-2802.89</v>
      </c>
      <c r="G52" s="5">
        <v>-1675.79</v>
      </c>
      <c r="H52" s="5">
        <v>-2655.97</v>
      </c>
      <c r="I52" s="5">
        <v>-2651.46</v>
      </c>
      <c r="J52" s="5">
        <v>-2693.41</v>
      </c>
      <c r="K52" s="5">
        <v>-872.13</v>
      </c>
      <c r="L52" s="5">
        <v>-2477.08</v>
      </c>
    </row>
    <row r="53" spans="1:12" ht="15.75" x14ac:dyDescent="0.5">
      <c r="A53" s="3" t="s">
        <v>49</v>
      </c>
      <c r="B53" s="6">
        <v>-3416.46</v>
      </c>
      <c r="C53" s="6">
        <v>-106.44</v>
      </c>
      <c r="D53" s="6">
        <v>-61.65</v>
      </c>
      <c r="E53" s="6">
        <v>-350.66</v>
      </c>
      <c r="F53" s="6">
        <v>-406.28</v>
      </c>
      <c r="G53" s="6">
        <v>-420.55</v>
      </c>
      <c r="H53" s="6">
        <v>-490.26</v>
      </c>
      <c r="I53" s="6">
        <v>-511.06</v>
      </c>
      <c r="J53" s="6">
        <v>-494.04</v>
      </c>
      <c r="K53" s="6">
        <v>-280.36</v>
      </c>
      <c r="L53" s="6">
        <v>-295.16000000000003</v>
      </c>
    </row>
    <row r="54" spans="1:12" ht="15.75" x14ac:dyDescent="0.5">
      <c r="A54" s="3" t="s">
        <v>50</v>
      </c>
      <c r="B54" s="6">
        <v>-9007.4</v>
      </c>
      <c r="C54" s="4" t="s">
        <v>2</v>
      </c>
      <c r="D54" s="4" t="s">
        <v>2</v>
      </c>
      <c r="E54" s="6">
        <v>0</v>
      </c>
      <c r="F54" s="6">
        <v>-1584.06</v>
      </c>
      <c r="G54" s="6">
        <v>-1087.0999999999999</v>
      </c>
      <c r="H54" s="6">
        <v>-1584.06</v>
      </c>
      <c r="I54" s="6">
        <v>-1584.06</v>
      </c>
      <c r="J54" s="6">
        <v>-1584.06</v>
      </c>
      <c r="K54" s="6">
        <v>0</v>
      </c>
      <c r="L54" s="6">
        <v>-1584.06</v>
      </c>
    </row>
    <row r="55" spans="1:12" ht="15.75" x14ac:dyDescent="0.5">
      <c r="A55" s="3" t="s">
        <v>51</v>
      </c>
      <c r="B55" s="6">
        <v>0</v>
      </c>
      <c r="C55" s="4" t="s">
        <v>2</v>
      </c>
      <c r="D55" s="4" t="s">
        <v>2</v>
      </c>
      <c r="E55" s="4" t="s">
        <v>2</v>
      </c>
      <c r="F55" s="4" t="s">
        <v>2</v>
      </c>
      <c r="G55" s="6">
        <v>0</v>
      </c>
      <c r="H55" s="4" t="s">
        <v>2</v>
      </c>
      <c r="I55" s="4" t="s">
        <v>2</v>
      </c>
      <c r="J55" s="4" t="s">
        <v>2</v>
      </c>
      <c r="K55" s="4" t="s">
        <v>2</v>
      </c>
      <c r="L55" s="4" t="s">
        <v>2</v>
      </c>
    </row>
    <row r="56" spans="1:12" ht="15.75" x14ac:dyDescent="0.5">
      <c r="A56" s="3" t="s">
        <v>52</v>
      </c>
      <c r="B56" s="6">
        <v>0</v>
      </c>
      <c r="C56" s="4" t="s">
        <v>2</v>
      </c>
      <c r="D56" s="4" t="s">
        <v>2</v>
      </c>
      <c r="E56" s="4" t="s">
        <v>2</v>
      </c>
      <c r="F56" s="4" t="s">
        <v>2</v>
      </c>
      <c r="G56" s="6">
        <v>0</v>
      </c>
      <c r="H56" s="6">
        <v>0</v>
      </c>
      <c r="I56" s="4" t="s">
        <v>2</v>
      </c>
      <c r="J56" s="4" t="s">
        <v>2</v>
      </c>
      <c r="K56" s="4" t="s">
        <v>2</v>
      </c>
      <c r="L56" s="4" t="s">
        <v>2</v>
      </c>
    </row>
    <row r="57" spans="1:12" ht="15.75" x14ac:dyDescent="0.5">
      <c r="A57" s="3" t="s">
        <v>53</v>
      </c>
      <c r="B57" s="6">
        <v>-1481.4</v>
      </c>
      <c r="C57" s="6">
        <v>-42.58</v>
      </c>
      <c r="D57" s="6">
        <v>-24.66</v>
      </c>
      <c r="E57" s="6">
        <v>-140.33000000000001</v>
      </c>
      <c r="F57" s="6">
        <v>-162.47</v>
      </c>
      <c r="G57" s="6">
        <v>-168.14</v>
      </c>
      <c r="H57" s="6">
        <v>-196.09</v>
      </c>
      <c r="I57" s="6">
        <v>-204.44</v>
      </c>
      <c r="J57" s="6">
        <v>-197.62</v>
      </c>
      <c r="K57" s="6">
        <v>-169.49</v>
      </c>
      <c r="L57" s="6">
        <v>-175.58</v>
      </c>
    </row>
    <row r="58" spans="1:12" ht="15.75" x14ac:dyDescent="0.5">
      <c r="A58" s="3" t="s">
        <v>54</v>
      </c>
      <c r="B58" s="6">
        <v>-2224.35</v>
      </c>
      <c r="C58" s="6">
        <v>-224.64</v>
      </c>
      <c r="D58" s="4" t="s">
        <v>2</v>
      </c>
      <c r="E58" s="4" t="s">
        <v>2</v>
      </c>
      <c r="F58" s="4" t="s">
        <v>2</v>
      </c>
      <c r="G58" s="6">
        <v>0</v>
      </c>
      <c r="H58" s="6">
        <v>-385.56</v>
      </c>
      <c r="I58" s="6">
        <v>-351.9</v>
      </c>
      <c r="J58" s="6">
        <v>-417.69</v>
      </c>
      <c r="K58" s="6">
        <v>-422.28</v>
      </c>
      <c r="L58" s="6">
        <v>-422.28</v>
      </c>
    </row>
    <row r="59" spans="1:12" ht="15.75" x14ac:dyDescent="0.5">
      <c r="A59" s="3" t="s">
        <v>55</v>
      </c>
      <c r="B59" s="6">
        <v>0</v>
      </c>
      <c r="C59" s="4" t="s">
        <v>2</v>
      </c>
      <c r="D59" s="4" t="s">
        <v>2</v>
      </c>
      <c r="E59" s="4" t="s">
        <v>2</v>
      </c>
      <c r="F59" s="4" t="s">
        <v>2</v>
      </c>
      <c r="G59" s="6">
        <v>0</v>
      </c>
      <c r="H59" s="6">
        <v>0</v>
      </c>
      <c r="I59" s="4" t="s">
        <v>2</v>
      </c>
      <c r="J59" s="4" t="s">
        <v>2</v>
      </c>
      <c r="K59" s="4" t="s">
        <v>2</v>
      </c>
      <c r="L59" s="4" t="s">
        <v>2</v>
      </c>
    </row>
    <row r="60" spans="1:12" ht="15.75" x14ac:dyDescent="0.5">
      <c r="A60" s="3" t="s">
        <v>56</v>
      </c>
      <c r="B60" s="6">
        <v>0</v>
      </c>
      <c r="C60" s="4" t="s">
        <v>2</v>
      </c>
      <c r="D60" s="4" t="s">
        <v>2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4" t="s">
        <v>2</v>
      </c>
      <c r="L60" s="4" t="s">
        <v>2</v>
      </c>
    </row>
    <row r="61" spans="1:12" ht="15.75" x14ac:dyDescent="0.5">
      <c r="A61" s="3" t="s">
        <v>57</v>
      </c>
      <c r="B61" s="6">
        <v>-1381.5</v>
      </c>
      <c r="C61" s="6">
        <v>-170.32</v>
      </c>
      <c r="D61" s="4" t="s">
        <v>2</v>
      </c>
      <c r="E61" s="6">
        <v>-561.1</v>
      </c>
      <c r="F61" s="6">
        <v>-650.08000000000004</v>
      </c>
      <c r="G61" s="4" t="s">
        <v>2</v>
      </c>
      <c r="H61" s="4" t="s">
        <v>2</v>
      </c>
      <c r="I61" s="4" t="s">
        <v>2</v>
      </c>
      <c r="J61" s="4" t="s">
        <v>2</v>
      </c>
      <c r="K61" s="4" t="s">
        <v>2</v>
      </c>
      <c r="L61" s="4" t="s">
        <v>2</v>
      </c>
    </row>
    <row r="62" spans="1:12" ht="15.75" x14ac:dyDescent="0.5">
      <c r="A62" s="3" t="s">
        <v>58</v>
      </c>
      <c r="B62" s="6">
        <v>0</v>
      </c>
      <c r="C62" s="4" t="s">
        <v>2</v>
      </c>
      <c r="D62" s="4" t="s">
        <v>2</v>
      </c>
      <c r="E62" s="4" t="s">
        <v>2</v>
      </c>
      <c r="F62" s="4" t="s">
        <v>2</v>
      </c>
      <c r="G62" s="4" t="s">
        <v>2</v>
      </c>
      <c r="H62" s="6">
        <v>0</v>
      </c>
      <c r="I62" s="4" t="s">
        <v>2</v>
      </c>
      <c r="J62" s="4" t="s">
        <v>2</v>
      </c>
      <c r="K62" s="4" t="s">
        <v>2</v>
      </c>
      <c r="L62" s="4" t="s">
        <v>2</v>
      </c>
    </row>
    <row r="63" spans="1:12" ht="15.75" x14ac:dyDescent="0.5">
      <c r="A63" s="3" t="s">
        <v>59</v>
      </c>
      <c r="B63" s="6">
        <v>0</v>
      </c>
      <c r="C63" s="4" t="s">
        <v>2</v>
      </c>
      <c r="D63" s="4" t="s">
        <v>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4" t="s">
        <v>2</v>
      </c>
      <c r="L63" s="6">
        <v>0</v>
      </c>
    </row>
    <row r="64" spans="1:12" ht="15.75" x14ac:dyDescent="0.5">
      <c r="A64" s="1" t="s">
        <v>60</v>
      </c>
      <c r="B64" s="5">
        <v>225771.49</v>
      </c>
      <c r="C64" s="5">
        <v>14209.62</v>
      </c>
      <c r="D64" s="5">
        <v>6174.41</v>
      </c>
      <c r="E64" s="5">
        <v>21922.52</v>
      </c>
      <c r="F64" s="5">
        <v>22840.16</v>
      </c>
      <c r="G64" s="5">
        <v>24963.61</v>
      </c>
      <c r="H64" s="5">
        <v>27687.54</v>
      </c>
      <c r="I64" s="5">
        <v>28436.44</v>
      </c>
      <c r="J64" s="5">
        <v>27397.67</v>
      </c>
      <c r="K64" s="5">
        <v>25961.18</v>
      </c>
      <c r="L64" s="5">
        <v>26178.34</v>
      </c>
    </row>
    <row r="65" spans="1:12" ht="15.75" x14ac:dyDescent="0.5">
      <c r="A65" s="1" t="s">
        <v>61</v>
      </c>
      <c r="B65" s="5">
        <v>63054.92</v>
      </c>
      <c r="C65" s="5">
        <v>1621.54</v>
      </c>
      <c r="D65" s="5">
        <v>793.69</v>
      </c>
      <c r="E65" s="5">
        <v>2459.69</v>
      </c>
      <c r="F65" s="5">
        <v>9264.9</v>
      </c>
      <c r="G65" s="5">
        <v>7233.55</v>
      </c>
      <c r="H65" s="5">
        <v>9802.57</v>
      </c>
      <c r="I65" s="5">
        <v>9834.25</v>
      </c>
      <c r="J65" s="5">
        <v>9858.39</v>
      </c>
      <c r="K65" s="5">
        <v>2879.31</v>
      </c>
      <c r="L65" s="5">
        <v>9307.0300000000007</v>
      </c>
    </row>
    <row r="66" spans="1:12" ht="15.75" x14ac:dyDescent="0.5">
      <c r="A66" s="1" t="s">
        <v>62</v>
      </c>
      <c r="B66" s="5">
        <v>26573.74</v>
      </c>
      <c r="C66" s="5">
        <v>1621.54</v>
      </c>
      <c r="D66" s="5">
        <v>793.69</v>
      </c>
      <c r="E66" s="5">
        <v>2404.1</v>
      </c>
      <c r="F66" s="5">
        <v>2811.36</v>
      </c>
      <c r="G66" s="5">
        <v>2853.3</v>
      </c>
      <c r="H66" s="5">
        <v>3389.32</v>
      </c>
      <c r="I66" s="5">
        <v>3443.95</v>
      </c>
      <c r="J66" s="5">
        <v>3406.89</v>
      </c>
      <c r="K66" s="5">
        <v>2879.31</v>
      </c>
      <c r="L66" s="5">
        <v>2970.28</v>
      </c>
    </row>
    <row r="67" spans="1:12" ht="15.75" x14ac:dyDescent="0.5">
      <c r="A67" s="3" t="s">
        <v>63</v>
      </c>
      <c r="B67" s="6">
        <v>420</v>
      </c>
      <c r="C67" s="6">
        <v>42</v>
      </c>
      <c r="D67" s="6">
        <v>42</v>
      </c>
      <c r="E67" s="6">
        <v>42</v>
      </c>
      <c r="F67" s="6">
        <v>42</v>
      </c>
      <c r="G67" s="6">
        <v>42</v>
      </c>
      <c r="H67" s="6">
        <v>42</v>
      </c>
      <c r="I67" s="6">
        <v>42</v>
      </c>
      <c r="J67" s="6">
        <v>42</v>
      </c>
      <c r="K67" s="6">
        <v>42</v>
      </c>
      <c r="L67" s="6">
        <v>42</v>
      </c>
    </row>
    <row r="68" spans="1:12" ht="15.75" x14ac:dyDescent="0.5">
      <c r="A68" s="3" t="s">
        <v>64</v>
      </c>
      <c r="B68" s="6">
        <v>19867.8</v>
      </c>
      <c r="C68" s="6">
        <v>1141.56</v>
      </c>
      <c r="D68" s="6">
        <v>509.34</v>
      </c>
      <c r="E68" s="6">
        <v>1778.1</v>
      </c>
      <c r="F68" s="6">
        <v>2108.17</v>
      </c>
      <c r="G68" s="6">
        <v>2142.16</v>
      </c>
      <c r="H68" s="6">
        <v>2576.58</v>
      </c>
      <c r="I68" s="6">
        <v>2620.86</v>
      </c>
      <c r="J68" s="6">
        <v>2590.8200000000002</v>
      </c>
      <c r="K68" s="6">
        <v>2163.2399999999998</v>
      </c>
      <c r="L68" s="6">
        <v>2236.9699999999998</v>
      </c>
    </row>
    <row r="69" spans="1:12" ht="15.75" x14ac:dyDescent="0.5">
      <c r="A69" s="3" t="s">
        <v>65</v>
      </c>
      <c r="B69" s="6">
        <v>4646.51</v>
      </c>
      <c r="C69" s="6">
        <v>266.98</v>
      </c>
      <c r="D69" s="6">
        <v>119.12</v>
      </c>
      <c r="E69" s="6">
        <v>415.85</v>
      </c>
      <c r="F69" s="6">
        <v>493.04</v>
      </c>
      <c r="G69" s="6">
        <v>500.99</v>
      </c>
      <c r="H69" s="6">
        <v>602.59</v>
      </c>
      <c r="I69" s="6">
        <v>612.94000000000005</v>
      </c>
      <c r="J69" s="6">
        <v>605.91999999999996</v>
      </c>
      <c r="K69" s="6">
        <v>505.92</v>
      </c>
      <c r="L69" s="6">
        <v>523.16</v>
      </c>
    </row>
    <row r="70" spans="1:12" ht="15.75" x14ac:dyDescent="0.5">
      <c r="A70" s="3" t="s">
        <v>66</v>
      </c>
      <c r="B70" s="6">
        <v>1556.32</v>
      </c>
      <c r="C70" s="6">
        <v>162.44999999999999</v>
      </c>
      <c r="D70" s="6">
        <v>117.07</v>
      </c>
      <c r="E70" s="6">
        <v>159.6</v>
      </c>
      <c r="F70" s="6">
        <v>159.6</v>
      </c>
      <c r="G70" s="6">
        <v>159.6</v>
      </c>
      <c r="H70" s="6">
        <v>159.6</v>
      </c>
      <c r="I70" s="6">
        <v>159.6</v>
      </c>
      <c r="J70" s="6">
        <v>159.6</v>
      </c>
      <c r="K70" s="6">
        <v>159.6</v>
      </c>
      <c r="L70" s="6">
        <v>159.6</v>
      </c>
    </row>
    <row r="71" spans="1:12" ht="15.75" x14ac:dyDescent="0.5">
      <c r="A71" s="3" t="s">
        <v>67</v>
      </c>
      <c r="B71" s="6">
        <v>83.11</v>
      </c>
      <c r="C71" s="6">
        <v>8.5500000000000007</v>
      </c>
      <c r="D71" s="6">
        <v>6.16</v>
      </c>
      <c r="E71" s="6">
        <v>8.5500000000000007</v>
      </c>
      <c r="F71" s="6">
        <v>8.5500000000000007</v>
      </c>
      <c r="G71" s="6">
        <v>8.5500000000000007</v>
      </c>
      <c r="H71" s="6">
        <v>8.5500000000000007</v>
      </c>
      <c r="I71" s="6">
        <v>8.5500000000000007</v>
      </c>
      <c r="J71" s="6">
        <v>8.5500000000000007</v>
      </c>
      <c r="K71" s="6">
        <v>8.5500000000000007</v>
      </c>
      <c r="L71" s="6">
        <v>8.5500000000000007</v>
      </c>
    </row>
    <row r="72" spans="1:12" ht="15.75" x14ac:dyDescent="0.5">
      <c r="A72" s="1" t="s">
        <v>68</v>
      </c>
      <c r="B72" s="5">
        <v>36481.18</v>
      </c>
      <c r="C72" s="4" t="s">
        <v>2</v>
      </c>
      <c r="D72" s="4" t="s">
        <v>2</v>
      </c>
      <c r="E72" s="5">
        <v>55.59</v>
      </c>
      <c r="F72" s="5">
        <v>6453.54</v>
      </c>
      <c r="G72" s="5">
        <v>4380.25</v>
      </c>
      <c r="H72" s="5">
        <v>6413.25</v>
      </c>
      <c r="I72" s="5">
        <v>6390.3</v>
      </c>
      <c r="J72" s="5">
        <v>6451.5</v>
      </c>
      <c r="K72" s="5">
        <v>0</v>
      </c>
      <c r="L72" s="5">
        <v>6336.75</v>
      </c>
    </row>
    <row r="73" spans="1:12" ht="15.75" x14ac:dyDescent="0.5">
      <c r="A73" s="3" t="s">
        <v>69</v>
      </c>
      <c r="B73" s="6">
        <v>36032.5</v>
      </c>
      <c r="C73" s="4" t="s">
        <v>2</v>
      </c>
      <c r="D73" s="4" t="s">
        <v>2</v>
      </c>
      <c r="E73" s="6">
        <v>0</v>
      </c>
      <c r="F73" s="6">
        <v>6336.75</v>
      </c>
      <c r="G73" s="6">
        <v>4348.75</v>
      </c>
      <c r="H73" s="6">
        <v>6336.75</v>
      </c>
      <c r="I73" s="6">
        <v>6336.75</v>
      </c>
      <c r="J73" s="6">
        <v>6336.75</v>
      </c>
      <c r="K73" s="6">
        <v>0</v>
      </c>
      <c r="L73" s="6">
        <v>6336.75</v>
      </c>
    </row>
    <row r="74" spans="1:12" ht="15.75" x14ac:dyDescent="0.5">
      <c r="A74" s="3" t="s">
        <v>70</v>
      </c>
      <c r="B74" s="6">
        <v>448.68</v>
      </c>
      <c r="C74" s="4" t="s">
        <v>2</v>
      </c>
      <c r="D74" s="4" t="s">
        <v>2</v>
      </c>
      <c r="E74" s="6">
        <v>55.59</v>
      </c>
      <c r="F74" s="6">
        <v>116.79</v>
      </c>
      <c r="G74" s="6">
        <v>31.5</v>
      </c>
      <c r="H74" s="6">
        <v>76.5</v>
      </c>
      <c r="I74" s="6">
        <v>53.55</v>
      </c>
      <c r="J74" s="6">
        <v>114.75</v>
      </c>
      <c r="K74" s="4" t="s">
        <v>2</v>
      </c>
      <c r="L74" s="4" t="s">
        <v>2</v>
      </c>
    </row>
    <row r="75" spans="1:12" ht="15.75" x14ac:dyDescent="0.5">
      <c r="A75" s="1" t="s">
        <v>71</v>
      </c>
      <c r="B75" s="5">
        <v>392354.19</v>
      </c>
      <c r="C75" s="5">
        <v>20067.79</v>
      </c>
      <c r="D75" s="5">
        <v>9008.81</v>
      </c>
      <c r="E75" s="5">
        <v>31929.7</v>
      </c>
      <c r="F75" s="5">
        <v>44245.36</v>
      </c>
      <c r="G75" s="5">
        <v>42351.55</v>
      </c>
      <c r="H75" s="5">
        <v>53250.9</v>
      </c>
      <c r="I75" s="5">
        <v>53567.88</v>
      </c>
      <c r="J75" s="5">
        <v>53942.33</v>
      </c>
      <c r="K75" s="5">
        <v>38186.5</v>
      </c>
      <c r="L75" s="5">
        <v>45803.37</v>
      </c>
    </row>
    <row r="77" spans="1:12" ht="13.15" x14ac:dyDescent="0.4">
      <c r="A77" s="32" t="s">
        <v>109</v>
      </c>
    </row>
    <row r="78" spans="1:12" s="33" customFormat="1" ht="13.15" x14ac:dyDescent="0.4">
      <c r="A78" s="32" t="s">
        <v>108</v>
      </c>
    </row>
  </sheetData>
  <mergeCells count="4">
    <mergeCell ref="A1:L1"/>
    <mergeCell ref="A2:L2"/>
    <mergeCell ref="A3:L3"/>
    <mergeCell ref="A4:L4"/>
  </mergeCells>
  <pageMargins left="0.75" right="0.75" top="1" bottom="1" header="0.5" footer="0.5"/>
  <pageSetup paperSize="9" firstPageNumber="0" fitToWidth="0" fitToHeight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summary by employee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Miller</cp:lastModifiedBy>
  <dcterms:created xsi:type="dcterms:W3CDTF">2025-08-14T14:31:21Z</dcterms:created>
  <dcterms:modified xsi:type="dcterms:W3CDTF">2025-08-19T16:05:48Z</dcterms:modified>
</cp:coreProperties>
</file>