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620783bd5d64abe/Cumberland County WD/"/>
    </mc:Choice>
  </mc:AlternateContent>
  <xr:revisionPtr revIDLastSave="531" documentId="8_{C685C1C6-C57C-48E8-9635-FC430A1D18B2}" xr6:coauthVersionLast="47" xr6:coauthVersionMax="47" xr10:uidLastSave="{E8CCA452-E169-4DB1-9082-F6156ED45E0A}"/>
  <bookViews>
    <workbookView xWindow="-98" yWindow="-98" windowWidth="21795" windowHeight="13875" xr2:uid="{00000000-000D-0000-FFFF-FFFF00000000}"/>
  </bookViews>
  <sheets>
    <sheet name="Report" sheetId="2" r:id="rId1"/>
  </sheets>
  <definedNames>
    <definedName name="AfTable_18_TrialBalance_2">Report!$A$5:$H$122</definedName>
    <definedName name="_xlnm.Print_Titles" localSheetId="0">Report!$5:$5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3" i="2" l="1"/>
  <c r="G57" i="2"/>
  <c r="F60" i="2"/>
  <c r="G71" i="2"/>
  <c r="F88" i="2" l="1"/>
  <c r="F27" i="2" l="1"/>
  <c r="G26" i="2"/>
  <c r="H22" i="2"/>
  <c r="E115" i="2"/>
  <c r="H115" i="2" s="1"/>
  <c r="H105" i="2"/>
  <c r="H60" i="2"/>
  <c r="H59" i="2"/>
  <c r="G118" i="2"/>
  <c r="F118" i="2"/>
  <c r="D118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6" i="2"/>
  <c r="H107" i="2"/>
  <c r="H108" i="2"/>
  <c r="H109" i="2"/>
  <c r="H110" i="2"/>
  <c r="H111" i="2"/>
  <c r="H112" i="2"/>
  <c r="H113" i="2"/>
  <c r="H114" i="2"/>
  <c r="H116" i="2"/>
  <c r="H117" i="2"/>
  <c r="H85" i="2"/>
  <c r="G83" i="2"/>
  <c r="F83" i="2"/>
  <c r="E83" i="2"/>
  <c r="D83" i="2"/>
  <c r="D122" i="2" s="1"/>
  <c r="H72" i="2"/>
  <c r="H73" i="2"/>
  <c r="H74" i="2"/>
  <c r="H75" i="2"/>
  <c r="H76" i="2"/>
  <c r="H77" i="2"/>
  <c r="H78" i="2"/>
  <c r="H79" i="2"/>
  <c r="H80" i="2"/>
  <c r="H81" i="2"/>
  <c r="H82" i="2"/>
  <c r="H71" i="2"/>
  <c r="G69" i="2"/>
  <c r="F69" i="2"/>
  <c r="E69" i="2"/>
  <c r="D69" i="2"/>
  <c r="H65" i="2"/>
  <c r="H66" i="2"/>
  <c r="H67" i="2"/>
  <c r="H68" i="2"/>
  <c r="H64" i="2"/>
  <c r="G62" i="2"/>
  <c r="F62" i="2"/>
  <c r="E62" i="2"/>
  <c r="D62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61" i="2"/>
  <c r="H33" i="2"/>
  <c r="G31" i="2"/>
  <c r="F31" i="2"/>
  <c r="E31" i="2"/>
  <c r="D31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3" i="2"/>
  <c r="H24" i="2"/>
  <c r="H25" i="2"/>
  <c r="H26" i="2"/>
  <c r="H27" i="2"/>
  <c r="H28" i="2"/>
  <c r="H29" i="2"/>
  <c r="H30" i="2"/>
  <c r="H6" i="2"/>
  <c r="B3" i="2"/>
  <c r="B1" i="2"/>
  <c r="E122" i="2" l="1"/>
  <c r="E118" i="2"/>
  <c r="G120" i="2"/>
  <c r="F120" i="2"/>
  <c r="D120" i="2"/>
  <c r="E120" i="2"/>
  <c r="H118" i="2"/>
  <c r="H83" i="2"/>
  <c r="H69" i="2"/>
  <c r="H62" i="2"/>
  <c r="H31" i="2"/>
  <c r="H122" i="2" l="1"/>
  <c r="H120" i="2"/>
</calcChain>
</file>

<file path=xl/sharedStrings.xml><?xml version="1.0" encoding="utf-8"?>
<sst xmlns="http://schemas.openxmlformats.org/spreadsheetml/2006/main" count="350" uniqueCount="230">
  <si>
    <t>Client:</t>
  </si>
  <si>
    <t>Current Period:</t>
  </si>
  <si>
    <t>Workpaper:</t>
  </si>
  <si>
    <t>Account</t>
  </si>
  <si>
    <t>Description</t>
  </si>
  <si>
    <t>Type</t>
  </si>
  <si>
    <t>A</t>
  </si>
  <si>
    <t xml:space="preserve">  Total Assets</t>
  </si>
  <si>
    <t>L</t>
  </si>
  <si>
    <t xml:space="preserve">  Total Liabilities</t>
  </si>
  <si>
    <t>Q</t>
  </si>
  <si>
    <t xml:space="preserve">  Total Equity</t>
  </si>
  <si>
    <t>R</t>
  </si>
  <si>
    <t xml:space="preserve">  Total Revenue</t>
  </si>
  <si>
    <t>E</t>
  </si>
  <si>
    <t xml:space="preserve">  Total Expense</t>
  </si>
  <si>
    <t xml:space="preserve">  Total</t>
  </si>
  <si>
    <t/>
  </si>
  <si>
    <t xml:space="preserve"> </t>
  </si>
  <si>
    <t>1031.1</t>
  </si>
  <si>
    <t>Operations and Maintenance</t>
  </si>
  <si>
    <t>1032.1</t>
  </si>
  <si>
    <t>Bond and Interest Sinking Fund</t>
  </si>
  <si>
    <t>1032.11</t>
  </si>
  <si>
    <t>CCWD Bond &amp; Interest #2</t>
  </si>
  <si>
    <t>1032.2</t>
  </si>
  <si>
    <t>Depreciation Fund</t>
  </si>
  <si>
    <t>1032.3</t>
  </si>
  <si>
    <t>Customer Meter Deposits</t>
  </si>
  <si>
    <t>1032.6</t>
  </si>
  <si>
    <t>Short-Lived Assets</t>
  </si>
  <si>
    <t>1032.9</t>
  </si>
  <si>
    <t>CCWD Debit Account</t>
  </si>
  <si>
    <t>1042.1</t>
  </si>
  <si>
    <t>A/R Water</t>
  </si>
  <si>
    <t>1042.15</t>
  </si>
  <si>
    <t>Bad Debt-Water</t>
  </si>
  <si>
    <t>1042.3</t>
  </si>
  <si>
    <t>Unbilled Receivables</t>
  </si>
  <si>
    <t>1050.2</t>
  </si>
  <si>
    <t>Inventory-Materials &amp; Supplies</t>
  </si>
  <si>
    <t>1062.1</t>
  </si>
  <si>
    <t>Prepaid Insurance</t>
  </si>
  <si>
    <t>1063</t>
  </si>
  <si>
    <t>Bond Sinking Fund</t>
  </si>
  <si>
    <t>1210.1</t>
  </si>
  <si>
    <t>Land &amp; Land Rights</t>
  </si>
  <si>
    <t>1210.2</t>
  </si>
  <si>
    <t>Buildings and Equipment</t>
  </si>
  <si>
    <t>1210.26</t>
  </si>
  <si>
    <t>Equipment</t>
  </si>
  <si>
    <t>1210.27</t>
  </si>
  <si>
    <t>Transportation Assets</t>
  </si>
  <si>
    <t>1210.28</t>
  </si>
  <si>
    <t>Office Furniture &amp; Equipment</t>
  </si>
  <si>
    <t>1210.3</t>
  </si>
  <si>
    <t>Other Water System Assets</t>
  </si>
  <si>
    <t>1215.2</t>
  </si>
  <si>
    <t>Accumulated Depreciation</t>
  </si>
  <si>
    <t>2000</t>
  </si>
  <si>
    <t>Accounts Payable</t>
  </si>
  <si>
    <t>2000.1</t>
  </si>
  <si>
    <t>Unbilled Accounts Payable</t>
  </si>
  <si>
    <t>2120</t>
  </si>
  <si>
    <t>Meter Deposits-Customer</t>
  </si>
  <si>
    <t>2150</t>
  </si>
  <si>
    <t>School Taxes Payable</t>
  </si>
  <si>
    <t>2200</t>
  </si>
  <si>
    <t>2230</t>
  </si>
  <si>
    <t>Accrued Interest</t>
  </si>
  <si>
    <t>2234</t>
  </si>
  <si>
    <t>Current Portion of L/T Debt</t>
  </si>
  <si>
    <t>2235</t>
  </si>
  <si>
    <t>Notes Payable-KRWFC</t>
  </si>
  <si>
    <t>2236</t>
  </si>
  <si>
    <t>Loans</t>
  </si>
  <si>
    <t>2239</t>
  </si>
  <si>
    <t>Unamortized Bond Premium</t>
  </si>
  <si>
    <t>2240</t>
  </si>
  <si>
    <t>Bonds Payable</t>
  </si>
  <si>
    <t>2250</t>
  </si>
  <si>
    <t>KIA Loan</t>
  </si>
  <si>
    <t>2400.01</t>
  </si>
  <si>
    <t>Accrued Vacation &amp; Sick Time</t>
  </si>
  <si>
    <t>2400.04</t>
  </si>
  <si>
    <t>Accrued Wages</t>
  </si>
  <si>
    <t>2400.05</t>
  </si>
  <si>
    <t>City Withholding Tax Payable</t>
  </si>
  <si>
    <t>2400.06</t>
  </si>
  <si>
    <t>Fiscal Court Withholding Payable</t>
  </si>
  <si>
    <t>2400.07</t>
  </si>
  <si>
    <t>School Withholding Tax Payable</t>
  </si>
  <si>
    <t>2400.08</t>
  </si>
  <si>
    <t>State Unemployment Payable</t>
  </si>
  <si>
    <t>2400.09</t>
  </si>
  <si>
    <t>State Withholding Tax Payable</t>
  </si>
  <si>
    <t>2410</t>
  </si>
  <si>
    <t>Sales tax Payable</t>
  </si>
  <si>
    <t>2480</t>
  </si>
  <si>
    <t>Less Current Portion of L/T Debt</t>
  </si>
  <si>
    <t>3000</t>
  </si>
  <si>
    <t>Opening Bal Equity</t>
  </si>
  <si>
    <t>3099</t>
  </si>
  <si>
    <t>Contribution Construction Aid</t>
  </si>
  <si>
    <t>3200</t>
  </si>
  <si>
    <t>Retained Earnings</t>
  </si>
  <si>
    <t>4000</t>
  </si>
  <si>
    <t>Metered Water Sales</t>
  </si>
  <si>
    <t>4010</t>
  </si>
  <si>
    <t>Late Charge</t>
  </si>
  <si>
    <t>4040</t>
  </si>
  <si>
    <t>Miscellaneous Service Fees</t>
  </si>
  <si>
    <t>4060</t>
  </si>
  <si>
    <t>Construction Aid Fees</t>
  </si>
  <si>
    <t>4070</t>
  </si>
  <si>
    <t>Tap-on Fees</t>
  </si>
  <si>
    <t>7000</t>
  </si>
  <si>
    <t>Miscellaneous</t>
  </si>
  <si>
    <t>7020</t>
  </si>
  <si>
    <t>Interest Income</t>
  </si>
  <si>
    <t>5660</t>
  </si>
  <si>
    <t>Freight and Delivery</t>
  </si>
  <si>
    <t>6009</t>
  </si>
  <si>
    <t>Payroll Taxes</t>
  </si>
  <si>
    <t>6017</t>
  </si>
  <si>
    <t>State Unemployment Insurance</t>
  </si>
  <si>
    <t>6020</t>
  </si>
  <si>
    <t>Transportation Expense</t>
  </si>
  <si>
    <t>6040</t>
  </si>
  <si>
    <t>Bank Service Charges</t>
  </si>
  <si>
    <t>6100</t>
  </si>
  <si>
    <t>Purchased Water</t>
  </si>
  <si>
    <t>6200</t>
  </si>
  <si>
    <t>Materials and Supplies</t>
  </si>
  <si>
    <t>6230</t>
  </si>
  <si>
    <t>Insurance - Employee Group</t>
  </si>
  <si>
    <t>6233</t>
  </si>
  <si>
    <t>Bond &amp; Interest Payable</t>
  </si>
  <si>
    <t>6250</t>
  </si>
  <si>
    <t>Dues and Fees</t>
  </si>
  <si>
    <t>6310</t>
  </si>
  <si>
    <t>Contractual Service</t>
  </si>
  <si>
    <t>6560.1</t>
  </si>
  <si>
    <t>General Liability Insurance</t>
  </si>
  <si>
    <t>6560.6</t>
  </si>
  <si>
    <t>Workers Compensation Insurance</t>
  </si>
  <si>
    <t>6600</t>
  </si>
  <si>
    <t>Payroll Expenses</t>
  </si>
  <si>
    <t>6690</t>
  </si>
  <si>
    <t>Reconciliation Discrepancies</t>
  </si>
  <si>
    <t>6720</t>
  </si>
  <si>
    <t>Depreciation</t>
  </si>
  <si>
    <t>6750</t>
  </si>
  <si>
    <t>Office Expense</t>
  </si>
  <si>
    <t>6750.1</t>
  </si>
  <si>
    <t>Postage</t>
  </si>
  <si>
    <t>6750.2</t>
  </si>
  <si>
    <t>Administrative Expense</t>
  </si>
  <si>
    <t>6750.3</t>
  </si>
  <si>
    <t>Directors Fees</t>
  </si>
  <si>
    <t>6860</t>
  </si>
  <si>
    <t>Electric</t>
  </si>
  <si>
    <t>7200</t>
  </si>
  <si>
    <t>Interest Expense</t>
  </si>
  <si>
    <t>2140</t>
  </si>
  <si>
    <t>Advanced Payment Credit</t>
  </si>
  <si>
    <t>2160</t>
  </si>
  <si>
    <t>Customer Sales Tax Received</t>
  </si>
  <si>
    <t>2400</t>
  </si>
  <si>
    <t>Payroll Liabilities</t>
  </si>
  <si>
    <t>4030</t>
  </si>
  <si>
    <t>Miscellaneous Revenues</t>
  </si>
  <si>
    <t>7300</t>
  </si>
  <si>
    <t>Customer Meter Deposit Refund</t>
  </si>
  <si>
    <t>6750.21</t>
  </si>
  <si>
    <t>Uniform &amp; Outerwear</t>
  </si>
  <si>
    <t>6020.09</t>
  </si>
  <si>
    <t>Trans Exp:Trailers/Backhoe/Digger</t>
  </si>
  <si>
    <t>1031.2</t>
  </si>
  <si>
    <t>Water Loss Surcharge</t>
  </si>
  <si>
    <t>1040</t>
  </si>
  <si>
    <t>Accounts Receivabale</t>
  </si>
  <si>
    <t>4020.01</t>
  </si>
  <si>
    <t>Surcharge</t>
  </si>
  <si>
    <t>Federal Withholding Tax Payable</t>
  </si>
  <si>
    <t>Adjusted 12/31/2024</t>
  </si>
  <si>
    <t>1032.24</t>
  </si>
  <si>
    <t>Construction 2024</t>
  </si>
  <si>
    <t>1200</t>
  </si>
  <si>
    <t>Repayment: Loan</t>
  </si>
  <si>
    <t>2236.03</t>
  </si>
  <si>
    <t>Note Payable-First &amp; Farmers 2012</t>
  </si>
  <si>
    <t>2400.11</t>
  </si>
  <si>
    <t>401K Loan Payment Withheld</t>
  </si>
  <si>
    <t>2400.15</t>
  </si>
  <si>
    <t>Other Payroll Liabilities</t>
  </si>
  <si>
    <t>3000.02</t>
  </si>
  <si>
    <t>Transfer from depreciation</t>
  </si>
  <si>
    <t>3000.03</t>
  </si>
  <si>
    <t>Transfer from short lived assets</t>
  </si>
  <si>
    <t>4071</t>
  </si>
  <si>
    <t>Uncategorized Income</t>
  </si>
  <si>
    <t>6000</t>
  </si>
  <si>
    <t>Salaries and Wages</t>
  </si>
  <si>
    <t>6000.01</t>
  </si>
  <si>
    <t>Capital Outlay</t>
  </si>
  <si>
    <t>6030</t>
  </si>
  <si>
    <t>6470</t>
  </si>
  <si>
    <t>Miscellaneous Expense</t>
  </si>
  <si>
    <t>6470.1</t>
  </si>
  <si>
    <t>Misc Expense: Water Loss Surcharge</t>
  </si>
  <si>
    <t>6560</t>
  </si>
  <si>
    <t>Insurance Expense</t>
  </si>
  <si>
    <t>6560.2</t>
  </si>
  <si>
    <t>Health Insurance</t>
  </si>
  <si>
    <t>6710</t>
  </si>
  <si>
    <t>Bad Debt Expense</t>
  </si>
  <si>
    <t>4020</t>
  </si>
  <si>
    <t>Grants</t>
  </si>
  <si>
    <t>Unadjusted 6/30/2025</t>
  </si>
  <si>
    <t>Adjusting JE 6/30/2025 Debit</t>
  </si>
  <si>
    <t>Adjusting JE 6/30/2025 Credit</t>
  </si>
  <si>
    <t>Adjusted 6/30/2025</t>
  </si>
  <si>
    <t>2450</t>
  </si>
  <si>
    <t>Deferred Revenue Credits</t>
  </si>
  <si>
    <t>Transfer from O&amp;M</t>
  </si>
  <si>
    <t>Insurance - Other</t>
  </si>
  <si>
    <t>Other Payroll Expenses-Retirement</t>
  </si>
  <si>
    <t>om</t>
  </si>
  <si>
    <t xml:space="preserve">  Net Income (Loss)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</si>
</sst>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 val="singleAccounting"/>
      <sz val="11"/>
      <color rgb="FF000000"/>
      <name val="Calibri"/>
      <family val="2"/>
    </font>
    <font>
      <b/>
      <u val="doubleAccounting"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Border="0"/>
  </cellStyleXfs>
  <cellXfs count="15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center"/>
    </xf>
    <xf numFmtId="49" fontId="1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4" fontId="0" fillId="0" borderId="0" xfId="0" applyNumberFormat="1" applyAlignment="1">
      <alignment horizontal="left"/>
    </xf>
    <xf numFmtId="49" fontId="1" fillId="0" borderId="1" xfId="0" applyNumberFormat="1" applyFont="1" applyBorder="1" applyAlignment="1">
      <alignment horizontal="center" wrapText="1"/>
    </xf>
    <xf numFmtId="43" fontId="0" fillId="0" borderId="0" xfId="0" applyNumberFormat="1"/>
    <xf numFmtId="43" fontId="1" fillId="0" borderId="1" xfId="0" applyNumberFormat="1" applyFont="1" applyBorder="1" applyAlignment="1">
      <alignment horizontal="center" wrapText="1"/>
    </xf>
    <xf numFmtId="43" fontId="0" fillId="0" borderId="0" xfId="0" applyNumberFormat="1" applyAlignment="1">
      <alignment wrapText="1"/>
    </xf>
    <xf numFmtId="43" fontId="2" fillId="0" borderId="0" xfId="0" applyNumberFormat="1" applyFont="1" applyAlignment="1">
      <alignment wrapText="1"/>
    </xf>
    <xf numFmtId="43" fontId="1" fillId="0" borderId="0" xfId="0" applyNumberFormat="1" applyFont="1" applyAlignment="1">
      <alignment wrapText="1"/>
    </xf>
    <xf numFmtId="43" fontId="3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2"/>
  <sheetViews>
    <sheetView tabSelected="1" topLeftCell="A65" workbookViewId="0">
      <selection activeCell="J84" sqref="J84"/>
    </sheetView>
  </sheetViews>
  <sheetFormatPr defaultRowHeight="14.25" x14ac:dyDescent="0.45"/>
  <cols>
    <col min="1" max="1" width="17.86328125" customWidth="1"/>
    <col min="2" max="2" width="39" customWidth="1"/>
    <col min="3" max="3" width="14" hidden="1" customWidth="1"/>
    <col min="4" max="4" width="16" style="9" bestFit="1" customWidth="1"/>
    <col min="5" max="5" width="19" style="9" customWidth="1"/>
    <col min="6" max="6" width="16.86328125" style="9" customWidth="1"/>
    <col min="7" max="7" width="17.265625" style="9" customWidth="1"/>
    <col min="8" max="8" width="16" style="9" bestFit="1" customWidth="1"/>
    <col min="10" max="10" width="10.46484375" bestFit="1" customWidth="1"/>
  </cols>
  <sheetData>
    <row r="1" spans="1:8" x14ac:dyDescent="0.45">
      <c r="A1" s="1" t="s">
        <v>0</v>
      </c>
      <c r="B1" t="str">
        <f>_xll.EngagementManager.Automation.Fns.AfText("CP&lt;Client Name'Description&gt;&lt;Text'&gt;")</f>
        <v>CUMBERLAND COUNTY WATER DISTRI</v>
      </c>
    </row>
    <row r="2" spans="1:8" x14ac:dyDescent="0.45">
      <c r="A2" s="1" t="s">
        <v>1</v>
      </c>
      <c r="B2" s="7">
        <v>45838</v>
      </c>
    </row>
    <row r="3" spans="1:8" x14ac:dyDescent="0.45">
      <c r="A3" s="1" t="s">
        <v>2</v>
      </c>
      <c r="B3" t="str">
        <f>_xll.EngagementManager.Automation.Fns.AfText("WP&lt;Workpaper Name'Description&gt;&lt;Text'&gt;")</f>
        <v>Comparative Trial Balance</v>
      </c>
    </row>
    <row r="5" spans="1:8" s="2" customFormat="1" ht="28.5" x14ac:dyDescent="0.45">
      <c r="A5" s="8" t="s">
        <v>3</v>
      </c>
      <c r="B5" s="8" t="s">
        <v>4</v>
      </c>
      <c r="C5" s="8" t="s">
        <v>5</v>
      </c>
      <c r="D5" s="10" t="s">
        <v>185</v>
      </c>
      <c r="E5" s="10" t="s">
        <v>219</v>
      </c>
      <c r="F5" s="10" t="s">
        <v>220</v>
      </c>
      <c r="G5" s="10" t="s">
        <v>221</v>
      </c>
      <c r="H5" s="10" t="s">
        <v>222</v>
      </c>
    </row>
    <row r="6" spans="1:8" x14ac:dyDescent="0.45">
      <c r="A6" s="4" t="s">
        <v>19</v>
      </c>
      <c r="B6" s="4" t="s">
        <v>20</v>
      </c>
      <c r="C6" s="5" t="s">
        <v>6</v>
      </c>
      <c r="D6" s="11">
        <v>4767</v>
      </c>
      <c r="E6" s="11">
        <v>17339</v>
      </c>
      <c r="F6" s="11"/>
      <c r="G6" s="11"/>
      <c r="H6" s="11">
        <f>E6+F6-G6</f>
        <v>17339</v>
      </c>
    </row>
    <row r="7" spans="1:8" x14ac:dyDescent="0.45">
      <c r="A7" s="4" t="s">
        <v>178</v>
      </c>
      <c r="B7" s="4" t="s">
        <v>179</v>
      </c>
      <c r="C7" s="5" t="s">
        <v>6</v>
      </c>
      <c r="D7" s="11">
        <v>64847</v>
      </c>
      <c r="E7" s="11">
        <v>119390</v>
      </c>
      <c r="F7" s="11"/>
      <c r="G7" s="11"/>
      <c r="H7" s="11">
        <f t="shared" ref="H7:H30" si="0">E7+F7-G7</f>
        <v>119390</v>
      </c>
    </row>
    <row r="8" spans="1:8" x14ac:dyDescent="0.45">
      <c r="A8" s="4" t="s">
        <v>21</v>
      </c>
      <c r="B8" s="4" t="s">
        <v>22</v>
      </c>
      <c r="C8" s="5" t="s">
        <v>6</v>
      </c>
      <c r="D8" s="11">
        <v>1880</v>
      </c>
      <c r="E8" s="11">
        <v>8542</v>
      </c>
      <c r="F8" s="11"/>
      <c r="G8" s="11"/>
      <c r="H8" s="11">
        <f t="shared" si="0"/>
        <v>8542</v>
      </c>
    </row>
    <row r="9" spans="1:8" x14ac:dyDescent="0.45">
      <c r="A9" s="4" t="s">
        <v>23</v>
      </c>
      <c r="B9" s="4" t="s">
        <v>24</v>
      </c>
      <c r="C9" s="5" t="s">
        <v>6</v>
      </c>
      <c r="D9" s="11">
        <v>79093</v>
      </c>
      <c r="E9" s="11">
        <v>47858</v>
      </c>
      <c r="F9" s="11"/>
      <c r="G9" s="11"/>
      <c r="H9" s="11">
        <f t="shared" si="0"/>
        <v>47858</v>
      </c>
    </row>
    <row r="10" spans="1:8" x14ac:dyDescent="0.45">
      <c r="A10" s="4" t="s">
        <v>25</v>
      </c>
      <c r="B10" s="4" t="s">
        <v>26</v>
      </c>
      <c r="C10" s="5" t="s">
        <v>6</v>
      </c>
      <c r="D10" s="11">
        <v>5191</v>
      </c>
      <c r="E10" s="11">
        <v>5195</v>
      </c>
      <c r="F10" s="11"/>
      <c r="G10" s="11"/>
      <c r="H10" s="11">
        <f t="shared" si="0"/>
        <v>5195</v>
      </c>
    </row>
    <row r="11" spans="1:8" x14ac:dyDescent="0.45">
      <c r="A11" s="4" t="s">
        <v>186</v>
      </c>
      <c r="B11" s="4" t="s">
        <v>187</v>
      </c>
      <c r="C11" s="5" t="s">
        <v>6</v>
      </c>
      <c r="D11" s="11">
        <v>324</v>
      </c>
      <c r="E11" s="11">
        <v>10979</v>
      </c>
      <c r="F11" s="11"/>
      <c r="G11" s="11"/>
      <c r="H11" s="11">
        <f t="shared" si="0"/>
        <v>10979</v>
      </c>
    </row>
    <row r="12" spans="1:8" x14ac:dyDescent="0.45">
      <c r="A12" s="4" t="s">
        <v>27</v>
      </c>
      <c r="B12" s="4" t="s">
        <v>28</v>
      </c>
      <c r="C12" s="5" t="s">
        <v>6</v>
      </c>
      <c r="D12" s="11">
        <v>5543</v>
      </c>
      <c r="E12" s="11">
        <v>5234</v>
      </c>
      <c r="F12" s="11"/>
      <c r="G12" s="11"/>
      <c r="H12" s="11">
        <f t="shared" si="0"/>
        <v>5234</v>
      </c>
    </row>
    <row r="13" spans="1:8" x14ac:dyDescent="0.45">
      <c r="A13" s="4" t="s">
        <v>29</v>
      </c>
      <c r="B13" s="4" t="s">
        <v>30</v>
      </c>
      <c r="C13" s="5" t="s">
        <v>6</v>
      </c>
      <c r="D13" s="11">
        <v>2276</v>
      </c>
      <c r="E13" s="11">
        <v>2278</v>
      </c>
      <c r="F13" s="11"/>
      <c r="G13" s="11"/>
      <c r="H13" s="11">
        <f t="shared" si="0"/>
        <v>2278</v>
      </c>
    </row>
    <row r="14" spans="1:8" x14ac:dyDescent="0.45">
      <c r="A14" s="4" t="s">
        <v>31</v>
      </c>
      <c r="B14" s="4" t="s">
        <v>32</v>
      </c>
      <c r="C14" s="5" t="s">
        <v>6</v>
      </c>
      <c r="D14" s="11">
        <v>609</v>
      </c>
      <c r="E14" s="11">
        <v>4062</v>
      </c>
      <c r="F14" s="11"/>
      <c r="G14" s="11"/>
      <c r="H14" s="11">
        <f t="shared" si="0"/>
        <v>4062</v>
      </c>
    </row>
    <row r="15" spans="1:8" x14ac:dyDescent="0.45">
      <c r="A15" s="4" t="s">
        <v>180</v>
      </c>
      <c r="B15" s="4" t="s">
        <v>181</v>
      </c>
      <c r="C15" s="5" t="s">
        <v>6</v>
      </c>
      <c r="D15" s="11">
        <v>0</v>
      </c>
      <c r="E15" s="11">
        <v>0</v>
      </c>
      <c r="F15" s="11"/>
      <c r="G15" s="11"/>
      <c r="H15" s="11">
        <f t="shared" si="0"/>
        <v>0</v>
      </c>
    </row>
    <row r="16" spans="1:8" x14ac:dyDescent="0.45">
      <c r="A16" s="4" t="s">
        <v>33</v>
      </c>
      <c r="B16" s="4" t="s">
        <v>34</v>
      </c>
      <c r="C16" s="5" t="s">
        <v>6</v>
      </c>
      <c r="D16" s="11">
        <v>226229</v>
      </c>
      <c r="E16" s="11">
        <v>226229</v>
      </c>
      <c r="F16" s="11">
        <v>15082</v>
      </c>
      <c r="G16" s="11"/>
      <c r="H16" s="11">
        <f t="shared" si="0"/>
        <v>241311</v>
      </c>
    </row>
    <row r="17" spans="1:8" x14ac:dyDescent="0.45">
      <c r="A17" s="4" t="s">
        <v>35</v>
      </c>
      <c r="B17" s="4" t="s">
        <v>36</v>
      </c>
      <c r="C17" s="5" t="s">
        <v>6</v>
      </c>
      <c r="D17" s="11">
        <v>-93000</v>
      </c>
      <c r="E17" s="11">
        <v>-93000</v>
      </c>
      <c r="F17" s="11"/>
      <c r="G17" s="11"/>
      <c r="H17" s="11">
        <f t="shared" si="0"/>
        <v>-93000</v>
      </c>
    </row>
    <row r="18" spans="1:8" x14ac:dyDescent="0.45">
      <c r="A18" s="4" t="s">
        <v>37</v>
      </c>
      <c r="B18" s="4" t="s">
        <v>38</v>
      </c>
      <c r="C18" s="5" t="s">
        <v>6</v>
      </c>
      <c r="D18" s="11">
        <v>63733</v>
      </c>
      <c r="E18" s="11">
        <v>63733</v>
      </c>
      <c r="F18" s="11"/>
      <c r="G18" s="11"/>
      <c r="H18" s="11">
        <f t="shared" si="0"/>
        <v>63733</v>
      </c>
    </row>
    <row r="19" spans="1:8" x14ac:dyDescent="0.45">
      <c r="A19" s="4" t="s">
        <v>39</v>
      </c>
      <c r="B19" s="4" t="s">
        <v>40</v>
      </c>
      <c r="C19" s="5" t="s">
        <v>6</v>
      </c>
      <c r="D19" s="11">
        <v>93139</v>
      </c>
      <c r="E19" s="11">
        <v>93139</v>
      </c>
      <c r="F19" s="11"/>
      <c r="G19" s="11">
        <v>20338</v>
      </c>
      <c r="H19" s="11">
        <f t="shared" si="0"/>
        <v>72801</v>
      </c>
    </row>
    <row r="20" spans="1:8" x14ac:dyDescent="0.45">
      <c r="A20" s="4" t="s">
        <v>41</v>
      </c>
      <c r="B20" s="4" t="s">
        <v>42</v>
      </c>
      <c r="C20" s="5" t="s">
        <v>6</v>
      </c>
      <c r="D20" s="11">
        <v>13723</v>
      </c>
      <c r="E20" s="11">
        <v>13723</v>
      </c>
      <c r="F20" s="11"/>
      <c r="G20" s="11"/>
      <c r="H20" s="11">
        <f t="shared" si="0"/>
        <v>13723</v>
      </c>
    </row>
    <row r="21" spans="1:8" x14ac:dyDescent="0.45">
      <c r="A21" s="4" t="s">
        <v>43</v>
      </c>
      <c r="B21" s="4" t="s">
        <v>44</v>
      </c>
      <c r="C21" s="5" t="s">
        <v>6</v>
      </c>
      <c r="D21" s="11">
        <v>131285</v>
      </c>
      <c r="E21" s="11">
        <v>117762</v>
      </c>
      <c r="F21" s="11"/>
      <c r="G21" s="11"/>
      <c r="H21" s="11">
        <f t="shared" si="0"/>
        <v>117762</v>
      </c>
    </row>
    <row r="22" spans="1:8" x14ac:dyDescent="0.45">
      <c r="A22" s="4"/>
      <c r="B22" s="4" t="s">
        <v>228</v>
      </c>
      <c r="C22" s="5"/>
      <c r="D22" s="11">
        <v>0</v>
      </c>
      <c r="E22" s="11">
        <v>-461</v>
      </c>
      <c r="F22" s="11">
        <v>461</v>
      </c>
      <c r="G22" s="11"/>
      <c r="H22" s="11">
        <f t="shared" si="0"/>
        <v>0</v>
      </c>
    </row>
    <row r="23" spans="1:8" x14ac:dyDescent="0.45">
      <c r="A23" s="4" t="s">
        <v>188</v>
      </c>
      <c r="B23" s="4" t="s">
        <v>189</v>
      </c>
      <c r="C23" s="5" t="s">
        <v>6</v>
      </c>
      <c r="D23" s="11">
        <v>0</v>
      </c>
      <c r="E23" s="11">
        <v>173865</v>
      </c>
      <c r="F23" s="11"/>
      <c r="G23" s="11">
        <v>173865</v>
      </c>
      <c r="H23" s="11">
        <f t="shared" si="0"/>
        <v>0</v>
      </c>
    </row>
    <row r="24" spans="1:8" x14ac:dyDescent="0.45">
      <c r="A24" s="4" t="s">
        <v>45</v>
      </c>
      <c r="B24" s="4" t="s">
        <v>46</v>
      </c>
      <c r="C24" s="5" t="s">
        <v>6</v>
      </c>
      <c r="D24" s="11">
        <v>55313</v>
      </c>
      <c r="E24" s="11">
        <v>55313</v>
      </c>
      <c r="F24" s="11"/>
      <c r="G24" s="11"/>
      <c r="H24" s="11">
        <f t="shared" si="0"/>
        <v>55313</v>
      </c>
    </row>
    <row r="25" spans="1:8" x14ac:dyDescent="0.45">
      <c r="A25" s="4" t="s">
        <v>47</v>
      </c>
      <c r="B25" s="4" t="s">
        <v>48</v>
      </c>
      <c r="C25" s="5" t="s">
        <v>6</v>
      </c>
      <c r="D25" s="11">
        <v>233837</v>
      </c>
      <c r="E25" s="11">
        <v>233837</v>
      </c>
      <c r="F25" s="11"/>
      <c r="G25" s="11"/>
      <c r="H25" s="11">
        <f t="shared" si="0"/>
        <v>233837</v>
      </c>
    </row>
    <row r="26" spans="1:8" x14ac:dyDescent="0.45">
      <c r="A26" s="4" t="s">
        <v>49</v>
      </c>
      <c r="B26" s="4" t="s">
        <v>50</v>
      </c>
      <c r="C26" s="5" t="s">
        <v>6</v>
      </c>
      <c r="D26" s="11">
        <v>371088</v>
      </c>
      <c r="E26" s="11">
        <v>803599</v>
      </c>
      <c r="F26" s="11"/>
      <c r="G26" s="11">
        <f>803599-371088</f>
        <v>432511</v>
      </c>
      <c r="H26" s="11">
        <f t="shared" si="0"/>
        <v>371088</v>
      </c>
    </row>
    <row r="27" spans="1:8" x14ac:dyDescent="0.45">
      <c r="A27" s="4" t="s">
        <v>51</v>
      </c>
      <c r="B27" s="4" t="s">
        <v>52</v>
      </c>
      <c r="C27" s="5" t="s">
        <v>6</v>
      </c>
      <c r="D27" s="11">
        <v>418317.6</v>
      </c>
      <c r="E27" s="11">
        <v>48252</v>
      </c>
      <c r="F27" s="11">
        <f>418318-48252</f>
        <v>370066</v>
      </c>
      <c r="G27" s="11"/>
      <c r="H27" s="11">
        <f t="shared" si="0"/>
        <v>418318</v>
      </c>
    </row>
    <row r="28" spans="1:8" x14ac:dyDescent="0.45">
      <c r="A28" s="4" t="s">
        <v>53</v>
      </c>
      <c r="B28" s="4" t="s">
        <v>54</v>
      </c>
      <c r="C28" s="5" t="s">
        <v>6</v>
      </c>
      <c r="D28" s="11">
        <v>62445</v>
      </c>
      <c r="E28" s="11">
        <v>0</v>
      </c>
      <c r="F28" s="11">
        <v>62445</v>
      </c>
      <c r="G28" s="11"/>
      <c r="H28" s="11">
        <f t="shared" si="0"/>
        <v>62445</v>
      </c>
    </row>
    <row r="29" spans="1:8" x14ac:dyDescent="0.45">
      <c r="A29" s="4" t="s">
        <v>55</v>
      </c>
      <c r="B29" s="4" t="s">
        <v>56</v>
      </c>
      <c r="C29" s="5" t="s">
        <v>6</v>
      </c>
      <c r="D29" s="11">
        <v>11463010</v>
      </c>
      <c r="E29" s="11">
        <v>11463010</v>
      </c>
      <c r="F29" s="11"/>
      <c r="G29" s="11"/>
      <c r="H29" s="11">
        <f t="shared" si="0"/>
        <v>11463010</v>
      </c>
    </row>
    <row r="30" spans="1:8" x14ac:dyDescent="0.45">
      <c r="A30" s="4" t="s">
        <v>57</v>
      </c>
      <c r="B30" s="4" t="s">
        <v>58</v>
      </c>
      <c r="C30" s="5" t="s">
        <v>6</v>
      </c>
      <c r="D30" s="11">
        <v>-5851668</v>
      </c>
      <c r="E30" s="11">
        <v>-5851668</v>
      </c>
      <c r="F30" s="11"/>
      <c r="G30" s="11">
        <v>155330</v>
      </c>
      <c r="H30" s="11">
        <f t="shared" si="0"/>
        <v>-6006998</v>
      </c>
    </row>
    <row r="31" spans="1:8" x14ac:dyDescent="0.45">
      <c r="A31" s="3" t="s">
        <v>7</v>
      </c>
      <c r="B31" s="3" t="s">
        <v>17</v>
      </c>
      <c r="C31" s="6"/>
      <c r="D31" s="13">
        <f>SUM(D6:D30)</f>
        <v>7351981.5999999996</v>
      </c>
      <c r="E31" s="13">
        <f>SUM(E6:E30)</f>
        <v>7568210</v>
      </c>
      <c r="F31" s="13">
        <f>SUM(F6:F30)</f>
        <v>448054</v>
      </c>
      <c r="G31" s="13">
        <f>SUM(G6:G30)</f>
        <v>782044</v>
      </c>
      <c r="H31" s="13">
        <f>SUM(H6:H30)</f>
        <v>7234220</v>
      </c>
    </row>
    <row r="32" spans="1:8" x14ac:dyDescent="0.45">
      <c r="A32" s="4" t="s">
        <v>17</v>
      </c>
      <c r="B32" s="4" t="s">
        <v>17</v>
      </c>
      <c r="C32" s="5"/>
      <c r="D32" s="11"/>
      <c r="E32" s="11"/>
      <c r="F32" s="11"/>
      <c r="G32" s="11"/>
      <c r="H32" s="11"/>
    </row>
    <row r="33" spans="1:8" x14ac:dyDescent="0.45">
      <c r="A33" s="4" t="s">
        <v>59</v>
      </c>
      <c r="B33" s="4" t="s">
        <v>60</v>
      </c>
      <c r="C33" s="5" t="s">
        <v>8</v>
      </c>
      <c r="D33" s="11">
        <v>-74317</v>
      </c>
      <c r="E33" s="11">
        <v>-74317</v>
      </c>
      <c r="F33" s="11"/>
      <c r="G33" s="11"/>
      <c r="H33" s="11">
        <f>E33+F33-G33</f>
        <v>-74317</v>
      </c>
    </row>
    <row r="34" spans="1:8" x14ac:dyDescent="0.45">
      <c r="A34" s="4" t="s">
        <v>61</v>
      </c>
      <c r="B34" s="4" t="s">
        <v>62</v>
      </c>
      <c r="C34" s="5" t="s">
        <v>8</v>
      </c>
      <c r="D34" s="11">
        <v>-21036</v>
      </c>
      <c r="E34" s="11">
        <v>-21036</v>
      </c>
      <c r="F34" s="11"/>
      <c r="G34" s="11"/>
      <c r="H34" s="11">
        <f t="shared" ref="H34:H61" si="1">E34+F34-G34</f>
        <v>-21036</v>
      </c>
    </row>
    <row r="35" spans="1:8" x14ac:dyDescent="0.45">
      <c r="A35" s="4" t="s">
        <v>63</v>
      </c>
      <c r="B35" s="4" t="s">
        <v>64</v>
      </c>
      <c r="C35" s="5" t="s">
        <v>8</v>
      </c>
      <c r="D35" s="11">
        <v>-37670</v>
      </c>
      <c r="E35" s="11">
        <v>-44745</v>
      </c>
      <c r="F35" s="11"/>
      <c r="G35" s="11"/>
      <c r="H35" s="11">
        <f t="shared" si="1"/>
        <v>-44745</v>
      </c>
    </row>
    <row r="36" spans="1:8" x14ac:dyDescent="0.45">
      <c r="A36" s="4" t="s">
        <v>164</v>
      </c>
      <c r="B36" s="4" t="s">
        <v>165</v>
      </c>
      <c r="C36" s="5" t="s">
        <v>8</v>
      </c>
      <c r="D36" s="11">
        <v>0</v>
      </c>
      <c r="E36" s="11">
        <v>-43222</v>
      </c>
      <c r="F36" s="11">
        <v>43222</v>
      </c>
      <c r="G36" s="11"/>
      <c r="H36" s="11">
        <f t="shared" si="1"/>
        <v>0</v>
      </c>
    </row>
    <row r="37" spans="1:8" x14ac:dyDescent="0.45">
      <c r="A37" s="4" t="s">
        <v>65</v>
      </c>
      <c r="B37" s="4" t="s">
        <v>66</v>
      </c>
      <c r="C37" s="5" t="s">
        <v>8</v>
      </c>
      <c r="D37" s="11">
        <v>-4169</v>
      </c>
      <c r="E37" s="11">
        <v>-28840</v>
      </c>
      <c r="F37" s="11">
        <v>24671</v>
      </c>
      <c r="G37" s="11"/>
      <c r="H37" s="11">
        <f t="shared" si="1"/>
        <v>-4169</v>
      </c>
    </row>
    <row r="38" spans="1:8" x14ac:dyDescent="0.45">
      <c r="A38" s="4" t="s">
        <v>166</v>
      </c>
      <c r="B38" s="4" t="s">
        <v>167</v>
      </c>
      <c r="C38" s="5" t="s">
        <v>8</v>
      </c>
      <c r="D38" s="11">
        <v>0</v>
      </c>
      <c r="E38" s="11">
        <v>-16166</v>
      </c>
      <c r="F38" s="11">
        <v>16166</v>
      </c>
      <c r="G38" s="11"/>
      <c r="H38" s="11">
        <f t="shared" si="1"/>
        <v>0</v>
      </c>
    </row>
    <row r="39" spans="1:8" x14ac:dyDescent="0.45">
      <c r="A39" s="4" t="s">
        <v>67</v>
      </c>
      <c r="B39" s="4" t="s">
        <v>184</v>
      </c>
      <c r="C39" s="5" t="s">
        <v>8</v>
      </c>
      <c r="D39" s="11">
        <v>-1331</v>
      </c>
      <c r="E39" s="11">
        <v>7591</v>
      </c>
      <c r="F39" s="11"/>
      <c r="G39" s="11">
        <v>9067</v>
      </c>
      <c r="H39" s="11">
        <f t="shared" si="1"/>
        <v>-1476</v>
      </c>
    </row>
    <row r="40" spans="1:8" x14ac:dyDescent="0.45">
      <c r="A40" s="4" t="s">
        <v>68</v>
      </c>
      <c r="B40" s="4" t="s">
        <v>69</v>
      </c>
      <c r="C40" s="5" t="s">
        <v>8</v>
      </c>
      <c r="D40" s="11">
        <v>-40874</v>
      </c>
      <c r="E40" s="11">
        <v>-40874</v>
      </c>
      <c r="F40" s="11"/>
      <c r="G40" s="11"/>
      <c r="H40" s="11">
        <f t="shared" si="1"/>
        <v>-40874</v>
      </c>
    </row>
    <row r="41" spans="1:8" x14ac:dyDescent="0.45">
      <c r="A41" s="4" t="s">
        <v>70</v>
      </c>
      <c r="B41" s="4" t="s">
        <v>71</v>
      </c>
      <c r="C41" s="5" t="s">
        <v>8</v>
      </c>
      <c r="D41" s="11">
        <v>-220436</v>
      </c>
      <c r="E41" s="11">
        <v>-220436</v>
      </c>
      <c r="F41" s="11"/>
      <c r="G41" s="11"/>
      <c r="H41" s="11">
        <f t="shared" si="1"/>
        <v>-220436</v>
      </c>
    </row>
    <row r="42" spans="1:8" x14ac:dyDescent="0.45">
      <c r="A42" s="4" t="s">
        <v>72</v>
      </c>
      <c r="B42" s="4" t="s">
        <v>73</v>
      </c>
      <c r="C42" s="5" t="s">
        <v>8</v>
      </c>
      <c r="D42" s="11">
        <v>-1302000</v>
      </c>
      <c r="E42" s="11">
        <v>-1302000</v>
      </c>
      <c r="F42" s="11">
        <v>51250</v>
      </c>
      <c r="G42" s="11"/>
      <c r="H42" s="11">
        <f t="shared" si="1"/>
        <v>-1250750</v>
      </c>
    </row>
    <row r="43" spans="1:8" x14ac:dyDescent="0.45">
      <c r="A43" s="4" t="s">
        <v>74</v>
      </c>
      <c r="B43" s="4" t="s">
        <v>75</v>
      </c>
      <c r="C43" s="5" t="s">
        <v>8</v>
      </c>
      <c r="D43" s="11">
        <v>-96093</v>
      </c>
      <c r="E43" s="11">
        <v>-10695</v>
      </c>
      <c r="F43" s="11"/>
      <c r="G43" s="11">
        <v>101497</v>
      </c>
      <c r="H43" s="11">
        <f t="shared" si="1"/>
        <v>-112192</v>
      </c>
    </row>
    <row r="44" spans="1:8" x14ac:dyDescent="0.45">
      <c r="A44" s="4" t="s">
        <v>190</v>
      </c>
      <c r="B44" s="4" t="s">
        <v>191</v>
      </c>
      <c r="C44" s="5" t="s">
        <v>8</v>
      </c>
      <c r="D44" s="11">
        <v>0</v>
      </c>
      <c r="E44" s="11">
        <v>0</v>
      </c>
      <c r="F44" s="11"/>
      <c r="G44" s="11"/>
      <c r="H44" s="11">
        <f t="shared" si="1"/>
        <v>0</v>
      </c>
    </row>
    <row r="45" spans="1:8" x14ac:dyDescent="0.45">
      <c r="A45" s="4" t="s">
        <v>76</v>
      </c>
      <c r="B45" s="4" t="s">
        <v>77</v>
      </c>
      <c r="C45" s="5" t="s">
        <v>8</v>
      </c>
      <c r="D45" s="11">
        <v>-63601</v>
      </c>
      <c r="E45" s="11">
        <v>-63601</v>
      </c>
      <c r="F45" s="11"/>
      <c r="G45" s="11"/>
      <c r="H45" s="11">
        <f t="shared" si="1"/>
        <v>-63601</v>
      </c>
    </row>
    <row r="46" spans="1:8" x14ac:dyDescent="0.45">
      <c r="A46" s="4" t="s">
        <v>78</v>
      </c>
      <c r="B46" s="4" t="s">
        <v>79</v>
      </c>
      <c r="C46" s="5" t="s">
        <v>8</v>
      </c>
      <c r="D46" s="11">
        <v>-2355500</v>
      </c>
      <c r="E46" s="11">
        <v>-2355500</v>
      </c>
      <c r="F46" s="11">
        <v>54500</v>
      </c>
      <c r="G46" s="11"/>
      <c r="H46" s="11">
        <f t="shared" si="1"/>
        <v>-2301000</v>
      </c>
    </row>
    <row r="47" spans="1:8" x14ac:dyDescent="0.45">
      <c r="A47" s="4" t="s">
        <v>80</v>
      </c>
      <c r="B47" s="4" t="s">
        <v>81</v>
      </c>
      <c r="C47" s="5" t="s">
        <v>8</v>
      </c>
      <c r="D47" s="11">
        <v>-548420</v>
      </c>
      <c r="E47" s="11">
        <v>-548420</v>
      </c>
      <c r="F47" s="11">
        <v>21800</v>
      </c>
      <c r="G47" s="11"/>
      <c r="H47" s="11">
        <f t="shared" si="1"/>
        <v>-526620</v>
      </c>
    </row>
    <row r="48" spans="1:8" x14ac:dyDescent="0.45">
      <c r="A48" s="4" t="s">
        <v>168</v>
      </c>
      <c r="B48" s="4" t="s">
        <v>169</v>
      </c>
      <c r="C48" s="5" t="s">
        <v>8</v>
      </c>
      <c r="D48" s="11">
        <v>0</v>
      </c>
      <c r="E48" s="11">
        <v>-138482</v>
      </c>
      <c r="F48" s="11">
        <v>138482</v>
      </c>
      <c r="G48" s="11"/>
      <c r="H48" s="11">
        <f t="shared" si="1"/>
        <v>0</v>
      </c>
    </row>
    <row r="49" spans="1:8" x14ac:dyDescent="0.45">
      <c r="A49" s="4" t="s">
        <v>82</v>
      </c>
      <c r="B49" s="4" t="s">
        <v>83</v>
      </c>
      <c r="C49" s="5" t="s">
        <v>8</v>
      </c>
      <c r="D49" s="11">
        <v>-39917</v>
      </c>
      <c r="E49" s="11">
        <v>-39917</v>
      </c>
      <c r="F49" s="11"/>
      <c r="G49" s="11"/>
      <c r="H49" s="11">
        <f t="shared" si="1"/>
        <v>-39917</v>
      </c>
    </row>
    <row r="50" spans="1:8" x14ac:dyDescent="0.45">
      <c r="A50" s="4" t="s">
        <v>84</v>
      </c>
      <c r="B50" s="4" t="s">
        <v>85</v>
      </c>
      <c r="C50" s="5" t="s">
        <v>8</v>
      </c>
      <c r="D50" s="11">
        <v>-12410</v>
      </c>
      <c r="E50" s="11">
        <v>-12410</v>
      </c>
      <c r="F50" s="11"/>
      <c r="G50" s="11"/>
      <c r="H50" s="11">
        <f t="shared" si="1"/>
        <v>-12410</v>
      </c>
    </row>
    <row r="51" spans="1:8" x14ac:dyDescent="0.45">
      <c r="A51" s="4" t="s">
        <v>86</v>
      </c>
      <c r="B51" s="4" t="s">
        <v>87</v>
      </c>
      <c r="C51" s="5" t="s">
        <v>8</v>
      </c>
      <c r="D51" s="11">
        <v>-622</v>
      </c>
      <c r="E51" s="11">
        <v>-622</v>
      </c>
      <c r="F51" s="11">
        <v>14</v>
      </c>
      <c r="G51" s="11"/>
      <c r="H51" s="11">
        <f t="shared" si="1"/>
        <v>-608</v>
      </c>
    </row>
    <row r="52" spans="1:8" x14ac:dyDescent="0.45">
      <c r="A52" s="4" t="s">
        <v>88</v>
      </c>
      <c r="B52" s="4" t="s">
        <v>89</v>
      </c>
      <c r="C52" s="5" t="s">
        <v>8</v>
      </c>
      <c r="D52" s="11">
        <v>-1172</v>
      </c>
      <c r="E52" s="11">
        <v>-1172</v>
      </c>
      <c r="F52" s="11">
        <v>5</v>
      </c>
      <c r="G52" s="11"/>
      <c r="H52" s="11">
        <f t="shared" si="1"/>
        <v>-1167</v>
      </c>
    </row>
    <row r="53" spans="1:8" x14ac:dyDescent="0.45">
      <c r="A53" s="4" t="s">
        <v>90</v>
      </c>
      <c r="B53" s="4" t="s">
        <v>91</v>
      </c>
      <c r="C53" s="5" t="s">
        <v>8</v>
      </c>
      <c r="D53" s="11">
        <v>-469</v>
      </c>
      <c r="E53" s="11">
        <v>-469</v>
      </c>
      <c r="F53" s="11">
        <v>2</v>
      </c>
      <c r="G53" s="11"/>
      <c r="H53" s="11">
        <f t="shared" si="1"/>
        <v>-467</v>
      </c>
    </row>
    <row r="54" spans="1:8" x14ac:dyDescent="0.45">
      <c r="A54" s="4" t="s">
        <v>92</v>
      </c>
      <c r="B54" s="4" t="s">
        <v>93</v>
      </c>
      <c r="C54" s="5" t="s">
        <v>8</v>
      </c>
      <c r="D54" s="11">
        <v>-219</v>
      </c>
      <c r="E54" s="11">
        <v>-1304</v>
      </c>
      <c r="F54" s="11">
        <v>1110</v>
      </c>
      <c r="G54" s="11"/>
      <c r="H54" s="11">
        <f t="shared" si="1"/>
        <v>-194</v>
      </c>
    </row>
    <row r="55" spans="1:8" x14ac:dyDescent="0.45">
      <c r="A55" s="4" t="s">
        <v>94</v>
      </c>
      <c r="B55" s="4" t="s">
        <v>95</v>
      </c>
      <c r="C55" s="5" t="s">
        <v>8</v>
      </c>
      <c r="D55" s="11">
        <v>-1525</v>
      </c>
      <c r="E55" s="11">
        <v>2644</v>
      </c>
      <c r="F55" s="11"/>
      <c r="G55" s="11">
        <v>4169</v>
      </c>
      <c r="H55" s="11">
        <f t="shared" si="1"/>
        <v>-1525</v>
      </c>
    </row>
    <row r="56" spans="1:8" x14ac:dyDescent="0.45">
      <c r="A56" s="4" t="s">
        <v>192</v>
      </c>
      <c r="B56" s="4" t="s">
        <v>193</v>
      </c>
      <c r="C56" s="5" t="s">
        <v>8</v>
      </c>
      <c r="D56" s="11">
        <v>0</v>
      </c>
      <c r="E56" s="11">
        <v>12895</v>
      </c>
      <c r="F56" s="11"/>
      <c r="G56" s="11">
        <v>12895</v>
      </c>
      <c r="H56" s="11">
        <f t="shared" si="1"/>
        <v>0</v>
      </c>
    </row>
    <row r="57" spans="1:8" x14ac:dyDescent="0.45">
      <c r="A57" s="4" t="s">
        <v>194</v>
      </c>
      <c r="B57" s="4" t="s">
        <v>195</v>
      </c>
      <c r="C57" s="5" t="s">
        <v>8</v>
      </c>
      <c r="D57" s="11">
        <v>-30534</v>
      </c>
      <c r="E57" s="11">
        <v>6028</v>
      </c>
      <c r="F57" s="11"/>
      <c r="G57" s="11">
        <f>6028+24576</f>
        <v>30604</v>
      </c>
      <c r="H57" s="11">
        <f t="shared" si="1"/>
        <v>-24576</v>
      </c>
    </row>
    <row r="58" spans="1:8" x14ac:dyDescent="0.45">
      <c r="A58" s="4" t="s">
        <v>96</v>
      </c>
      <c r="B58" s="4" t="s">
        <v>97</v>
      </c>
      <c r="C58" s="5" t="s">
        <v>8</v>
      </c>
      <c r="D58" s="11">
        <v>-2940</v>
      </c>
      <c r="E58" s="11">
        <v>-2940</v>
      </c>
      <c r="F58" s="11"/>
      <c r="G58" s="11"/>
      <c r="H58" s="11">
        <f t="shared" si="1"/>
        <v>-2940</v>
      </c>
    </row>
    <row r="59" spans="1:8" x14ac:dyDescent="0.45">
      <c r="A59" s="4" t="s">
        <v>223</v>
      </c>
      <c r="B59" s="4" t="s">
        <v>224</v>
      </c>
      <c r="C59" s="5"/>
      <c r="D59" s="11">
        <v>0</v>
      </c>
      <c r="E59" s="11">
        <v>-50</v>
      </c>
      <c r="F59" s="11">
        <v>50</v>
      </c>
      <c r="G59" s="11"/>
      <c r="H59" s="11">
        <f t="shared" si="1"/>
        <v>0</v>
      </c>
    </row>
    <row r="60" spans="1:8" x14ac:dyDescent="0.45">
      <c r="A60" s="4"/>
      <c r="B60" s="4" t="s">
        <v>225</v>
      </c>
      <c r="C60" s="5"/>
      <c r="D60" s="11">
        <v>0</v>
      </c>
      <c r="E60" s="11">
        <v>-122266</v>
      </c>
      <c r="F60" s="11">
        <f>108711+13555</f>
        <v>122266</v>
      </c>
      <c r="G60" s="11"/>
      <c r="H60" s="11">
        <f t="shared" si="1"/>
        <v>0</v>
      </c>
    </row>
    <row r="61" spans="1:8" ht="16.5" x14ac:dyDescent="0.75">
      <c r="A61" s="4" t="s">
        <v>98</v>
      </c>
      <c r="B61" s="4" t="s">
        <v>99</v>
      </c>
      <c r="C61" s="5" t="s">
        <v>8</v>
      </c>
      <c r="D61" s="12">
        <v>220436</v>
      </c>
      <c r="E61" s="12">
        <v>220436</v>
      </c>
      <c r="F61" s="12"/>
      <c r="G61" s="12"/>
      <c r="H61" s="12">
        <f t="shared" si="1"/>
        <v>220436</v>
      </c>
    </row>
    <row r="62" spans="1:8" x14ac:dyDescent="0.45">
      <c r="A62" s="3" t="s">
        <v>9</v>
      </c>
      <c r="B62" s="3" t="s">
        <v>17</v>
      </c>
      <c r="C62" s="6"/>
      <c r="D62" s="13">
        <f>SUM(D33:D61)</f>
        <v>-4634819</v>
      </c>
      <c r="E62" s="13">
        <f>SUM(E33:E61)</f>
        <v>-4839890</v>
      </c>
      <c r="F62" s="13">
        <f>SUM(F33:F61)</f>
        <v>473538</v>
      </c>
      <c r="G62" s="13">
        <f>SUM(G33:G61)</f>
        <v>158232</v>
      </c>
      <c r="H62" s="13">
        <f>SUM(H33:H61)</f>
        <v>-4524584</v>
      </c>
    </row>
    <row r="63" spans="1:8" x14ac:dyDescent="0.45">
      <c r="A63" s="4" t="s">
        <v>17</v>
      </c>
      <c r="B63" s="4" t="s">
        <v>17</v>
      </c>
      <c r="C63" s="5"/>
      <c r="D63" s="11"/>
      <c r="E63" s="11"/>
      <c r="F63" s="11"/>
      <c r="G63" s="11"/>
      <c r="H63" s="11"/>
    </row>
    <row r="64" spans="1:8" x14ac:dyDescent="0.45">
      <c r="A64" s="4" t="s">
        <v>100</v>
      </c>
      <c r="B64" s="4" t="s">
        <v>101</v>
      </c>
      <c r="C64" s="5" t="s">
        <v>10</v>
      </c>
      <c r="D64" s="11">
        <v>7777346</v>
      </c>
      <c r="E64" s="11">
        <v>7777346</v>
      </c>
      <c r="F64" s="11"/>
      <c r="G64" s="11"/>
      <c r="H64" s="11">
        <f t="shared" ref="H64:H68" si="2">E64+F64-G64</f>
        <v>7777346</v>
      </c>
    </row>
    <row r="65" spans="1:8" x14ac:dyDescent="0.45">
      <c r="A65" s="4" t="s">
        <v>196</v>
      </c>
      <c r="B65" s="4" t="s">
        <v>197</v>
      </c>
      <c r="C65" s="5" t="s">
        <v>10</v>
      </c>
      <c r="D65" s="11">
        <v>0</v>
      </c>
      <c r="E65" s="11">
        <v>0</v>
      </c>
      <c r="F65" s="11"/>
      <c r="G65" s="11"/>
      <c r="H65" s="11">
        <f t="shared" si="2"/>
        <v>0</v>
      </c>
    </row>
    <row r="66" spans="1:8" x14ac:dyDescent="0.45">
      <c r="A66" s="4" t="s">
        <v>198</v>
      </c>
      <c r="B66" s="4" t="s">
        <v>199</v>
      </c>
      <c r="C66" s="5" t="s">
        <v>10</v>
      </c>
      <c r="D66" s="11">
        <v>0</v>
      </c>
      <c r="E66" s="11">
        <v>0</v>
      </c>
      <c r="F66" s="11"/>
      <c r="G66" s="11"/>
      <c r="H66" s="11">
        <f t="shared" si="2"/>
        <v>0</v>
      </c>
    </row>
    <row r="67" spans="1:8" x14ac:dyDescent="0.45">
      <c r="A67" s="4" t="s">
        <v>102</v>
      </c>
      <c r="B67" s="4" t="s">
        <v>103</v>
      </c>
      <c r="C67" s="5" t="s">
        <v>10</v>
      </c>
      <c r="D67" s="11">
        <v>-4748885</v>
      </c>
      <c r="E67" s="11">
        <v>-4748885</v>
      </c>
      <c r="F67" s="11"/>
      <c r="G67" s="11"/>
      <c r="H67" s="11">
        <f t="shared" si="2"/>
        <v>-4748885</v>
      </c>
    </row>
    <row r="68" spans="1:8" ht="16.5" x14ac:dyDescent="0.75">
      <c r="A68" s="4" t="s">
        <v>104</v>
      </c>
      <c r="B68" s="4" t="s">
        <v>105</v>
      </c>
      <c r="C68" s="5" t="s">
        <v>10</v>
      </c>
      <c r="D68" s="12">
        <v>-5852481</v>
      </c>
      <c r="E68" s="12">
        <v>-5745624</v>
      </c>
      <c r="F68" s="12"/>
      <c r="G68" s="12"/>
      <c r="H68" s="12">
        <f t="shared" si="2"/>
        <v>-5745624</v>
      </c>
    </row>
    <row r="69" spans="1:8" x14ac:dyDescent="0.45">
      <c r="A69" s="3" t="s">
        <v>11</v>
      </c>
      <c r="B69" s="3" t="s">
        <v>17</v>
      </c>
      <c r="C69" s="6"/>
      <c r="D69" s="13">
        <f>SUM(D64:D68)</f>
        <v>-2824020</v>
      </c>
      <c r="E69" s="13">
        <f>SUM(E64:E68)</f>
        <v>-2717163</v>
      </c>
      <c r="F69" s="13">
        <f>SUM(F64:F68)</f>
        <v>0</v>
      </c>
      <c r="G69" s="13">
        <f>SUM(G64:G68)</f>
        <v>0</v>
      </c>
      <c r="H69" s="13">
        <f>SUM(H64:H68)</f>
        <v>-2717163</v>
      </c>
    </row>
    <row r="70" spans="1:8" x14ac:dyDescent="0.45">
      <c r="A70" s="4" t="s">
        <v>17</v>
      </c>
      <c r="B70" s="4" t="s">
        <v>17</v>
      </c>
      <c r="C70" s="5"/>
      <c r="D70" s="11"/>
      <c r="E70" s="11"/>
      <c r="F70" s="11"/>
      <c r="G70" s="11"/>
      <c r="H70" s="11"/>
    </row>
    <row r="71" spans="1:8" x14ac:dyDescent="0.45">
      <c r="A71" s="4" t="s">
        <v>106</v>
      </c>
      <c r="B71" s="4" t="s">
        <v>107</v>
      </c>
      <c r="C71" s="5" t="s">
        <v>12</v>
      </c>
      <c r="D71" s="11">
        <v>-1805877</v>
      </c>
      <c r="E71" s="11">
        <v>-816748</v>
      </c>
      <c r="F71" s="11"/>
      <c r="G71" s="11">
        <f>54379+15082</f>
        <v>69461</v>
      </c>
      <c r="H71" s="11">
        <f t="shared" ref="H71:H82" si="3">E71+F71-G71</f>
        <v>-886209</v>
      </c>
    </row>
    <row r="72" spans="1:8" x14ac:dyDescent="0.45">
      <c r="A72" s="4" t="s">
        <v>108</v>
      </c>
      <c r="B72" s="4" t="s">
        <v>109</v>
      </c>
      <c r="C72" s="5" t="s">
        <v>12</v>
      </c>
      <c r="D72" s="11">
        <v>-24344</v>
      </c>
      <c r="E72" s="11">
        <v>-10458</v>
      </c>
      <c r="F72" s="11"/>
      <c r="G72" s="11"/>
      <c r="H72" s="11">
        <f t="shared" si="3"/>
        <v>-10458</v>
      </c>
    </row>
    <row r="73" spans="1:8" x14ac:dyDescent="0.45">
      <c r="A73" s="4" t="s">
        <v>217</v>
      </c>
      <c r="B73" s="4" t="s">
        <v>218</v>
      </c>
      <c r="C73" s="5" t="s">
        <v>12</v>
      </c>
      <c r="D73" s="11">
        <v>-184289</v>
      </c>
      <c r="E73" s="11">
        <v>0</v>
      </c>
      <c r="F73" s="11"/>
      <c r="G73" s="11"/>
      <c r="H73" s="11">
        <f t="shared" si="3"/>
        <v>0</v>
      </c>
    </row>
    <row r="74" spans="1:8" x14ac:dyDescent="0.45">
      <c r="A74" s="4" t="s">
        <v>182</v>
      </c>
      <c r="B74" s="4" t="s">
        <v>183</v>
      </c>
      <c r="C74" s="5" t="s">
        <v>12</v>
      </c>
      <c r="D74" s="11">
        <v>-90320</v>
      </c>
      <c r="E74" s="11">
        <v>-45379</v>
      </c>
      <c r="F74" s="11"/>
      <c r="G74" s="11"/>
      <c r="H74" s="11">
        <f t="shared" si="3"/>
        <v>-45379</v>
      </c>
    </row>
    <row r="75" spans="1:8" x14ac:dyDescent="0.45">
      <c r="A75" s="4" t="s">
        <v>170</v>
      </c>
      <c r="B75" s="4" t="s">
        <v>171</v>
      </c>
      <c r="C75" s="5" t="s">
        <v>12</v>
      </c>
      <c r="D75" s="11">
        <v>-3203</v>
      </c>
      <c r="E75" s="11">
        <v>-620</v>
      </c>
      <c r="F75" s="11"/>
      <c r="G75" s="11"/>
      <c r="H75" s="11">
        <f t="shared" si="3"/>
        <v>-620</v>
      </c>
    </row>
    <row r="76" spans="1:8" x14ac:dyDescent="0.45">
      <c r="A76" s="4" t="s">
        <v>110</v>
      </c>
      <c r="B76" s="4" t="s">
        <v>111</v>
      </c>
      <c r="C76" s="5" t="s">
        <v>12</v>
      </c>
      <c r="D76" s="11">
        <v>-13613</v>
      </c>
      <c r="E76" s="11">
        <v>-5694</v>
      </c>
      <c r="F76" s="11"/>
      <c r="G76" s="11"/>
      <c r="H76" s="11">
        <f t="shared" si="3"/>
        <v>-5694</v>
      </c>
    </row>
    <row r="77" spans="1:8" x14ac:dyDescent="0.45">
      <c r="A77" s="4" t="s">
        <v>112</v>
      </c>
      <c r="B77" s="4" t="s">
        <v>113</v>
      </c>
      <c r="C77" s="5" t="s">
        <v>12</v>
      </c>
      <c r="D77" s="11">
        <v>-5557</v>
      </c>
      <c r="E77" s="11">
        <v>-2742</v>
      </c>
      <c r="F77" s="11"/>
      <c r="G77" s="11"/>
      <c r="H77" s="11">
        <f t="shared" si="3"/>
        <v>-2742</v>
      </c>
    </row>
    <row r="78" spans="1:8" x14ac:dyDescent="0.45">
      <c r="A78" s="4" t="s">
        <v>114</v>
      </c>
      <c r="B78" s="4" t="s">
        <v>115</v>
      </c>
      <c r="C78" s="5" t="s">
        <v>12</v>
      </c>
      <c r="D78" s="11">
        <v>-48632</v>
      </c>
      <c r="E78" s="11">
        <v>-23855</v>
      </c>
      <c r="F78" s="11"/>
      <c r="G78" s="11"/>
      <c r="H78" s="11">
        <f t="shared" si="3"/>
        <v>-23855</v>
      </c>
    </row>
    <row r="79" spans="1:8" x14ac:dyDescent="0.45">
      <c r="A79" s="4" t="s">
        <v>200</v>
      </c>
      <c r="B79" s="4" t="s">
        <v>201</v>
      </c>
      <c r="C79" s="5" t="s">
        <v>12</v>
      </c>
      <c r="D79" s="11">
        <v>0</v>
      </c>
      <c r="E79" s="11">
        <v>0</v>
      </c>
      <c r="F79" s="11"/>
      <c r="G79" s="11"/>
      <c r="H79" s="11">
        <f t="shared" si="3"/>
        <v>0</v>
      </c>
    </row>
    <row r="80" spans="1:8" x14ac:dyDescent="0.45">
      <c r="A80" s="4" t="s">
        <v>116</v>
      </c>
      <c r="B80" s="4" t="s">
        <v>117</v>
      </c>
      <c r="C80" s="5" t="s">
        <v>12</v>
      </c>
      <c r="D80" s="11">
        <v>-10579</v>
      </c>
      <c r="E80" s="11">
        <v>0</v>
      </c>
      <c r="F80" s="11"/>
      <c r="G80" s="11">
        <v>13555</v>
      </c>
      <c r="H80" s="11">
        <f t="shared" si="3"/>
        <v>-13555</v>
      </c>
    </row>
    <row r="81" spans="1:10" x14ac:dyDescent="0.45">
      <c r="A81" s="4" t="s">
        <v>118</v>
      </c>
      <c r="B81" s="4" t="s">
        <v>119</v>
      </c>
      <c r="C81" s="5" t="s">
        <v>12</v>
      </c>
      <c r="D81" s="11">
        <v>-98</v>
      </c>
      <c r="E81" s="11">
        <v>-96</v>
      </c>
      <c r="F81" s="11"/>
      <c r="G81" s="11"/>
      <c r="H81" s="11">
        <f t="shared" si="3"/>
        <v>-96</v>
      </c>
    </row>
    <row r="82" spans="1:10" x14ac:dyDescent="0.45">
      <c r="A82" s="4" t="s">
        <v>172</v>
      </c>
      <c r="B82" s="4" t="s">
        <v>173</v>
      </c>
      <c r="C82" s="5" t="s">
        <v>12</v>
      </c>
      <c r="D82" s="11">
        <v>0</v>
      </c>
      <c r="E82" s="11">
        <v>5059</v>
      </c>
      <c r="F82" s="11"/>
      <c r="G82" s="11">
        <v>5059</v>
      </c>
      <c r="H82" s="11">
        <f t="shared" si="3"/>
        <v>0</v>
      </c>
    </row>
    <row r="83" spans="1:10" x14ac:dyDescent="0.45">
      <c r="A83" s="3" t="s">
        <v>13</v>
      </c>
      <c r="B83" s="3" t="s">
        <v>17</v>
      </c>
      <c r="C83" s="6"/>
      <c r="D83" s="13">
        <f>SUM(D71:D82)</f>
        <v>-2186512</v>
      </c>
      <c r="E83" s="13">
        <f>SUM(E71:E82)</f>
        <v>-900533</v>
      </c>
      <c r="F83" s="13">
        <f>SUM(F71:F82)</f>
        <v>0</v>
      </c>
      <c r="G83" s="13">
        <f>SUM(G71:G82)</f>
        <v>88075</v>
      </c>
      <c r="H83" s="13">
        <f>SUM(H71:H82)</f>
        <v>-988608</v>
      </c>
      <c r="J83" s="9">
        <f>D75+D76+D77+D80</f>
        <v>-32952</v>
      </c>
    </row>
    <row r="84" spans="1:10" x14ac:dyDescent="0.45">
      <c r="A84" s="4" t="s">
        <v>17</v>
      </c>
      <c r="B84" s="4" t="s">
        <v>17</v>
      </c>
      <c r="C84" s="5"/>
      <c r="D84" s="11"/>
      <c r="E84" s="11"/>
      <c r="F84" s="11"/>
      <c r="G84" s="11"/>
      <c r="H84" s="11"/>
    </row>
    <row r="85" spans="1:10" x14ac:dyDescent="0.45">
      <c r="A85" s="4" t="s">
        <v>120</v>
      </c>
      <c r="B85" s="4" t="s">
        <v>121</v>
      </c>
      <c r="C85" s="5" t="s">
        <v>14</v>
      </c>
      <c r="D85" s="11">
        <v>0</v>
      </c>
      <c r="E85" s="11">
        <v>0</v>
      </c>
      <c r="F85" s="11"/>
      <c r="G85" s="11"/>
      <c r="H85" s="11">
        <f t="shared" ref="H85:H115" si="4">E85+F85-G85</f>
        <v>0</v>
      </c>
    </row>
    <row r="86" spans="1:10" x14ac:dyDescent="0.45">
      <c r="A86" s="4" t="s">
        <v>202</v>
      </c>
      <c r="B86" s="4" t="s">
        <v>203</v>
      </c>
      <c r="C86" s="5" t="s">
        <v>14</v>
      </c>
      <c r="D86" s="11">
        <v>0</v>
      </c>
      <c r="E86" s="11">
        <v>50</v>
      </c>
      <c r="F86" s="11"/>
      <c r="G86" s="11">
        <v>50</v>
      </c>
      <c r="H86" s="11">
        <f t="shared" si="4"/>
        <v>0</v>
      </c>
    </row>
    <row r="87" spans="1:10" x14ac:dyDescent="0.45">
      <c r="A87" s="4" t="s">
        <v>204</v>
      </c>
      <c r="B87" s="4" t="s">
        <v>205</v>
      </c>
      <c r="C87" s="5" t="s">
        <v>14</v>
      </c>
      <c r="D87" s="11">
        <v>0</v>
      </c>
      <c r="E87" s="11">
        <v>0</v>
      </c>
      <c r="F87" s="11"/>
      <c r="G87" s="11"/>
      <c r="H87" s="11">
        <f t="shared" si="4"/>
        <v>0</v>
      </c>
    </row>
    <row r="88" spans="1:10" x14ac:dyDescent="0.45">
      <c r="A88" s="4" t="s">
        <v>122</v>
      </c>
      <c r="B88" s="4" t="s">
        <v>123</v>
      </c>
      <c r="C88" s="5" t="s">
        <v>14</v>
      </c>
      <c r="D88" s="11">
        <v>24515</v>
      </c>
      <c r="E88" s="11">
        <v>-510</v>
      </c>
      <c r="F88" s="11">
        <f>14855+3732</f>
        <v>18587</v>
      </c>
      <c r="G88" s="11"/>
      <c r="H88" s="11">
        <f t="shared" si="4"/>
        <v>18077</v>
      </c>
    </row>
    <row r="89" spans="1:10" x14ac:dyDescent="0.45">
      <c r="A89" s="4" t="s">
        <v>124</v>
      </c>
      <c r="B89" s="4" t="s">
        <v>125</v>
      </c>
      <c r="C89" s="5" t="s">
        <v>14</v>
      </c>
      <c r="D89" s="11">
        <v>1639</v>
      </c>
      <c r="E89" s="11">
        <v>1472</v>
      </c>
      <c r="F89" s="11"/>
      <c r="G89" s="11">
        <v>103</v>
      </c>
      <c r="H89" s="11">
        <f t="shared" si="4"/>
        <v>1369</v>
      </c>
    </row>
    <row r="90" spans="1:10" x14ac:dyDescent="0.45">
      <c r="A90" s="4" t="s">
        <v>126</v>
      </c>
      <c r="B90" s="4" t="s">
        <v>127</v>
      </c>
      <c r="C90" s="5" t="s">
        <v>14</v>
      </c>
      <c r="D90" s="11">
        <v>63420.4</v>
      </c>
      <c r="E90" s="11">
        <v>26633</v>
      </c>
      <c r="F90" s="11"/>
      <c r="G90" s="11">
        <v>8441</v>
      </c>
      <c r="H90" s="11">
        <f t="shared" si="4"/>
        <v>18192</v>
      </c>
    </row>
    <row r="91" spans="1:10" x14ac:dyDescent="0.45">
      <c r="A91" s="4" t="s">
        <v>176</v>
      </c>
      <c r="B91" s="4" t="s">
        <v>177</v>
      </c>
      <c r="C91" s="5" t="s">
        <v>14</v>
      </c>
      <c r="D91" s="11">
        <v>0</v>
      </c>
      <c r="E91" s="11">
        <v>2357</v>
      </c>
      <c r="F91" s="11"/>
      <c r="G91" s="11"/>
      <c r="H91" s="11">
        <f t="shared" si="4"/>
        <v>2357</v>
      </c>
    </row>
    <row r="92" spans="1:10" x14ac:dyDescent="0.45">
      <c r="A92" s="4" t="s">
        <v>206</v>
      </c>
      <c r="B92" s="4" t="s">
        <v>227</v>
      </c>
      <c r="C92" s="5" t="s">
        <v>14</v>
      </c>
      <c r="D92" s="11">
        <v>0</v>
      </c>
      <c r="E92" s="11">
        <v>13521</v>
      </c>
      <c r="F92" s="11"/>
      <c r="G92" s="11"/>
      <c r="H92" s="11">
        <f t="shared" si="4"/>
        <v>13521</v>
      </c>
    </row>
    <row r="93" spans="1:10" x14ac:dyDescent="0.45">
      <c r="A93" s="4" t="s">
        <v>128</v>
      </c>
      <c r="B93" s="4" t="s">
        <v>129</v>
      </c>
      <c r="C93" s="5" t="s">
        <v>14</v>
      </c>
      <c r="D93" s="11">
        <v>77</v>
      </c>
      <c r="E93" s="11">
        <v>18</v>
      </c>
      <c r="F93" s="11"/>
      <c r="G93" s="11"/>
      <c r="H93" s="11">
        <f t="shared" si="4"/>
        <v>18</v>
      </c>
    </row>
    <row r="94" spans="1:10" x14ac:dyDescent="0.45">
      <c r="A94" s="4" t="s">
        <v>130</v>
      </c>
      <c r="B94" s="4" t="s">
        <v>131</v>
      </c>
      <c r="C94" s="5" t="s">
        <v>14</v>
      </c>
      <c r="D94" s="11">
        <v>584741</v>
      </c>
      <c r="E94" s="11">
        <v>278122</v>
      </c>
      <c r="F94" s="11"/>
      <c r="G94" s="11"/>
      <c r="H94" s="11">
        <f t="shared" si="4"/>
        <v>278122</v>
      </c>
    </row>
    <row r="95" spans="1:10" x14ac:dyDescent="0.45">
      <c r="A95" s="4" t="s">
        <v>132</v>
      </c>
      <c r="B95" s="4" t="s">
        <v>133</v>
      </c>
      <c r="C95" s="5" t="s">
        <v>14</v>
      </c>
      <c r="D95" s="11">
        <v>225205</v>
      </c>
      <c r="E95" s="11">
        <v>67167</v>
      </c>
      <c r="F95" s="11">
        <v>20338</v>
      </c>
      <c r="G95" s="11"/>
      <c r="H95" s="11">
        <f t="shared" si="4"/>
        <v>87505</v>
      </c>
    </row>
    <row r="96" spans="1:10" x14ac:dyDescent="0.45">
      <c r="A96" s="4" t="s">
        <v>134</v>
      </c>
      <c r="B96" s="4" t="s">
        <v>135</v>
      </c>
      <c r="C96" s="5" t="s">
        <v>14</v>
      </c>
      <c r="D96" s="11">
        <v>36482</v>
      </c>
      <c r="E96" s="11">
        <v>27130</v>
      </c>
      <c r="F96" s="11"/>
      <c r="G96" s="11">
        <v>7314</v>
      </c>
      <c r="H96" s="11">
        <f t="shared" si="4"/>
        <v>19816</v>
      </c>
    </row>
    <row r="97" spans="1:8" x14ac:dyDescent="0.45">
      <c r="A97" s="4" t="s">
        <v>136</v>
      </c>
      <c r="B97" s="4" t="s">
        <v>137</v>
      </c>
      <c r="C97" s="5" t="s">
        <v>14</v>
      </c>
      <c r="D97" s="11">
        <v>89477</v>
      </c>
      <c r="E97" s="11">
        <v>11074</v>
      </c>
      <c r="F97" s="11">
        <v>39105</v>
      </c>
      <c r="G97" s="11"/>
      <c r="H97" s="11">
        <f t="shared" si="4"/>
        <v>50179</v>
      </c>
    </row>
    <row r="98" spans="1:8" x14ac:dyDescent="0.45">
      <c r="A98" s="4" t="s">
        <v>138</v>
      </c>
      <c r="B98" s="4" t="s">
        <v>139</v>
      </c>
      <c r="C98" s="5" t="s">
        <v>14</v>
      </c>
      <c r="D98" s="11">
        <v>12821</v>
      </c>
      <c r="E98" s="11">
        <v>5610</v>
      </c>
      <c r="F98" s="11"/>
      <c r="G98" s="11"/>
      <c r="H98" s="11">
        <f t="shared" si="4"/>
        <v>5610</v>
      </c>
    </row>
    <row r="99" spans="1:8" x14ac:dyDescent="0.45">
      <c r="A99" s="4" t="s">
        <v>140</v>
      </c>
      <c r="B99" s="4" t="s">
        <v>141</v>
      </c>
      <c r="C99" s="5" t="s">
        <v>14</v>
      </c>
      <c r="D99" s="11">
        <v>210401</v>
      </c>
      <c r="E99" s="11">
        <v>25036</v>
      </c>
      <c r="F99" s="11"/>
      <c r="G99" s="11"/>
      <c r="H99" s="11">
        <f t="shared" si="4"/>
        <v>25036</v>
      </c>
    </row>
    <row r="100" spans="1:8" x14ac:dyDescent="0.45">
      <c r="A100" s="4" t="s">
        <v>207</v>
      </c>
      <c r="B100" s="4" t="s">
        <v>208</v>
      </c>
      <c r="C100" s="5" t="s">
        <v>14</v>
      </c>
      <c r="D100" s="11">
        <v>122936</v>
      </c>
      <c r="E100" s="11">
        <v>2075</v>
      </c>
      <c r="F100" s="11">
        <v>24576</v>
      </c>
      <c r="G100" s="11">
        <v>461</v>
      </c>
      <c r="H100" s="11">
        <f t="shared" si="4"/>
        <v>26190</v>
      </c>
    </row>
    <row r="101" spans="1:8" x14ac:dyDescent="0.45">
      <c r="A101" s="4" t="s">
        <v>209</v>
      </c>
      <c r="B101" s="4" t="s">
        <v>210</v>
      </c>
      <c r="C101" s="5" t="s">
        <v>14</v>
      </c>
      <c r="D101" s="11">
        <v>14836</v>
      </c>
      <c r="E101" s="11">
        <v>0</v>
      </c>
      <c r="F101" s="11"/>
      <c r="G101" s="11"/>
      <c r="H101" s="11">
        <f t="shared" si="4"/>
        <v>0</v>
      </c>
    </row>
    <row r="102" spans="1:8" x14ac:dyDescent="0.45">
      <c r="A102" s="4" t="s">
        <v>211</v>
      </c>
      <c r="B102" s="4" t="s">
        <v>212</v>
      </c>
      <c r="C102" s="5" t="s">
        <v>14</v>
      </c>
      <c r="D102" s="11">
        <v>9286</v>
      </c>
      <c r="E102" s="11">
        <v>5064</v>
      </c>
      <c r="F102" s="11"/>
      <c r="G102" s="11"/>
      <c r="H102" s="11">
        <f t="shared" si="4"/>
        <v>5064</v>
      </c>
    </row>
    <row r="103" spans="1:8" x14ac:dyDescent="0.45">
      <c r="A103" s="4" t="s">
        <v>142</v>
      </c>
      <c r="B103" s="4" t="s">
        <v>143</v>
      </c>
      <c r="C103" s="5" t="s">
        <v>14</v>
      </c>
      <c r="D103" s="11">
        <v>28510</v>
      </c>
      <c r="E103" s="11">
        <v>14467</v>
      </c>
      <c r="F103" s="11"/>
      <c r="G103" s="11"/>
      <c r="H103" s="11">
        <f t="shared" si="4"/>
        <v>14467</v>
      </c>
    </row>
    <row r="104" spans="1:8" x14ac:dyDescent="0.45">
      <c r="A104" s="4" t="s">
        <v>213</v>
      </c>
      <c r="B104" s="4" t="s">
        <v>214</v>
      </c>
      <c r="C104" s="5" t="s">
        <v>14</v>
      </c>
      <c r="D104" s="11">
        <v>16819</v>
      </c>
      <c r="E104" s="11">
        <v>9145</v>
      </c>
      <c r="F104" s="11"/>
      <c r="G104" s="11"/>
      <c r="H104" s="11">
        <f t="shared" si="4"/>
        <v>9145</v>
      </c>
    </row>
    <row r="105" spans="1:8" x14ac:dyDescent="0.45">
      <c r="A105" s="4" t="s">
        <v>142</v>
      </c>
      <c r="B105" s="4" t="s">
        <v>226</v>
      </c>
      <c r="C105" s="5"/>
      <c r="D105" s="11"/>
      <c r="E105" s="11">
        <v>-8441</v>
      </c>
      <c r="F105" s="11">
        <v>8441</v>
      </c>
      <c r="G105" s="11"/>
      <c r="H105" s="11">
        <f t="shared" si="4"/>
        <v>0</v>
      </c>
    </row>
    <row r="106" spans="1:8" x14ac:dyDescent="0.45">
      <c r="A106" s="4" t="s">
        <v>144</v>
      </c>
      <c r="B106" s="4" t="s">
        <v>145</v>
      </c>
      <c r="C106" s="5" t="s">
        <v>14</v>
      </c>
      <c r="D106" s="11">
        <v>5825</v>
      </c>
      <c r="E106" s="11">
        <v>2207</v>
      </c>
      <c r="F106" s="11"/>
      <c r="G106" s="11"/>
      <c r="H106" s="11">
        <f t="shared" si="4"/>
        <v>2207</v>
      </c>
    </row>
    <row r="107" spans="1:8" x14ac:dyDescent="0.45">
      <c r="A107" s="4" t="s">
        <v>146</v>
      </c>
      <c r="B107" s="4" t="s">
        <v>147</v>
      </c>
      <c r="C107" s="5" t="s">
        <v>14</v>
      </c>
      <c r="D107" s="11">
        <v>334708</v>
      </c>
      <c r="E107" s="11">
        <v>329460</v>
      </c>
      <c r="F107" s="11"/>
      <c r="G107" s="11">
        <v>143245</v>
      </c>
      <c r="H107" s="11">
        <f t="shared" si="4"/>
        <v>186215</v>
      </c>
    </row>
    <row r="108" spans="1:8" x14ac:dyDescent="0.45">
      <c r="A108" s="4" t="s">
        <v>148</v>
      </c>
      <c r="B108" s="4" t="s">
        <v>149</v>
      </c>
      <c r="C108" s="5" t="s">
        <v>14</v>
      </c>
      <c r="D108" s="11">
        <v>0</v>
      </c>
      <c r="E108" s="11">
        <v>973</v>
      </c>
      <c r="F108" s="11"/>
      <c r="G108" s="11"/>
      <c r="H108" s="11">
        <f t="shared" si="4"/>
        <v>973</v>
      </c>
    </row>
    <row r="109" spans="1:8" x14ac:dyDescent="0.45">
      <c r="A109" s="4" t="s">
        <v>215</v>
      </c>
      <c r="B109" s="4" t="s">
        <v>216</v>
      </c>
      <c r="C109" s="5" t="s">
        <v>14</v>
      </c>
      <c r="D109" s="11">
        <v>24501</v>
      </c>
      <c r="E109" s="11">
        <v>0</v>
      </c>
      <c r="F109" s="11"/>
      <c r="G109" s="11"/>
      <c r="H109" s="11">
        <f t="shared" si="4"/>
        <v>0</v>
      </c>
    </row>
    <row r="110" spans="1:8" x14ac:dyDescent="0.45">
      <c r="A110" s="4" t="s">
        <v>150</v>
      </c>
      <c r="B110" s="4" t="s">
        <v>151</v>
      </c>
      <c r="C110" s="5" t="s">
        <v>14</v>
      </c>
      <c r="D110" s="11">
        <v>312498</v>
      </c>
      <c r="E110" s="11">
        <v>0</v>
      </c>
      <c r="F110" s="11">
        <v>155330</v>
      </c>
      <c r="G110" s="11"/>
      <c r="H110" s="11">
        <f t="shared" si="4"/>
        <v>155330</v>
      </c>
    </row>
    <row r="111" spans="1:8" x14ac:dyDescent="0.45">
      <c r="A111" s="4" t="s">
        <v>152</v>
      </c>
      <c r="B111" s="4" t="s">
        <v>153</v>
      </c>
      <c r="C111" s="5" t="s">
        <v>14</v>
      </c>
      <c r="D111" s="11">
        <v>51829</v>
      </c>
      <c r="E111" s="11">
        <v>5585</v>
      </c>
      <c r="F111" s="11"/>
      <c r="G111" s="11"/>
      <c r="H111" s="11">
        <f t="shared" si="4"/>
        <v>5585</v>
      </c>
    </row>
    <row r="112" spans="1:8" x14ac:dyDescent="0.45">
      <c r="A112" s="4" t="s">
        <v>154</v>
      </c>
      <c r="B112" s="4" t="s">
        <v>155</v>
      </c>
      <c r="C112" s="5" t="s">
        <v>14</v>
      </c>
      <c r="D112" s="11">
        <v>10500</v>
      </c>
      <c r="E112" s="11">
        <v>0</v>
      </c>
      <c r="F112" s="11"/>
      <c r="G112" s="11"/>
      <c r="H112" s="11">
        <f t="shared" si="4"/>
        <v>0</v>
      </c>
    </row>
    <row r="113" spans="1:8" x14ac:dyDescent="0.45">
      <c r="A113" s="4" t="s">
        <v>156</v>
      </c>
      <c r="B113" s="4" t="s">
        <v>157</v>
      </c>
      <c r="C113" s="5" t="s">
        <v>14</v>
      </c>
      <c r="D113" s="11">
        <v>27871</v>
      </c>
      <c r="E113" s="11">
        <v>32141</v>
      </c>
      <c r="F113" s="11"/>
      <c r="G113" s="11"/>
      <c r="H113" s="11">
        <f t="shared" si="4"/>
        <v>32141</v>
      </c>
    </row>
    <row r="114" spans="1:8" x14ac:dyDescent="0.45">
      <c r="A114" s="4" t="s">
        <v>174</v>
      </c>
      <c r="B114" s="4" t="s">
        <v>175</v>
      </c>
      <c r="C114" s="5" t="s">
        <v>14</v>
      </c>
      <c r="D114" s="11">
        <v>3460</v>
      </c>
      <c r="E114" s="11">
        <v>2062</v>
      </c>
      <c r="F114" s="11"/>
      <c r="G114" s="11"/>
      <c r="H114" s="11">
        <f t="shared" si="4"/>
        <v>2062</v>
      </c>
    </row>
    <row r="115" spans="1:8" x14ac:dyDescent="0.45">
      <c r="A115" s="4" t="s">
        <v>158</v>
      </c>
      <c r="B115" s="4" t="s">
        <v>159</v>
      </c>
      <c r="C115" s="5" t="s">
        <v>14</v>
      </c>
      <c r="D115" s="11">
        <v>10250</v>
      </c>
      <c r="E115" s="11">
        <f>5450+50</f>
        <v>5500</v>
      </c>
      <c r="F115" s="11"/>
      <c r="G115" s="11"/>
      <c r="H115" s="11">
        <f t="shared" si="4"/>
        <v>5500</v>
      </c>
    </row>
    <row r="116" spans="1:8" x14ac:dyDescent="0.45">
      <c r="A116" s="4" t="s">
        <v>160</v>
      </c>
      <c r="B116" s="4" t="s">
        <v>161</v>
      </c>
      <c r="C116" s="5" t="s">
        <v>14</v>
      </c>
      <c r="D116" s="11">
        <v>70762</v>
      </c>
      <c r="E116" s="11">
        <v>31454</v>
      </c>
      <c r="F116" s="11"/>
      <c r="G116" s="11"/>
      <c r="H116" s="11">
        <f t="shared" ref="H116:H117" si="5">E116+F116-G116</f>
        <v>31454</v>
      </c>
    </row>
    <row r="117" spans="1:8" x14ac:dyDescent="0.45">
      <c r="A117" s="4" t="s">
        <v>162</v>
      </c>
      <c r="B117" s="4" t="s">
        <v>163</v>
      </c>
      <c r="C117" s="5" t="s">
        <v>14</v>
      </c>
      <c r="D117" s="11">
        <v>0</v>
      </c>
      <c r="E117" s="11">
        <v>4</v>
      </c>
      <c r="F117" s="11"/>
      <c r="G117" s="11">
        <v>4</v>
      </c>
      <c r="H117" s="11">
        <f t="shared" si="5"/>
        <v>0</v>
      </c>
    </row>
    <row r="118" spans="1:8" x14ac:dyDescent="0.45">
      <c r="A118" s="3" t="s">
        <v>15</v>
      </c>
      <c r="B118" s="3" t="s">
        <v>17</v>
      </c>
      <c r="C118" s="6"/>
      <c r="D118" s="13">
        <f>SUM(D85:D117)</f>
        <v>2293369.4</v>
      </c>
      <c r="E118" s="13">
        <f>SUM(E85:E117)</f>
        <v>889376</v>
      </c>
      <c r="F118" s="13">
        <f>SUM(F85:F117)</f>
        <v>266377</v>
      </c>
      <c r="G118" s="13">
        <f>SUM(G85:G117)</f>
        <v>159618</v>
      </c>
      <c r="H118" s="13">
        <f>SUM(H85:H117)</f>
        <v>996135</v>
      </c>
    </row>
    <row r="119" spans="1:8" ht="16.5" x14ac:dyDescent="0.75">
      <c r="A119" s="4" t="s">
        <v>17</v>
      </c>
      <c r="B119" s="4" t="s">
        <v>17</v>
      </c>
      <c r="C119" s="5"/>
      <c r="D119" s="12" t="s">
        <v>18</v>
      </c>
      <c r="E119" s="12" t="s">
        <v>18</v>
      </c>
      <c r="F119" s="12" t="s">
        <v>18</v>
      </c>
      <c r="G119" s="12" t="s">
        <v>18</v>
      </c>
      <c r="H119" s="12" t="s">
        <v>18</v>
      </c>
    </row>
    <row r="120" spans="1:8" x14ac:dyDescent="0.45">
      <c r="A120" s="3" t="s">
        <v>16</v>
      </c>
      <c r="B120" s="3" t="s">
        <v>17</v>
      </c>
      <c r="C120" s="6"/>
      <c r="D120" s="13">
        <f>D31+D62+D69+D83+D118</f>
        <v>0</v>
      </c>
      <c r="E120" s="13">
        <f>E31+E62+E69+E83+E118</f>
        <v>0</v>
      </c>
      <c r="F120" s="13">
        <f>F31+F62+F69+F83+F118</f>
        <v>1187969</v>
      </c>
      <c r="G120" s="13">
        <f>G31+G62+G69+G83+G118</f>
        <v>1187969</v>
      </c>
      <c r="H120" s="13">
        <f>H31+H62+H69+H83+H118</f>
        <v>0</v>
      </c>
    </row>
    <row r="121" spans="1:8" x14ac:dyDescent="0.45">
      <c r="A121" s="4" t="s">
        <v>17</v>
      </c>
      <c r="B121" s="4" t="s">
        <v>17</v>
      </c>
      <c r="C121" s="5"/>
      <c r="D121" s="11"/>
      <c r="E121" s="11"/>
      <c r="F121" s="11"/>
      <c r="G121" s="11"/>
      <c r="H121" s="11"/>
    </row>
    <row r="122" spans="1:8" ht="16.5" x14ac:dyDescent="0.75">
      <c r="A122" s="1" t="s">
        <v>229</v>
      </c>
      <c r="B122" s="3" t="s">
        <v>17</v>
      </c>
      <c r="C122" s="6"/>
      <c r="D122" s="14">
        <f>-D83-D118</f>
        <v>-106857.39999999991</v>
      </c>
      <c r="E122" s="14">
        <f>-E83-E118</f>
        <v>11157</v>
      </c>
      <c r="F122" s="14" t="s">
        <v>18</v>
      </c>
      <c r="G122" s="14" t="s">
        <v>18</v>
      </c>
      <c r="H122" s="14">
        <f>-H83-H118</f>
        <v>-7527</v>
      </c>
    </row>
  </sheetData>
  <pageMargins left="0.25" right="0.25" top="0.5" bottom="0.25" header="0.5" footer="0.75"/>
  <pageSetup scale="71" fitToHeight="0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dd028d8-45ed-4686-9ffc-f9a17e05d902">
      <UserInfo>
        <DisplayName/>
        <AccountId xsi:nil="true"/>
        <AccountType/>
      </UserInfo>
    </SharedWithUsers>
    <lcf76f155ced4ddcb4097134ff3c332f xmlns="6714ddff-af6c-4b07-a702-7d29686d61cf">
      <Terms xmlns="http://schemas.microsoft.com/office/infopath/2007/PartnerControls"/>
    </lcf76f155ced4ddcb4097134ff3c332f>
    <TaxCatchAll xmlns="3dd028d8-45ed-4686-9ffc-f9a17e05d90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3A6428C4DDDD4B97A83855C132F4BD" ma:contentTypeVersion="17" ma:contentTypeDescription="Create a new document." ma:contentTypeScope="" ma:versionID="bd3a81c4ab256e6daf38278bb5ea7556">
  <xsd:schema xmlns:xsd="http://www.w3.org/2001/XMLSchema" xmlns:xs="http://www.w3.org/2001/XMLSchema" xmlns:p="http://schemas.microsoft.com/office/2006/metadata/properties" xmlns:ns2="6714ddff-af6c-4b07-a702-7d29686d61cf" xmlns:ns3="3dd028d8-45ed-4686-9ffc-f9a17e05d902" targetNamespace="http://schemas.microsoft.com/office/2006/metadata/properties" ma:root="true" ma:fieldsID="f13cb74a5c2fe38402c7b7697903dbf1" ns2:_="" ns3:_="">
    <xsd:import namespace="6714ddff-af6c-4b07-a702-7d29686d61cf"/>
    <xsd:import namespace="3dd028d8-45ed-4686-9ffc-f9a17e05d9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4ddff-af6c-4b07-a702-7d29686d61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f0b598d-34ba-428a-b23e-2a34cdb87b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d028d8-45ed-4686-9ffc-f9a17e05d902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ee6fd08-b116-415a-b2d4-4015d8db52bc}" ma:internalName="TaxCatchAll" ma:showField="CatchAllData" ma:web="3dd028d8-45ed-4686-9ffc-f9a17e05d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FCD31-24F2-4D77-804E-456D72E329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95F0CE-A096-4C24-9F94-B17A9163100F}">
  <ds:schemaRefs>
    <ds:schemaRef ds:uri="http://schemas.microsoft.com/office/2006/metadata/properties"/>
    <ds:schemaRef ds:uri="http://schemas.microsoft.com/office/infopath/2007/PartnerControls"/>
    <ds:schemaRef ds:uri="3dd028d8-45ed-4686-9ffc-f9a17e05d902"/>
    <ds:schemaRef ds:uri="6714ddff-af6c-4b07-a702-7d29686d61cf"/>
  </ds:schemaRefs>
</ds:datastoreItem>
</file>

<file path=customXml/itemProps3.xml><?xml version="1.0" encoding="utf-8"?>
<ds:datastoreItem xmlns:ds="http://schemas.openxmlformats.org/officeDocument/2006/customXml" ds:itemID="{DDDE1B59-EE93-4302-813E-910DB1546D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14ddff-af6c-4b07-a702-7d29686d61cf"/>
    <ds:schemaRef ds:uri="3dd028d8-45ed-4686-9ffc-f9a17e05d9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Report</vt:lpstr>
      <vt:lpstr>AfTable_18_TrialBalance_2</vt:lpstr>
      <vt:lpstr>Report!Print_Titles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Donnie Cox</dc:creator>
  <cp:lastModifiedBy>Robert Miller</cp:lastModifiedBy>
  <cp:lastPrinted>2025-08-14T15:29:55Z</cp:lastPrinted>
  <dcterms:created xsi:type="dcterms:W3CDTF">2022-06-01T12:51:35Z</dcterms:created>
  <dcterms:modified xsi:type="dcterms:W3CDTF">2025-08-15T19:17:50Z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leteTemporaryFile">
    <vt:lpwstr>0000000D7C20250724184016.xlsx</vt:lpwstr>
  </property>
  <property fmtid="{D5CDD505-2E9C-101B-9397-08002B2CF9AE}" pid="3" name="GFRDocument">
    <vt:lpwstr>1</vt:lpwstr>
  </property>
  <property fmtid="{D5CDD505-2E9C-101B-9397-08002B2CF9AE}" pid="4" name="WebDocument">
    <vt:lpwstr>True</vt:lpwstr>
  </property>
  <property fmtid="{D5CDD505-2E9C-101B-9397-08002B2CF9AE}" pid="5" name="MediaServiceImageTags">
    <vt:lpwstr/>
  </property>
  <property fmtid="{D5CDD505-2E9C-101B-9397-08002B2CF9AE}" pid="6" name="ContentTypeId">
    <vt:lpwstr>0x010100153A6428C4DDDD4B97A83855C132F4BD</vt:lpwstr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