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Nolin/Analysis/"/>
    </mc:Choice>
  </mc:AlternateContent>
  <xr:revisionPtr revIDLastSave="95" documentId="8_{B99103F5-CCED-44FF-8E70-10EE68B9202D}" xr6:coauthVersionLast="47" xr6:coauthVersionMax="47" xr10:uidLastSave="{AD8F34DC-5E64-4087-B275-A8C6FF0B4777}"/>
  <bookViews>
    <workbookView xWindow="-120" yWindow="-120" windowWidth="29040" windowHeight="15720" xr2:uid="{AC4653F0-2888-4696-A5C4-0F68D9809019}"/>
  </bookViews>
  <sheets>
    <sheet name="Lights" sheetId="1" r:id="rId1"/>
  </sheets>
  <definedNames>
    <definedName name="_xlnm.Print_Area" localSheetId="0">Lights!$A$1:$Q$46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" l="1"/>
  <c r="O27" i="1"/>
  <c r="O37" i="1"/>
  <c r="O39" i="1"/>
  <c r="O28" i="1"/>
  <c r="O40" i="1"/>
  <c r="O38" i="1"/>
  <c r="O41" i="1"/>
  <c r="O42" i="1"/>
  <c r="O29" i="1"/>
  <c r="O30" i="1"/>
  <c r="O24" i="1"/>
  <c r="O25" i="1"/>
  <c r="O21" i="1"/>
  <c r="O22" i="1"/>
  <c r="O19" i="1"/>
  <c r="O20" i="1"/>
  <c r="O16" i="1"/>
  <c r="O17" i="1"/>
  <c r="O13" i="1"/>
  <c r="O14" i="1"/>
  <c r="O8" i="1"/>
  <c r="O9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6" i="1"/>
  <c r="O7" i="1"/>
  <c r="O10" i="1"/>
  <c r="O11" i="1"/>
  <c r="O12" i="1"/>
  <c r="O15" i="1"/>
  <c r="O18" i="1"/>
  <c r="O23" i="1"/>
  <c r="O31" i="1"/>
  <c r="O32" i="1"/>
  <c r="O33" i="1"/>
  <c r="O34" i="1"/>
  <c r="O35" i="1"/>
  <c r="O36" i="1"/>
  <c r="O43" i="1"/>
  <c r="O6" i="1"/>
  <c r="G46" i="1"/>
  <c r="O46" i="1" l="1"/>
</calcChain>
</file>

<file path=xl/sharedStrings.xml><?xml version="1.0" encoding="utf-8"?>
<sst xmlns="http://schemas.openxmlformats.org/spreadsheetml/2006/main" count="181" uniqueCount="88">
  <si>
    <t>NOLIN RECC</t>
  </si>
  <si>
    <t>LIGHTING</t>
  </si>
  <si>
    <t>Monthly Rate</t>
  </si>
  <si>
    <t>GROUP WITH:</t>
  </si>
  <si>
    <t>Count on</t>
  </si>
  <si>
    <t>Device Type</t>
  </si>
  <si>
    <t>Device Description</t>
  </si>
  <si>
    <t>filing</t>
  </si>
  <si>
    <t>S5-SL 100W HPS</t>
  </si>
  <si>
    <t>S6-SL ORN AP 27,500 HPS</t>
  </si>
  <si>
    <t>S6-SL ORN AP 50,000 HPS</t>
  </si>
  <si>
    <t>11A</t>
  </si>
  <si>
    <t>S6-SL ORN AP LED 400WEQ</t>
  </si>
  <si>
    <t>S5-DFL 100W HPS EP</t>
  </si>
  <si>
    <t>12A</t>
  </si>
  <si>
    <t>S5-DFL 70 WATT LED EP</t>
  </si>
  <si>
    <t>S5-DFL 250W HPS EP</t>
  </si>
  <si>
    <t>13A</t>
  </si>
  <si>
    <t>S5-DFL-108 WAT LED EP</t>
  </si>
  <si>
    <t>13B</t>
  </si>
  <si>
    <t>S5-DFL 109 WAT LED EP</t>
  </si>
  <si>
    <t>S5-DFL 400W HPS EP</t>
  </si>
  <si>
    <t>14A</t>
  </si>
  <si>
    <t>S5-DFL 208W LED EP</t>
  </si>
  <si>
    <t>14B</t>
  </si>
  <si>
    <t>S5-DFL 202 WATT LED EP</t>
  </si>
  <si>
    <t>S5-400W CONTEMPORARY UG</t>
  </si>
  <si>
    <t>1A</t>
  </si>
  <si>
    <t>S5-SL 70W LED</t>
  </si>
  <si>
    <t>1B</t>
  </si>
  <si>
    <t>S5-SL 55W LED</t>
  </si>
  <si>
    <t>add to 1A</t>
  </si>
  <si>
    <t>S6-20' SANTA ROSA FP COLONIAL</t>
  </si>
  <si>
    <t>21A</t>
  </si>
  <si>
    <t>S6-20' FP COLONIAL 35-70 W LED</t>
  </si>
  <si>
    <t>S5-ORN UG 400W</t>
  </si>
  <si>
    <t>S5-20' FP  COLONIAL SANTA ROSA 150W HPS</t>
  </si>
  <si>
    <t>23A</t>
  </si>
  <si>
    <t>S5-20' FP COLONIAL SANTA ROSA 35-70W LED</t>
  </si>
  <si>
    <t>S6-20'FP COLONIAL CONSTPD</t>
  </si>
  <si>
    <t>25A</t>
  </si>
  <si>
    <t>S6-20'FP COL CONST PD 35-70 W LED</t>
  </si>
  <si>
    <t>S6-SL CITY WP 100W</t>
  </si>
  <si>
    <t>4A</t>
  </si>
  <si>
    <t>S6-SL CITY WP-LED 70W</t>
  </si>
  <si>
    <t>4B</t>
  </si>
  <si>
    <t>S6-SL CITY WP-LED 55W</t>
  </si>
  <si>
    <t>S6-SL WP 250W HPS</t>
  </si>
  <si>
    <t>5A</t>
  </si>
  <si>
    <t>S6-SL WP 108W LED</t>
  </si>
  <si>
    <t>5B</t>
  </si>
  <si>
    <t>S6-SL WP 109W LED</t>
  </si>
  <si>
    <t>S6-SL WP 400W HPS</t>
  </si>
  <si>
    <t>6A</t>
  </si>
  <si>
    <t>S6-SL WP 208W LED</t>
  </si>
  <si>
    <t>6B</t>
  </si>
  <si>
    <t>S6-SL WP 202 W LED</t>
  </si>
  <si>
    <t>S5-LANT/COLONIAL100W UG</t>
  </si>
  <si>
    <t>7A</t>
  </si>
  <si>
    <t>S6 - LANT/COLONIAL100W UG</t>
  </si>
  <si>
    <t>City lights Type 7 billed as a 4</t>
  </si>
  <si>
    <t>7B</t>
  </si>
  <si>
    <t>S5-LANT/COLONIAL 100WEQ LED UG</t>
  </si>
  <si>
    <t>7C</t>
  </si>
  <si>
    <t>S6 LANT/COLONIAL 100WEQ LED UG CONSTPD</t>
  </si>
  <si>
    <t>S6-SL ORN UG 400W</t>
  </si>
  <si>
    <t>8A</t>
  </si>
  <si>
    <t>S6-SL ORN UG LED 400WEQ</t>
  </si>
  <si>
    <t>S6-SL ORN AP 100W</t>
  </si>
  <si>
    <t>Count</t>
  </si>
  <si>
    <t>Rate</t>
  </si>
  <si>
    <t>Description</t>
  </si>
  <si>
    <t>Adjusted List:</t>
  </si>
  <si>
    <t>Total</t>
  </si>
  <si>
    <t>In Tariff?</t>
  </si>
  <si>
    <t>N</t>
  </si>
  <si>
    <t>NOTE</t>
  </si>
  <si>
    <t>Count items in tan rows</t>
  </si>
  <si>
    <t>as "Group With" row</t>
  </si>
  <si>
    <t xml:space="preserve">to correspond to </t>
  </si>
  <si>
    <t>options in tariff</t>
  </si>
  <si>
    <t>Then remove tan row</t>
  </si>
  <si>
    <t xml:space="preserve">items from list of </t>
  </si>
  <si>
    <t>lights in Pass Thru</t>
  </si>
  <si>
    <t>rate model</t>
  </si>
  <si>
    <t>Y</t>
  </si>
  <si>
    <t>Remove From</t>
  </si>
  <si>
    <t>Pass-Thru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</si>
</sst>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u/>
      <sz val="10"/>
      <color theme="5" tint="-0.499984740745262"/>
      <name val="Arial"/>
      <family val="2"/>
    </font>
    <font>
      <sz val="10"/>
      <color theme="5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3" borderId="1" xfId="0" applyFill="1" applyBorder="1"/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0" xfId="1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2" fontId="0" fillId="0" borderId="0" xfId="0" applyNumberFormat="1" applyAlignment="1">
      <alignment horizontal="left"/>
    </xf>
    <xf numFmtId="0" fontId="0" fillId="4" borderId="0" xfId="0" applyFill="1" applyAlignment="1">
      <alignment horizontal="left"/>
    </xf>
    <xf numFmtId="164" fontId="0" fillId="0" borderId="0" xfId="0" applyNumberFormat="1" applyAlignment="1">
      <alignment horizontal="left"/>
    </xf>
    <xf numFmtId="0" fontId="0" fillId="5" borderId="0" xfId="0" applyFill="1" applyAlignment="1">
      <alignment horizontal="left"/>
    </xf>
    <xf numFmtId="0" fontId="0" fillId="6" borderId="0" xfId="0" applyFill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 applyFill="1" applyBorder="1" applyAlignment="1"/>
    <xf numFmtId="0" fontId="0" fillId="0" borderId="2" xfId="0" applyFill="1" applyBorder="1" applyAlignment="1"/>
    <xf numFmtId="0" fontId="0" fillId="7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12</xdr:row>
      <xdr:rowOff>76200</xdr:rowOff>
    </xdr:from>
    <xdr:to>
      <xdr:col>9</xdr:col>
      <xdr:colOff>285750</xdr:colOff>
      <xdr:row>12</xdr:row>
      <xdr:rowOff>76200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E8B48103-6004-7857-3A30-9C77A41B2C6D}"/>
            </a:ext>
          </a:extLst>
        </xdr:cNvPr>
        <xdr:cNvCxnSpPr/>
      </xdr:nvCxnSpPr>
      <xdr:spPr>
        <a:xfrm>
          <a:off x="8667750" y="2019300"/>
          <a:ext cx="876300" cy="0"/>
        </a:xfrm>
        <a:prstGeom prst="straightConnector1">
          <a:avLst/>
        </a:prstGeom>
        <a:ln w="19050" cap="flat" cmpd="sng" algn="ctr">
          <a:solidFill>
            <a:schemeClr val="accent2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BA2E6-FB8D-4818-A320-59B8BF9F67F2}">
  <sheetPr>
    <tabColor rgb="FFFFFF00"/>
    <pageSetUpPr fitToPage="1"/>
  </sheetPr>
  <dimension ref="A1:Q46"/>
  <sheetViews>
    <sheetView tabSelected="1" view="pageBreakPreview" topLeftCell="D1" zoomScaleNormal="100" zoomScaleSheetLayoutView="100" workbookViewId="0">
      <selection activeCell="M21" sqref="M21"/>
    </sheetView>
  </sheetViews>
  <sheetFormatPr defaultRowHeight="12.75" x14ac:dyDescent="0.2"/>
  <cols>
    <col min="1" max="1" width="9.140625" style="15"/>
    <col min="3" max="3" width="13.85546875" style="1" customWidth="1"/>
    <col min="4" max="4" width="45.140625" customWidth="1"/>
    <col min="5" max="5" width="14.42578125" style="2" customWidth="1"/>
    <col min="6" max="6" width="17.5703125" customWidth="1"/>
    <col min="7" max="7" width="11.28515625" bestFit="1" customWidth="1"/>
    <col min="13" max="13" width="18.42578125" style="15" customWidth="1"/>
    <col min="14" max="14" width="44.28515625" style="15" bestFit="1" customWidth="1"/>
    <col min="15" max="16" width="9.140625" style="15"/>
    <col min="17" max="17" width="15" style="2" customWidth="1"/>
  </cols>
  <sheetData>
    <row r="1" spans="1:17" x14ac:dyDescent="0.2">
      <c r="A1" s="22" t="s">
        <v>0</v>
      </c>
      <c r="O1" s="19"/>
    </row>
    <row r="2" spans="1:17" x14ac:dyDescent="0.2">
      <c r="A2" s="22" t="s">
        <v>1</v>
      </c>
      <c r="O2" s="19"/>
    </row>
    <row r="3" spans="1:17" x14ac:dyDescent="0.2">
      <c r="A3" s="22"/>
      <c r="M3" s="23" t="s">
        <v>72</v>
      </c>
      <c r="O3" s="19"/>
    </row>
    <row r="4" spans="1:17" ht="12.75" customHeight="1" x14ac:dyDescent="0.2">
      <c r="A4" s="15">
        <v>1</v>
      </c>
      <c r="C4" s="3"/>
      <c r="D4" s="4"/>
      <c r="E4" s="5" t="s">
        <v>2</v>
      </c>
      <c r="F4" s="5" t="s">
        <v>3</v>
      </c>
      <c r="G4" s="4" t="s">
        <v>4</v>
      </c>
      <c r="Q4" s="28" t="s">
        <v>86</v>
      </c>
    </row>
    <row r="5" spans="1:17" x14ac:dyDescent="0.2">
      <c r="A5" s="25">
        <v>2</v>
      </c>
      <c r="B5" t="s">
        <v>74</v>
      </c>
      <c r="C5" s="3" t="s">
        <v>5</v>
      </c>
      <c r="D5" s="4" t="s">
        <v>6</v>
      </c>
      <c r="E5" s="5"/>
      <c r="F5" s="5"/>
      <c r="G5" s="4" t="s">
        <v>7</v>
      </c>
      <c r="M5" s="24" t="s">
        <v>5</v>
      </c>
      <c r="N5" s="24" t="s">
        <v>71</v>
      </c>
      <c r="O5" s="24" t="s">
        <v>69</v>
      </c>
      <c r="P5" s="24" t="s">
        <v>70</v>
      </c>
      <c r="Q5" s="29" t="s">
        <v>87</v>
      </c>
    </row>
    <row r="6" spans="1:17" x14ac:dyDescent="0.2">
      <c r="A6" s="15">
        <v>3</v>
      </c>
      <c r="C6" s="6">
        <v>1</v>
      </c>
      <c r="D6" s="7" t="s">
        <v>8</v>
      </c>
      <c r="E6" s="8">
        <v>10.69</v>
      </c>
      <c r="F6" s="5"/>
      <c r="G6" s="4">
        <v>18082</v>
      </c>
      <c r="M6" s="16">
        <v>1</v>
      </c>
      <c r="N6" s="16" t="s">
        <v>8</v>
      </c>
      <c r="O6" s="15">
        <f>G6</f>
        <v>18082</v>
      </c>
      <c r="P6" s="17">
        <f>E6</f>
        <v>10.69</v>
      </c>
    </row>
    <row r="7" spans="1:17" x14ac:dyDescent="0.2">
      <c r="A7" s="15">
        <v>4</v>
      </c>
      <c r="C7" s="6">
        <v>10</v>
      </c>
      <c r="D7" s="7" t="s">
        <v>9</v>
      </c>
      <c r="E7" s="8">
        <v>29.21</v>
      </c>
      <c r="F7" s="5"/>
      <c r="G7" s="4">
        <v>408</v>
      </c>
      <c r="I7" s="26" t="s">
        <v>76</v>
      </c>
      <c r="M7" s="16">
        <v>10</v>
      </c>
      <c r="N7" s="16" t="s">
        <v>9</v>
      </c>
      <c r="O7" s="15">
        <f t="shared" ref="O7:O43" si="0">G7</f>
        <v>408</v>
      </c>
      <c r="P7" s="17">
        <f t="shared" ref="P7:P43" si="1">E7</f>
        <v>29.21</v>
      </c>
    </row>
    <row r="8" spans="1:17" x14ac:dyDescent="0.2">
      <c r="A8" s="25">
        <v>5</v>
      </c>
      <c r="C8" s="6">
        <v>11</v>
      </c>
      <c r="D8" s="7" t="s">
        <v>10</v>
      </c>
      <c r="E8" s="8">
        <v>33.81</v>
      </c>
      <c r="F8" s="5"/>
      <c r="G8" s="4">
        <v>276</v>
      </c>
      <c r="I8" s="27" t="s">
        <v>77</v>
      </c>
      <c r="M8" s="16">
        <v>11</v>
      </c>
      <c r="N8" s="16" t="s">
        <v>10</v>
      </c>
      <c r="O8" s="18">
        <f>G8+48</f>
        <v>324</v>
      </c>
      <c r="P8" s="17">
        <f t="shared" si="1"/>
        <v>33.81</v>
      </c>
    </row>
    <row r="9" spans="1:17" x14ac:dyDescent="0.2">
      <c r="A9" s="15">
        <v>6</v>
      </c>
      <c r="B9" t="s">
        <v>75</v>
      </c>
      <c r="C9" s="9" t="s">
        <v>11</v>
      </c>
      <c r="D9" s="10" t="s">
        <v>12</v>
      </c>
      <c r="E9" s="11">
        <v>32.42</v>
      </c>
      <c r="F9" s="12">
        <v>11</v>
      </c>
      <c r="G9" s="4">
        <v>48</v>
      </c>
      <c r="I9" s="27" t="s">
        <v>78</v>
      </c>
      <c r="M9" s="16" t="s">
        <v>11</v>
      </c>
      <c r="N9" s="16" t="s">
        <v>12</v>
      </c>
      <c r="O9" s="18">
        <f>G9-48</f>
        <v>0</v>
      </c>
      <c r="P9" s="17">
        <f t="shared" si="1"/>
        <v>32.42</v>
      </c>
      <c r="Q9" s="2" t="s">
        <v>85</v>
      </c>
    </row>
    <row r="10" spans="1:17" x14ac:dyDescent="0.2">
      <c r="A10" s="15">
        <v>7</v>
      </c>
      <c r="C10" s="6">
        <v>12</v>
      </c>
      <c r="D10" s="7" t="s">
        <v>13</v>
      </c>
      <c r="E10" s="8">
        <v>9.5399999999999991</v>
      </c>
      <c r="F10" s="5"/>
      <c r="G10" s="4">
        <v>609</v>
      </c>
      <c r="I10" s="27" t="s">
        <v>79</v>
      </c>
      <c r="M10" s="16">
        <v>12</v>
      </c>
      <c r="N10" s="16" t="s">
        <v>13</v>
      </c>
      <c r="O10" s="15">
        <f t="shared" si="0"/>
        <v>609</v>
      </c>
      <c r="P10" s="17">
        <f t="shared" si="1"/>
        <v>9.5399999999999991</v>
      </c>
    </row>
    <row r="11" spans="1:17" x14ac:dyDescent="0.2">
      <c r="A11" s="25">
        <v>8</v>
      </c>
      <c r="C11" s="6" t="s">
        <v>14</v>
      </c>
      <c r="D11" s="7" t="s">
        <v>15</v>
      </c>
      <c r="E11" s="8">
        <v>17.75</v>
      </c>
      <c r="F11" s="5"/>
      <c r="G11" s="4">
        <v>220</v>
      </c>
      <c r="I11" s="27" t="s">
        <v>80</v>
      </c>
      <c r="M11" s="16" t="s">
        <v>14</v>
      </c>
      <c r="N11" s="16" t="s">
        <v>15</v>
      </c>
      <c r="O11" s="15">
        <f t="shared" si="0"/>
        <v>220</v>
      </c>
      <c r="P11" s="17">
        <f t="shared" si="1"/>
        <v>17.75</v>
      </c>
    </row>
    <row r="12" spans="1:17" x14ac:dyDescent="0.2">
      <c r="A12" s="15">
        <v>9</v>
      </c>
      <c r="C12" s="6">
        <v>13</v>
      </c>
      <c r="D12" s="7" t="s">
        <v>16</v>
      </c>
      <c r="E12" s="8">
        <v>16.22</v>
      </c>
      <c r="F12" s="5"/>
      <c r="G12" s="4">
        <v>1237</v>
      </c>
      <c r="I12" s="27"/>
      <c r="M12" s="16">
        <v>13</v>
      </c>
      <c r="N12" s="16" t="s">
        <v>16</v>
      </c>
      <c r="O12" s="15">
        <f t="shared" si="0"/>
        <v>1237</v>
      </c>
      <c r="P12" s="17">
        <f t="shared" si="1"/>
        <v>16.22</v>
      </c>
    </row>
    <row r="13" spans="1:17" x14ac:dyDescent="0.2">
      <c r="A13" s="15">
        <v>10</v>
      </c>
      <c r="C13" s="6" t="s">
        <v>17</v>
      </c>
      <c r="D13" s="7" t="s">
        <v>18</v>
      </c>
      <c r="E13" s="8">
        <v>18.690000000000001</v>
      </c>
      <c r="F13" s="5"/>
      <c r="G13" s="4">
        <v>368</v>
      </c>
      <c r="I13" s="27"/>
      <c r="M13" s="16" t="s">
        <v>17</v>
      </c>
      <c r="N13" s="16" t="s">
        <v>18</v>
      </c>
      <c r="O13" s="18">
        <f>G13+103</f>
        <v>471</v>
      </c>
      <c r="P13" s="17">
        <f t="shared" si="1"/>
        <v>18.690000000000001</v>
      </c>
    </row>
    <row r="14" spans="1:17" x14ac:dyDescent="0.2">
      <c r="A14" s="25">
        <v>11</v>
      </c>
      <c r="B14" t="s">
        <v>75</v>
      </c>
      <c r="C14" s="9" t="s">
        <v>19</v>
      </c>
      <c r="D14" s="10" t="s">
        <v>20</v>
      </c>
      <c r="E14" s="11">
        <v>18.7</v>
      </c>
      <c r="F14" s="12" t="s">
        <v>17</v>
      </c>
      <c r="G14" s="4">
        <v>103</v>
      </c>
      <c r="I14" s="27"/>
      <c r="M14" s="16" t="s">
        <v>19</v>
      </c>
      <c r="N14" s="16" t="s">
        <v>20</v>
      </c>
      <c r="O14" s="18">
        <f>G14-103</f>
        <v>0</v>
      </c>
      <c r="P14" s="17">
        <f t="shared" si="1"/>
        <v>18.7</v>
      </c>
      <c r="Q14" s="2" t="s">
        <v>85</v>
      </c>
    </row>
    <row r="15" spans="1:17" x14ac:dyDescent="0.2">
      <c r="A15" s="15">
        <v>12</v>
      </c>
      <c r="C15" s="6">
        <v>14</v>
      </c>
      <c r="D15" s="7" t="s">
        <v>21</v>
      </c>
      <c r="E15" s="8">
        <v>22.28</v>
      </c>
      <c r="F15" s="5"/>
      <c r="G15" s="4">
        <v>1939</v>
      </c>
      <c r="I15" s="27" t="s">
        <v>81</v>
      </c>
      <c r="M15" s="16">
        <v>14</v>
      </c>
      <c r="N15" s="16" t="s">
        <v>21</v>
      </c>
      <c r="O15" s="15">
        <f t="shared" si="0"/>
        <v>1939</v>
      </c>
      <c r="P15" s="17">
        <f t="shared" si="1"/>
        <v>22.28</v>
      </c>
    </row>
    <row r="16" spans="1:17" x14ac:dyDescent="0.2">
      <c r="A16" s="15">
        <v>13</v>
      </c>
      <c r="C16" s="6" t="s">
        <v>22</v>
      </c>
      <c r="D16" s="7" t="s">
        <v>23</v>
      </c>
      <c r="E16" s="8">
        <v>21.26</v>
      </c>
      <c r="F16" s="5"/>
      <c r="G16" s="4">
        <v>410</v>
      </c>
      <c r="I16" s="27" t="s">
        <v>82</v>
      </c>
      <c r="M16" s="16" t="s">
        <v>22</v>
      </c>
      <c r="N16" s="16" t="s">
        <v>23</v>
      </c>
      <c r="O16" s="18">
        <f>G16+1145</f>
        <v>1555</v>
      </c>
      <c r="P16" s="17">
        <f t="shared" si="1"/>
        <v>21.26</v>
      </c>
    </row>
    <row r="17" spans="1:17" x14ac:dyDescent="0.2">
      <c r="A17" s="25">
        <v>14</v>
      </c>
      <c r="B17" t="s">
        <v>75</v>
      </c>
      <c r="C17" s="9" t="s">
        <v>24</v>
      </c>
      <c r="D17" s="10" t="s">
        <v>25</v>
      </c>
      <c r="E17" s="11">
        <v>21.23</v>
      </c>
      <c r="F17" s="12" t="s">
        <v>22</v>
      </c>
      <c r="G17" s="4">
        <v>1145</v>
      </c>
      <c r="I17" s="27" t="s">
        <v>83</v>
      </c>
      <c r="M17" s="16" t="s">
        <v>24</v>
      </c>
      <c r="N17" s="16" t="s">
        <v>25</v>
      </c>
      <c r="O17" s="18">
        <f>G17-1145</f>
        <v>0</v>
      </c>
      <c r="P17" s="17">
        <f t="shared" si="1"/>
        <v>21.23</v>
      </c>
      <c r="Q17" s="2" t="s">
        <v>85</v>
      </c>
    </row>
    <row r="18" spans="1:17" x14ac:dyDescent="0.2">
      <c r="A18" s="15">
        <v>15</v>
      </c>
      <c r="C18" s="6">
        <v>15</v>
      </c>
      <c r="D18" s="7" t="s">
        <v>26</v>
      </c>
      <c r="E18" s="8">
        <v>23.8</v>
      </c>
      <c r="F18" s="5"/>
      <c r="G18" s="4">
        <v>60</v>
      </c>
      <c r="I18" s="27" t="s">
        <v>84</v>
      </c>
      <c r="M18" s="16">
        <v>15</v>
      </c>
      <c r="N18" s="16" t="s">
        <v>26</v>
      </c>
      <c r="O18" s="15">
        <f t="shared" si="0"/>
        <v>60</v>
      </c>
      <c r="P18" s="17">
        <f t="shared" si="1"/>
        <v>23.8</v>
      </c>
    </row>
    <row r="19" spans="1:17" x14ac:dyDescent="0.2">
      <c r="A19" s="15">
        <v>16</v>
      </c>
      <c r="C19" s="6" t="s">
        <v>27</v>
      </c>
      <c r="D19" s="7" t="s">
        <v>28</v>
      </c>
      <c r="E19" s="8">
        <v>10.06</v>
      </c>
      <c r="F19" s="5"/>
      <c r="G19" s="4">
        <v>41843</v>
      </c>
      <c r="M19" s="16" t="s">
        <v>27</v>
      </c>
      <c r="N19" s="16" t="s">
        <v>28</v>
      </c>
      <c r="O19" s="18">
        <f>G19+21277</f>
        <v>63120</v>
      </c>
      <c r="P19" s="17">
        <f t="shared" si="1"/>
        <v>10.06</v>
      </c>
    </row>
    <row r="20" spans="1:17" x14ac:dyDescent="0.2">
      <c r="A20" s="25">
        <v>17</v>
      </c>
      <c r="B20" t="s">
        <v>75</v>
      </c>
      <c r="C20" s="9" t="s">
        <v>29</v>
      </c>
      <c r="D20" s="10" t="s">
        <v>30</v>
      </c>
      <c r="E20" s="11">
        <v>9.99</v>
      </c>
      <c r="F20" s="12" t="s">
        <v>31</v>
      </c>
      <c r="G20" s="4">
        <v>21277</v>
      </c>
      <c r="M20" s="16" t="s">
        <v>29</v>
      </c>
      <c r="N20" s="16" t="s">
        <v>30</v>
      </c>
      <c r="O20" s="18">
        <f>G20-21277</f>
        <v>0</v>
      </c>
      <c r="P20" s="17">
        <f t="shared" si="1"/>
        <v>9.99</v>
      </c>
      <c r="Q20" s="2" t="s">
        <v>85</v>
      </c>
    </row>
    <row r="21" spans="1:17" x14ac:dyDescent="0.2">
      <c r="A21" s="15">
        <v>18</v>
      </c>
      <c r="C21" s="6">
        <v>21</v>
      </c>
      <c r="D21" s="7" t="s">
        <v>32</v>
      </c>
      <c r="E21" s="8">
        <v>36.729999999999997</v>
      </c>
      <c r="F21" s="5"/>
      <c r="G21" s="4">
        <v>60</v>
      </c>
      <c r="M21" s="16">
        <v>21</v>
      </c>
      <c r="N21" s="16" t="s">
        <v>32</v>
      </c>
      <c r="O21" s="20">
        <f>G21+324</f>
        <v>384</v>
      </c>
      <c r="P21" s="17">
        <f t="shared" si="1"/>
        <v>36.729999999999997</v>
      </c>
    </row>
    <row r="22" spans="1:17" x14ac:dyDescent="0.2">
      <c r="A22" s="15">
        <v>19</v>
      </c>
      <c r="B22" t="s">
        <v>75</v>
      </c>
      <c r="C22" s="9" t="s">
        <v>33</v>
      </c>
      <c r="D22" s="10" t="s">
        <v>34</v>
      </c>
      <c r="E22" s="11">
        <v>34.799999999999997</v>
      </c>
      <c r="F22" s="12">
        <v>21</v>
      </c>
      <c r="G22" s="4">
        <v>324</v>
      </c>
      <c r="M22" s="16" t="s">
        <v>33</v>
      </c>
      <c r="N22" s="16" t="s">
        <v>34</v>
      </c>
      <c r="O22" s="20">
        <f>G22-324</f>
        <v>0</v>
      </c>
      <c r="P22" s="17">
        <f t="shared" si="1"/>
        <v>34.799999999999997</v>
      </c>
      <c r="Q22" s="2" t="s">
        <v>85</v>
      </c>
    </row>
    <row r="23" spans="1:17" x14ac:dyDescent="0.2">
      <c r="A23" s="25">
        <v>20</v>
      </c>
      <c r="C23" s="6">
        <v>22</v>
      </c>
      <c r="D23" s="7" t="s">
        <v>35</v>
      </c>
      <c r="E23" s="8">
        <v>36.89</v>
      </c>
      <c r="F23" s="5"/>
      <c r="G23" s="4">
        <v>12</v>
      </c>
      <c r="M23" s="16">
        <v>22</v>
      </c>
      <c r="N23" s="16" t="s">
        <v>35</v>
      </c>
      <c r="O23" s="15">
        <f t="shared" si="0"/>
        <v>12</v>
      </c>
      <c r="P23" s="17">
        <f t="shared" si="1"/>
        <v>36.89</v>
      </c>
    </row>
    <row r="24" spans="1:17" x14ac:dyDescent="0.2">
      <c r="A24" s="15">
        <v>21</v>
      </c>
      <c r="C24" s="6">
        <v>23</v>
      </c>
      <c r="D24" s="7" t="s">
        <v>36</v>
      </c>
      <c r="E24" s="8">
        <v>35.31</v>
      </c>
      <c r="F24" s="5"/>
      <c r="G24" s="4">
        <v>351</v>
      </c>
      <c r="M24" s="16">
        <v>23</v>
      </c>
      <c r="N24" s="16" t="s">
        <v>36</v>
      </c>
      <c r="O24" s="18">
        <f>G24+45</f>
        <v>396</v>
      </c>
      <c r="P24" s="17">
        <f t="shared" si="1"/>
        <v>35.31</v>
      </c>
    </row>
    <row r="25" spans="1:17" x14ac:dyDescent="0.2">
      <c r="A25" s="15">
        <v>22</v>
      </c>
      <c r="B25" t="s">
        <v>75</v>
      </c>
      <c r="C25" s="9" t="s">
        <v>37</v>
      </c>
      <c r="D25" s="10" t="s">
        <v>38</v>
      </c>
      <c r="E25" s="11">
        <v>34.799999999999997</v>
      </c>
      <c r="F25" s="12">
        <v>23</v>
      </c>
      <c r="G25" s="4">
        <v>45</v>
      </c>
      <c r="M25" s="16" t="s">
        <v>37</v>
      </c>
      <c r="N25" s="16" t="s">
        <v>38</v>
      </c>
      <c r="O25" s="18">
        <f>G25-45</f>
        <v>0</v>
      </c>
      <c r="P25" s="17">
        <f t="shared" si="1"/>
        <v>34.799999999999997</v>
      </c>
      <c r="Q25" s="2" t="s">
        <v>85</v>
      </c>
    </row>
    <row r="26" spans="1:17" x14ac:dyDescent="0.2">
      <c r="A26" s="25">
        <v>23</v>
      </c>
      <c r="C26" s="6">
        <v>25</v>
      </c>
      <c r="D26" s="7" t="s">
        <v>39</v>
      </c>
      <c r="E26" s="8">
        <v>10.28</v>
      </c>
      <c r="F26" s="5"/>
      <c r="G26" s="4">
        <v>664</v>
      </c>
      <c r="M26" s="16">
        <v>25</v>
      </c>
      <c r="N26" s="16" t="s">
        <v>39</v>
      </c>
      <c r="O26" s="30">
        <f>G26+73</f>
        <v>737</v>
      </c>
      <c r="P26" s="17">
        <f t="shared" si="1"/>
        <v>10.28</v>
      </c>
    </row>
    <row r="27" spans="1:17" x14ac:dyDescent="0.2">
      <c r="A27" s="15">
        <v>24</v>
      </c>
      <c r="B27" t="s">
        <v>75</v>
      </c>
      <c r="C27" s="9" t="s">
        <v>40</v>
      </c>
      <c r="D27" s="10" t="s">
        <v>41</v>
      </c>
      <c r="E27" s="11">
        <v>8.35</v>
      </c>
      <c r="F27" s="5">
        <v>25</v>
      </c>
      <c r="G27" s="4">
        <v>73</v>
      </c>
      <c r="M27" s="16" t="s">
        <v>40</v>
      </c>
      <c r="N27" s="16" t="s">
        <v>41</v>
      </c>
      <c r="O27" s="30">
        <f>G27-73</f>
        <v>0</v>
      </c>
      <c r="P27" s="17">
        <f t="shared" si="1"/>
        <v>8.35</v>
      </c>
      <c r="Q27" s="2" t="s">
        <v>85</v>
      </c>
    </row>
    <row r="28" spans="1:17" x14ac:dyDescent="0.2">
      <c r="A28" s="15">
        <v>25</v>
      </c>
      <c r="C28" s="6">
        <v>4</v>
      </c>
      <c r="D28" s="7" t="s">
        <v>42</v>
      </c>
      <c r="E28" s="8">
        <v>10.93</v>
      </c>
      <c r="F28" s="5"/>
      <c r="G28" s="4">
        <v>8644</v>
      </c>
      <c r="M28" s="16">
        <v>4</v>
      </c>
      <c r="N28" s="16" t="s">
        <v>42</v>
      </c>
      <c r="O28" s="21">
        <f>G28+982+1489</f>
        <v>11115</v>
      </c>
      <c r="P28" s="17">
        <f t="shared" si="1"/>
        <v>10.93</v>
      </c>
    </row>
    <row r="29" spans="1:17" x14ac:dyDescent="0.2">
      <c r="A29" s="25">
        <v>26</v>
      </c>
      <c r="C29" s="6" t="s">
        <v>43</v>
      </c>
      <c r="D29" s="7" t="s">
        <v>44</v>
      </c>
      <c r="E29" s="8">
        <v>10.59</v>
      </c>
      <c r="F29" s="5"/>
      <c r="G29" s="4">
        <v>9665</v>
      </c>
      <c r="M29" s="16" t="s">
        <v>43</v>
      </c>
      <c r="N29" s="16" t="s">
        <v>44</v>
      </c>
      <c r="O29" s="18">
        <f>G29+2118</f>
        <v>11783</v>
      </c>
      <c r="P29" s="17">
        <f t="shared" si="1"/>
        <v>10.59</v>
      </c>
    </row>
    <row r="30" spans="1:17" x14ac:dyDescent="0.2">
      <c r="A30" s="15">
        <v>27</v>
      </c>
      <c r="B30" t="s">
        <v>75</v>
      </c>
      <c r="C30" s="9" t="s">
        <v>45</v>
      </c>
      <c r="D30" s="10" t="s">
        <v>46</v>
      </c>
      <c r="E30" s="11">
        <v>10.52</v>
      </c>
      <c r="F30" s="12" t="s">
        <v>43</v>
      </c>
      <c r="G30" s="4">
        <v>2118</v>
      </c>
      <c r="M30" s="16" t="s">
        <v>45</v>
      </c>
      <c r="N30" s="16" t="s">
        <v>46</v>
      </c>
      <c r="O30" s="18">
        <f>G30-2118</f>
        <v>0</v>
      </c>
      <c r="P30" s="17">
        <f t="shared" si="1"/>
        <v>10.52</v>
      </c>
      <c r="Q30" s="2" t="s">
        <v>85</v>
      </c>
    </row>
    <row r="31" spans="1:17" x14ac:dyDescent="0.2">
      <c r="A31" s="15">
        <v>28</v>
      </c>
      <c r="C31" s="6">
        <v>5</v>
      </c>
      <c r="D31" s="7" t="s">
        <v>47</v>
      </c>
      <c r="E31" s="8">
        <v>16.8</v>
      </c>
      <c r="F31" s="5"/>
      <c r="G31" s="4">
        <v>513</v>
      </c>
      <c r="M31" s="16">
        <v>5</v>
      </c>
      <c r="N31" s="16" t="s">
        <v>47</v>
      </c>
      <c r="O31" s="15">
        <f t="shared" si="0"/>
        <v>513</v>
      </c>
      <c r="P31" s="17">
        <f t="shared" si="1"/>
        <v>16.8</v>
      </c>
    </row>
    <row r="32" spans="1:17" x14ac:dyDescent="0.2">
      <c r="A32" s="25">
        <v>29</v>
      </c>
      <c r="C32" s="6" t="s">
        <v>48</v>
      </c>
      <c r="D32" s="7" t="s">
        <v>49</v>
      </c>
      <c r="E32" s="8">
        <v>12.42</v>
      </c>
      <c r="F32" s="5"/>
      <c r="G32" s="4">
        <v>57</v>
      </c>
      <c r="M32" s="16" t="s">
        <v>48</v>
      </c>
      <c r="N32" s="16" t="s">
        <v>49</v>
      </c>
      <c r="O32" s="18">
        <f t="shared" si="0"/>
        <v>57</v>
      </c>
      <c r="P32" s="17">
        <f t="shared" si="1"/>
        <v>12.42</v>
      </c>
    </row>
    <row r="33" spans="1:17" x14ac:dyDescent="0.2">
      <c r="A33" s="15">
        <v>30</v>
      </c>
      <c r="B33" t="s">
        <v>75</v>
      </c>
      <c r="C33" s="9" t="s">
        <v>50</v>
      </c>
      <c r="D33" s="10" t="s">
        <v>51</v>
      </c>
      <c r="E33" s="11">
        <v>12.43</v>
      </c>
      <c r="F33" s="12" t="s">
        <v>48</v>
      </c>
      <c r="G33" s="4">
        <v>0</v>
      </c>
      <c r="M33" s="16" t="s">
        <v>50</v>
      </c>
      <c r="N33" s="16" t="s">
        <v>51</v>
      </c>
      <c r="O33" s="18">
        <f t="shared" si="0"/>
        <v>0</v>
      </c>
      <c r="P33" s="17">
        <f t="shared" si="1"/>
        <v>12.43</v>
      </c>
      <c r="Q33" s="2" t="s">
        <v>85</v>
      </c>
    </row>
    <row r="34" spans="1:17" x14ac:dyDescent="0.2">
      <c r="A34" s="15">
        <v>31</v>
      </c>
      <c r="C34" s="6">
        <v>6</v>
      </c>
      <c r="D34" s="7" t="s">
        <v>52</v>
      </c>
      <c r="E34" s="8">
        <v>22.25</v>
      </c>
      <c r="F34" s="5"/>
      <c r="G34" s="4">
        <v>454</v>
      </c>
      <c r="M34" s="16">
        <v>6</v>
      </c>
      <c r="N34" s="16" t="s">
        <v>52</v>
      </c>
      <c r="O34" s="15">
        <f t="shared" si="0"/>
        <v>454</v>
      </c>
      <c r="P34" s="17">
        <f t="shared" si="1"/>
        <v>22.25</v>
      </c>
    </row>
    <row r="35" spans="1:17" x14ac:dyDescent="0.2">
      <c r="A35" s="25">
        <v>32</v>
      </c>
      <c r="C35" s="6" t="s">
        <v>53</v>
      </c>
      <c r="D35" s="7" t="s">
        <v>54</v>
      </c>
      <c r="E35" s="8">
        <v>18.11</v>
      </c>
      <c r="F35" s="5"/>
      <c r="G35" s="4">
        <v>141</v>
      </c>
      <c r="M35" s="16" t="s">
        <v>53</v>
      </c>
      <c r="N35" s="16" t="s">
        <v>54</v>
      </c>
      <c r="O35" s="18">
        <f t="shared" si="0"/>
        <v>141</v>
      </c>
      <c r="P35" s="17">
        <f t="shared" si="1"/>
        <v>18.11</v>
      </c>
    </row>
    <row r="36" spans="1:17" x14ac:dyDescent="0.2">
      <c r="A36" s="15">
        <v>33</v>
      </c>
      <c r="B36" t="s">
        <v>75</v>
      </c>
      <c r="C36" s="9" t="s">
        <v>55</v>
      </c>
      <c r="D36" s="10" t="s">
        <v>56</v>
      </c>
      <c r="E36" s="12">
        <v>18.079999999999998</v>
      </c>
      <c r="F36" s="12" t="s">
        <v>53</v>
      </c>
      <c r="G36" s="4">
        <v>0</v>
      </c>
      <c r="M36" s="16" t="s">
        <v>55</v>
      </c>
      <c r="N36" s="16" t="s">
        <v>56</v>
      </c>
      <c r="O36" s="18">
        <f t="shared" si="0"/>
        <v>0</v>
      </c>
      <c r="P36" s="17">
        <f t="shared" si="1"/>
        <v>18.079999999999998</v>
      </c>
      <c r="Q36" s="2" t="s">
        <v>85</v>
      </c>
    </row>
    <row r="37" spans="1:17" x14ac:dyDescent="0.2">
      <c r="A37" s="15">
        <v>34</v>
      </c>
      <c r="C37" s="6">
        <v>7</v>
      </c>
      <c r="D37" s="7" t="s">
        <v>57</v>
      </c>
      <c r="E37" s="13">
        <v>13.94</v>
      </c>
      <c r="F37" s="5"/>
      <c r="G37" s="4">
        <v>2798</v>
      </c>
      <c r="M37" s="16">
        <v>7</v>
      </c>
      <c r="N37" s="16" t="s">
        <v>57</v>
      </c>
      <c r="O37" s="18">
        <f>G37+831</f>
        <v>3629</v>
      </c>
      <c r="P37" s="17">
        <f t="shared" si="1"/>
        <v>13.94</v>
      </c>
    </row>
    <row r="38" spans="1:17" x14ac:dyDescent="0.2">
      <c r="A38" s="25">
        <v>35</v>
      </c>
      <c r="B38" t="s">
        <v>75</v>
      </c>
      <c r="C38" s="9" t="s">
        <v>58</v>
      </c>
      <c r="D38" s="10" t="s">
        <v>59</v>
      </c>
      <c r="E38" s="12">
        <v>10.39</v>
      </c>
      <c r="F38" s="12">
        <v>4</v>
      </c>
      <c r="G38" s="4">
        <v>982</v>
      </c>
      <c r="H38" t="s">
        <v>60</v>
      </c>
      <c r="M38" s="16" t="s">
        <v>58</v>
      </c>
      <c r="N38" s="16" t="s">
        <v>59</v>
      </c>
      <c r="O38" s="21">
        <f>G38-982</f>
        <v>0</v>
      </c>
      <c r="P38" s="17">
        <f t="shared" si="1"/>
        <v>10.39</v>
      </c>
      <c r="Q38" s="2" t="s">
        <v>85</v>
      </c>
    </row>
    <row r="39" spans="1:17" x14ac:dyDescent="0.2">
      <c r="A39" s="15">
        <v>36</v>
      </c>
      <c r="B39" t="s">
        <v>75</v>
      </c>
      <c r="C39" s="9" t="s">
        <v>61</v>
      </c>
      <c r="D39" s="10" t="s">
        <v>62</v>
      </c>
      <c r="E39" s="12">
        <v>13.62</v>
      </c>
      <c r="F39" s="12">
        <v>7</v>
      </c>
      <c r="G39" s="4">
        <v>831</v>
      </c>
      <c r="M39" s="16" t="s">
        <v>61</v>
      </c>
      <c r="N39" s="16" t="s">
        <v>62</v>
      </c>
      <c r="O39" s="18">
        <f>G39-831</f>
        <v>0</v>
      </c>
      <c r="P39" s="17">
        <f t="shared" si="1"/>
        <v>13.62</v>
      </c>
      <c r="Q39" s="2" t="s">
        <v>85</v>
      </c>
    </row>
    <row r="40" spans="1:17" x14ac:dyDescent="0.2">
      <c r="A40" s="15">
        <v>37</v>
      </c>
      <c r="B40" t="s">
        <v>75</v>
      </c>
      <c r="C40" s="9" t="s">
        <v>63</v>
      </c>
      <c r="D40" s="10" t="s">
        <v>64</v>
      </c>
      <c r="E40" s="12">
        <v>10.07</v>
      </c>
      <c r="F40" s="12">
        <v>4</v>
      </c>
      <c r="G40" s="4">
        <v>1489</v>
      </c>
      <c r="H40" t="s">
        <v>60</v>
      </c>
      <c r="M40" s="16" t="s">
        <v>63</v>
      </c>
      <c r="N40" s="16" t="s">
        <v>64</v>
      </c>
      <c r="O40" s="21">
        <f>G40-1489</f>
        <v>0</v>
      </c>
      <c r="P40" s="17">
        <f t="shared" si="1"/>
        <v>10.07</v>
      </c>
      <c r="Q40" s="2" t="s">
        <v>85</v>
      </c>
    </row>
    <row r="41" spans="1:17" x14ac:dyDescent="0.2">
      <c r="A41" s="25">
        <v>38</v>
      </c>
      <c r="C41" s="6">
        <v>8</v>
      </c>
      <c r="D41" s="7" t="s">
        <v>65</v>
      </c>
      <c r="E41" s="13">
        <v>39.14</v>
      </c>
      <c r="F41" s="5"/>
      <c r="G41" s="4">
        <v>755</v>
      </c>
      <c r="M41" s="16">
        <v>8</v>
      </c>
      <c r="N41" s="16" t="s">
        <v>65</v>
      </c>
      <c r="O41" s="18">
        <f>G41+661</f>
        <v>1416</v>
      </c>
      <c r="P41" s="17">
        <f t="shared" si="1"/>
        <v>39.14</v>
      </c>
    </row>
    <row r="42" spans="1:17" x14ac:dyDescent="0.2">
      <c r="A42" s="15">
        <v>39</v>
      </c>
      <c r="B42" t="s">
        <v>75</v>
      </c>
      <c r="C42" s="9" t="s">
        <v>66</v>
      </c>
      <c r="D42" s="10" t="s">
        <v>67</v>
      </c>
      <c r="E42" s="12">
        <v>37.76</v>
      </c>
      <c r="F42" s="12">
        <v>8</v>
      </c>
      <c r="G42" s="4">
        <v>661</v>
      </c>
      <c r="M42" s="16" t="s">
        <v>66</v>
      </c>
      <c r="N42" s="16" t="s">
        <v>67</v>
      </c>
      <c r="O42" s="18">
        <f>G42-661</f>
        <v>0</v>
      </c>
      <c r="P42" s="17">
        <f t="shared" si="1"/>
        <v>37.76</v>
      </c>
      <c r="Q42" s="2" t="s">
        <v>85</v>
      </c>
    </row>
    <row r="43" spans="1:17" x14ac:dyDescent="0.2">
      <c r="A43" s="15">
        <v>40</v>
      </c>
      <c r="C43" s="6">
        <v>9</v>
      </c>
      <c r="D43" s="7" t="s">
        <v>68</v>
      </c>
      <c r="E43" s="13">
        <v>24.3</v>
      </c>
      <c r="F43" s="4"/>
      <c r="M43" s="16">
        <v>9</v>
      </c>
      <c r="N43" s="16" t="s">
        <v>68</v>
      </c>
      <c r="O43" s="15">
        <f t="shared" si="0"/>
        <v>0</v>
      </c>
      <c r="P43" s="17">
        <f t="shared" si="1"/>
        <v>24.3</v>
      </c>
    </row>
    <row r="44" spans="1:17" x14ac:dyDescent="0.2">
      <c r="A44" s="25">
        <v>41</v>
      </c>
      <c r="C44" s="3"/>
      <c r="D44" s="4"/>
      <c r="E44" s="5"/>
      <c r="F44" s="4"/>
    </row>
    <row r="45" spans="1:17" x14ac:dyDescent="0.2">
      <c r="A45" s="15">
        <v>42</v>
      </c>
    </row>
    <row r="46" spans="1:17" x14ac:dyDescent="0.2">
      <c r="A46" s="15">
        <v>43</v>
      </c>
      <c r="D46" t="s">
        <v>73</v>
      </c>
      <c r="G46" s="14">
        <f>SUM(G6:G45)</f>
        <v>118662</v>
      </c>
      <c r="N46" t="s">
        <v>73</v>
      </c>
      <c r="O46" s="14">
        <f>SUM(O6:O45)</f>
        <v>118662</v>
      </c>
    </row>
  </sheetData>
  <pageMargins left="0.7" right="0.7" top="0.75" bottom="0.75" header="0.3" footer="0.3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Lights</vt:lpstr>
      <vt:lpstr>Lights!Print_Area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Roberson</dc:creator>
  <cp:lastModifiedBy>John Wolfram</cp:lastModifiedBy>
  <cp:lastPrinted>2025-12-02T21:29:24Z</cp:lastPrinted>
  <dcterms:created xsi:type="dcterms:W3CDTF">2025-11-28T20:23:25Z</dcterms:created>
  <dcterms:modified xsi:type="dcterms:W3CDTF">2025-12-03T13:50:44Z</dcterms:modified>
</cp:coreProperties>
</file>