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kpccoop.sharepoint.com/sites/RegulatoryServicesPricing/Shared Documents/Jacob/2025-00208 - Rate Case/DR 2/Staff/"/>
    </mc:Choice>
  </mc:AlternateContent>
  <xr:revisionPtr revIDLastSave="0" documentId="8_{C5CB0A04-9552-485D-A694-7AE3E907C300}" xr6:coauthVersionLast="47" xr6:coauthVersionMax="47" xr10:uidLastSave="{00000000-0000-0000-0000-000000000000}"/>
  <bookViews>
    <workbookView xWindow="-108" yWindow="-108" windowWidth="23256" windowHeight="12456" activeTab="1" xr2:uid="{1E6D7EAF-899B-48A0-BDC3-79E2151D2DC5}"/>
  </bookViews>
  <sheets>
    <sheet name="1.26 - Generator Maint Amort" sheetId="2" r:id="rId1"/>
    <sheet name="1.27 - Gen Maint Threshold" sheetId="3" r:id="rId2"/>
  </sheets>
  <definedNames>
    <definedName name="_xlnm.Print_Area" localSheetId="0">'1.26 - Generator Maint Amort'!$A$1:$H$44</definedName>
    <definedName name="_xlnm.Print_Area" localSheetId="1">'1.27 - Gen Maint Threshold'!$A$1:$H$52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2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D28" i="3"/>
  <c r="E28" i="3"/>
  <c r="F28" i="3"/>
  <c r="G28" i="3"/>
  <c r="H28" i="3"/>
  <c r="F29" i="3"/>
  <c r="G29" i="3"/>
  <c r="H29" i="3"/>
  <c r="D32" i="3"/>
  <c r="E32" i="3"/>
  <c r="E36" i="3" s="1"/>
  <c r="F32" i="3"/>
  <c r="F36" i="3" s="1"/>
  <c r="G32" i="3"/>
  <c r="H32" i="3"/>
  <c r="E42" i="3"/>
  <c r="E44" i="3" s="1"/>
  <c r="A2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D23" i="2"/>
  <c r="E23" i="2"/>
  <c r="E27" i="2" s="1"/>
  <c r="E31" i="2" s="1"/>
  <c r="E34" i="2" s="1"/>
  <c r="F23" i="2"/>
  <c r="F27" i="2" s="1"/>
  <c r="F31" i="2" s="1"/>
  <c r="F34" i="2" s="1"/>
  <c r="G23" i="2"/>
  <c r="G27" i="2" s="1"/>
  <c r="H23" i="2"/>
  <c r="F24" i="2"/>
  <c r="H24" i="2" s="1"/>
  <c r="H27" i="2" s="1"/>
  <c r="G24" i="2"/>
  <c r="D27" i="2"/>
  <c r="D31" i="2" s="1"/>
  <c r="D34" i="2" s="1"/>
  <c r="F39" i="3" l="1"/>
  <c r="F40" i="3"/>
  <c r="E47" i="3"/>
  <c r="E48" i="3" s="1"/>
  <c r="E39" i="3"/>
  <c r="E40" i="3"/>
  <c r="F38" i="2"/>
  <c r="E36" i="2"/>
  <c r="E38" i="2" s="1"/>
  <c r="D36" i="2" s="1"/>
  <c r="D38" i="2" s="1"/>
  <c r="D42" i="2" s="1"/>
  <c r="D44" i="2" s="1"/>
  <c r="E50" i="3" l="1"/>
  <c r="E52" i="3" s="1"/>
</calcChain>
</file>

<file path=xl/sharedStrings.xml><?xml version="1.0" encoding="utf-8"?>
<sst xmlns="http://schemas.openxmlformats.org/spreadsheetml/2006/main" count="53" uniqueCount="42">
  <si>
    <t>Proposed Adjustment</t>
  </si>
  <si>
    <t>Annual Amortization</t>
  </si>
  <si>
    <t>years</t>
  </si>
  <si>
    <t>Amortization Period</t>
  </si>
  <si>
    <t>Gen Maintenance Reg Asset Balance - End of Year</t>
  </si>
  <si>
    <t>Gen Maintenance Reg Asset Balance - Beg of Year</t>
  </si>
  <si>
    <t>Annual Generation Maintenance Reg Asset</t>
  </si>
  <si>
    <t>Limit Established per Case No. 2021-00103</t>
  </si>
  <si>
    <t>Gen Maintenance Exp in Excess of Threshold</t>
  </si>
  <si>
    <t>Normalized Gen Maintenance Threshold</t>
  </si>
  <si>
    <t>Base Rate Gen Maintenance Expense</t>
  </si>
  <si>
    <t>Less: ES Gen Maint Projects</t>
  </si>
  <si>
    <t>Less: Spurlock 2019 Maint Amortization</t>
  </si>
  <si>
    <t>Total Gen Maint Exp</t>
  </si>
  <si>
    <t>Account</t>
  </si>
  <si>
    <t xml:space="preserve">accumulated balance and EKPC proposed amortization period of 3 years for the accumulated balance. </t>
  </si>
  <si>
    <t>recovery of the amortization of the net accumulated balance in its next rate case. The adjustment calculated below reflects the current</t>
  </si>
  <si>
    <t xml:space="preserve">amount was tracked and EKPC recorded 75% of the difference in a Regulatory Asset. In the Settlement Agreement, EKPC would file for </t>
  </si>
  <si>
    <t xml:space="preserve">to be included in base rates at a normalized threshold based on recorded costs from 2015-2019. Any difference above or below this </t>
  </si>
  <si>
    <t>As a part of the settlement in EKPC's last rate proceeding (2021-00103), a threshold for Generation Maintenance was established</t>
  </si>
  <si>
    <t>Adjustment to Amortize Generation Maintenance Regulatory Asset</t>
  </si>
  <si>
    <t>East Kentucky Power Cooperative, Inc.</t>
  </si>
  <si>
    <t>Schedule 1.26</t>
  </si>
  <si>
    <t xml:space="preserve">Total Additional Recoverable Exp </t>
  </si>
  <si>
    <t>Difference in Recoverable Exp between Thresholds</t>
  </si>
  <si>
    <t>Unrecoverable Gen Maint Exp at Proposed Threshold</t>
  </si>
  <si>
    <t>Recoverable Gen Maint Exp at Proposed Threshold</t>
  </si>
  <si>
    <t>Threshold Limit</t>
  </si>
  <si>
    <t>Gen Maintenance Exp in Excess of Proposed</t>
  </si>
  <si>
    <t>Proposed Gen Maintenance Threshold</t>
  </si>
  <si>
    <t>Unrecoverable Gen Maint Exp at Current Threshold</t>
  </si>
  <si>
    <t>Recoverable Gen Maint Exp at Current Threshold</t>
  </si>
  <si>
    <t>Current Gen Maintenance Threshold</t>
  </si>
  <si>
    <t xml:space="preserve">Maintenance Tracker. </t>
  </si>
  <si>
    <t>EKPC also proposes to use this new threshold for future excess generation maintenance expenses that flow into the Generator</t>
  </si>
  <si>
    <t xml:space="preserve">that would have been recovered in 2023 with the updated threshold above those recovered through the tracker shown in 1.26. </t>
  </si>
  <si>
    <t>maintenance costs from 2020-2023 moving forward. This adjustment represents the additional generation maintenance expenses</t>
  </si>
  <si>
    <t>unrecovered maintenance costs. EKPC proposes to update the normalized threshold based on a 4-year average of generation</t>
  </si>
  <si>
    <t>cost increases. This has led to a substantial increase in the amount recovered through the Generation Maintenance tracker and</t>
  </si>
  <si>
    <t xml:space="preserve">Maintenance tracker, EKPC's costs have increased substantially compared to the current threshold due to inflation and equipment </t>
  </si>
  <si>
    <t>amount was tracked and EKPC recorded 75% of the difference in a Regulatory Asset. Since the establishment of the Generation</t>
  </si>
  <si>
    <t>Schedule 1.27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</si>
</sst>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/>
    <xf numFmtId="164" fontId="2" fillId="0" borderId="0" xfId="1" applyNumberFormat="1"/>
    <xf numFmtId="164" fontId="2" fillId="0" borderId="1" xfId="1" applyNumberFormat="1" applyBorder="1"/>
    <xf numFmtId="38" fontId="2" fillId="0" borderId="0" xfId="1" applyNumberFormat="1"/>
    <xf numFmtId="164" fontId="2" fillId="0" borderId="1" xfId="2" applyNumberFormat="1" applyFont="1" applyBorder="1"/>
    <xf numFmtId="0" fontId="2" fillId="0" borderId="0" xfId="2" applyFont="1" applyAlignment="1">
      <alignment horizontal="right"/>
    </xf>
    <xf numFmtId="164" fontId="2" fillId="0" borderId="0" xfId="2" applyNumberFormat="1" applyFont="1"/>
    <xf numFmtId="9" fontId="2" fillId="0" borderId="2" xfId="1" applyNumberFormat="1" applyBorder="1"/>
    <xf numFmtId="0" fontId="0" fillId="0" borderId="0" xfId="2" applyFont="1" applyAlignment="1">
      <alignment horizontal="right"/>
    </xf>
    <xf numFmtId="6" fontId="2" fillId="0" borderId="0" xfId="1" applyNumberFormat="1"/>
    <xf numFmtId="0" fontId="2" fillId="0" borderId="0" xfId="1" applyAlignment="1">
      <alignment horizontal="right"/>
    </xf>
    <xf numFmtId="6" fontId="3" fillId="0" borderId="0" xfId="3" applyNumberFormat="1" applyFont="1"/>
    <xf numFmtId="164" fontId="2" fillId="0" borderId="2" xfId="2" applyNumberFormat="1" applyFont="1" applyBorder="1"/>
    <xf numFmtId="165" fontId="3" fillId="0" borderId="2" xfId="3" applyNumberFormat="1" applyFont="1" applyBorder="1"/>
    <xf numFmtId="0" fontId="2" fillId="0" borderId="2" xfId="1" applyBorder="1"/>
    <xf numFmtId="0" fontId="2" fillId="0" borderId="2" xfId="2" applyFont="1" applyBorder="1" applyAlignment="1">
      <alignment horizontal="center"/>
    </xf>
    <xf numFmtId="165" fontId="3" fillId="0" borderId="0" xfId="3" applyNumberFormat="1" applyFont="1"/>
    <xf numFmtId="0" fontId="2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9" fontId="2" fillId="0" borderId="0" xfId="1" applyNumberFormat="1"/>
  </cellXfs>
  <cellStyles count="4">
    <cellStyle name="Currency 2" xfId="3" xr:uid="{CC2A295A-72D7-4DA3-A2BE-28CF49FAEFDE}"/>
    <cellStyle name="Normal" xfId="0" builtinId="0"/>
    <cellStyle name="Normal 2" xfId="1" xr:uid="{B3F2D4AE-50B1-4358-AE54-D4E61532F37D}"/>
    <cellStyle name="Normal 3" xfId="2" xr:uid="{B663B32B-E36E-428D-9252-2F21C5D757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15C6E-75D4-4142-882C-2008A11D9704}">
  <sheetPr>
    <tabColor rgb="FF92D050"/>
  </sheetPr>
  <dimension ref="A1:H48"/>
  <sheetViews>
    <sheetView zoomScale="80" zoomScaleNormal="80" workbookViewId="0">
      <selection activeCell="D34" sqref="D34"/>
    </sheetView>
  </sheetViews>
  <sheetFormatPr defaultColWidth="17.85546875" defaultRowHeight="14.25" x14ac:dyDescent="0.2"/>
  <cols>
    <col min="1" max="1" width="5.28515625" style="1" customWidth="1"/>
    <col min="2" max="2" width="50.85546875" style="1" bestFit="1" customWidth="1"/>
    <col min="3" max="3" width="3.5703125" style="1" customWidth="1"/>
    <col min="4" max="4" width="15" style="1" bestFit="1" customWidth="1"/>
    <col min="5" max="8" width="20.140625" style="1" customWidth="1"/>
    <col min="9" max="16384" width="17.85546875" style="1"/>
  </cols>
  <sheetData>
    <row r="1" spans="1:8" x14ac:dyDescent="0.2">
      <c r="A1" s="4">
        <v>0</v>
      </c>
    </row>
    <row r="2" spans="1:8" ht="15" x14ac:dyDescent="0.25">
      <c r="A2" s="4">
        <f>A1+1</f>
        <v>1</v>
      </c>
      <c r="H2" s="24" t="s">
        <v>22</v>
      </c>
    </row>
    <row r="3" spans="1:8" ht="15" x14ac:dyDescent="0.25">
      <c r="A3" s="4">
        <f>A2+1</f>
        <v>2</v>
      </c>
      <c r="B3" s="23" t="s">
        <v>21</v>
      </c>
      <c r="C3" s="23"/>
      <c r="D3" s="23"/>
      <c r="E3" s="23"/>
      <c r="F3" s="23"/>
      <c r="G3" s="23"/>
      <c r="H3" s="23"/>
    </row>
    <row r="4" spans="1:8" ht="15" x14ac:dyDescent="0.25">
      <c r="A4" s="4">
        <f>A3+1</f>
        <v>3</v>
      </c>
      <c r="B4" s="23" t="s">
        <v>20</v>
      </c>
      <c r="C4" s="23"/>
      <c r="D4" s="23"/>
      <c r="E4" s="23"/>
      <c r="F4" s="23"/>
      <c r="G4" s="23"/>
      <c r="H4" s="23"/>
    </row>
    <row r="5" spans="1:8" ht="15" x14ac:dyDescent="0.25">
      <c r="A5" s="4">
        <f>A4+1</f>
        <v>4</v>
      </c>
      <c r="B5" s="21"/>
      <c r="C5" s="21"/>
      <c r="D5" s="21"/>
      <c r="E5" s="21"/>
      <c r="F5" s="21"/>
      <c r="G5" s="21"/>
      <c r="H5" s="21"/>
    </row>
    <row r="6" spans="1:8" ht="15" x14ac:dyDescent="0.25">
      <c r="A6" s="4">
        <f>A5+1</f>
        <v>5</v>
      </c>
      <c r="B6" s="22" t="s">
        <v>19</v>
      </c>
      <c r="C6" s="21"/>
      <c r="D6" s="21"/>
      <c r="E6" s="21"/>
      <c r="F6" s="21"/>
      <c r="G6" s="21"/>
      <c r="H6" s="21"/>
    </row>
    <row r="7" spans="1:8" ht="15" x14ac:dyDescent="0.25">
      <c r="A7" s="4">
        <f>A6+1</f>
        <v>6</v>
      </c>
      <c r="B7" s="22" t="s">
        <v>18</v>
      </c>
      <c r="C7" s="21"/>
      <c r="D7" s="21"/>
      <c r="E7" s="21"/>
      <c r="F7" s="21"/>
      <c r="G7" s="21"/>
      <c r="H7" s="21"/>
    </row>
    <row r="8" spans="1:8" x14ac:dyDescent="0.2">
      <c r="A8" s="4">
        <f>A7+1</f>
        <v>7</v>
      </c>
      <c r="B8" s="1" t="s">
        <v>17</v>
      </c>
    </row>
    <row r="9" spans="1:8" x14ac:dyDescent="0.2">
      <c r="A9" s="4">
        <f>A8+1</f>
        <v>8</v>
      </c>
      <c r="B9" s="1" t="s">
        <v>16</v>
      </c>
    </row>
    <row r="10" spans="1:8" x14ac:dyDescent="0.2">
      <c r="A10" s="4">
        <f>A9+1</f>
        <v>9</v>
      </c>
      <c r="B10" s="1" t="s">
        <v>15</v>
      </c>
    </row>
    <row r="11" spans="1:8" x14ac:dyDescent="0.2">
      <c r="A11" s="4">
        <f>A10+1</f>
        <v>10</v>
      </c>
    </row>
    <row r="12" spans="1:8" ht="15" x14ac:dyDescent="0.25">
      <c r="A12" s="4">
        <f>A11+1</f>
        <v>11</v>
      </c>
      <c r="B12" s="20" t="s">
        <v>14</v>
      </c>
      <c r="C12" s="15"/>
      <c r="D12" s="15">
        <v>2024</v>
      </c>
      <c r="E12" s="15">
        <v>2023</v>
      </c>
      <c r="F12" s="15">
        <v>2022</v>
      </c>
      <c r="G12" s="15">
        <v>2021</v>
      </c>
      <c r="H12" s="15">
        <v>2020</v>
      </c>
    </row>
    <row r="13" spans="1:8" ht="15" x14ac:dyDescent="0.25">
      <c r="A13" s="4">
        <f>A12+1</f>
        <v>12</v>
      </c>
      <c r="B13" s="19"/>
    </row>
    <row r="14" spans="1:8" x14ac:dyDescent="0.2">
      <c r="A14" s="4">
        <f>A13+1</f>
        <v>13</v>
      </c>
      <c r="B14" s="18">
        <v>413200</v>
      </c>
      <c r="D14" s="17">
        <v>116100.56</v>
      </c>
      <c r="E14" s="7">
        <v>41449</v>
      </c>
      <c r="F14" s="7">
        <v>271089</v>
      </c>
      <c r="G14" s="7">
        <v>114983.34</v>
      </c>
      <c r="H14" s="7">
        <v>73897.89</v>
      </c>
    </row>
    <row r="15" spans="1:8" x14ac:dyDescent="0.2">
      <c r="A15" s="4">
        <f>A14+1</f>
        <v>14</v>
      </c>
      <c r="B15" s="18">
        <v>510000</v>
      </c>
      <c r="D15" s="17">
        <v>4532514.78</v>
      </c>
      <c r="E15" s="7">
        <v>3775554</v>
      </c>
      <c r="F15" s="7">
        <v>3667652</v>
      </c>
      <c r="G15" s="7">
        <v>3634998.56</v>
      </c>
      <c r="H15" s="7">
        <v>3413566.42</v>
      </c>
    </row>
    <row r="16" spans="1:8" x14ac:dyDescent="0.2">
      <c r="A16" s="4">
        <f>A15+1</f>
        <v>15</v>
      </c>
      <c r="B16" s="18">
        <v>511000</v>
      </c>
      <c r="D16" s="17">
        <v>7371754.1299999999</v>
      </c>
      <c r="E16" s="7">
        <v>7381253</v>
      </c>
      <c r="F16" s="7">
        <v>7006708</v>
      </c>
      <c r="G16" s="7">
        <v>5881102.5599999996</v>
      </c>
      <c r="H16" s="7">
        <v>5135413.29</v>
      </c>
    </row>
    <row r="17" spans="1:8" x14ac:dyDescent="0.2">
      <c r="A17" s="4">
        <f>A16+1</f>
        <v>16</v>
      </c>
      <c r="B17" s="18">
        <v>512000</v>
      </c>
      <c r="D17" s="17">
        <v>58545941.920000002</v>
      </c>
      <c r="E17" s="7">
        <v>61760196</v>
      </c>
      <c r="F17" s="7">
        <v>57426176</v>
      </c>
      <c r="G17" s="7">
        <v>59537274.369999997</v>
      </c>
      <c r="H17" s="7">
        <v>50449925.590000004</v>
      </c>
    </row>
    <row r="18" spans="1:8" x14ac:dyDescent="0.2">
      <c r="A18" s="4">
        <f>A17+1</f>
        <v>17</v>
      </c>
      <c r="B18" s="18">
        <v>513000</v>
      </c>
      <c r="D18" s="17">
        <v>9696219.0500000007</v>
      </c>
      <c r="E18" s="7">
        <v>23685335</v>
      </c>
      <c r="F18" s="7">
        <v>17208953</v>
      </c>
      <c r="G18" s="7">
        <v>11146304.4</v>
      </c>
      <c r="H18" s="7">
        <v>8408959.4399999995</v>
      </c>
    </row>
    <row r="19" spans="1:8" x14ac:dyDescent="0.2">
      <c r="A19" s="4">
        <f>A18+1</f>
        <v>18</v>
      </c>
      <c r="B19" s="18">
        <v>551000</v>
      </c>
      <c r="D19" s="17">
        <v>735662.53</v>
      </c>
      <c r="E19" s="7">
        <v>620018.82999999996</v>
      </c>
      <c r="F19" s="7">
        <v>546728</v>
      </c>
      <c r="G19" s="7">
        <v>565097.13</v>
      </c>
      <c r="H19" s="7">
        <v>532019.75</v>
      </c>
    </row>
    <row r="20" spans="1:8" x14ac:dyDescent="0.2">
      <c r="A20" s="4">
        <f>A19+1</f>
        <v>19</v>
      </c>
      <c r="B20" s="18">
        <v>552000</v>
      </c>
      <c r="D20" s="17">
        <v>1078147.4099999999</v>
      </c>
      <c r="E20" s="7">
        <v>1650833</v>
      </c>
      <c r="F20" s="7">
        <v>1037052</v>
      </c>
      <c r="G20" s="7">
        <v>1659403.46</v>
      </c>
      <c r="H20" s="7">
        <v>1104872.45</v>
      </c>
    </row>
    <row r="21" spans="1:8" x14ac:dyDescent="0.2">
      <c r="A21" s="4">
        <f>A20+1</f>
        <v>20</v>
      </c>
      <c r="B21" s="16">
        <v>553000</v>
      </c>
      <c r="C21" s="15"/>
      <c r="D21" s="14">
        <v>8112877.8600000003</v>
      </c>
      <c r="E21" s="13">
        <v>12453758</v>
      </c>
      <c r="F21" s="13">
        <v>12681751</v>
      </c>
      <c r="G21" s="13">
        <v>21820262.59</v>
      </c>
      <c r="H21" s="13">
        <v>7215827.0599999996</v>
      </c>
    </row>
    <row r="22" spans="1:8" x14ac:dyDescent="0.2">
      <c r="A22" s="4">
        <f>A21+1</f>
        <v>21</v>
      </c>
    </row>
    <row r="23" spans="1:8" x14ac:dyDescent="0.2">
      <c r="A23" s="4">
        <f>A22+1</f>
        <v>22</v>
      </c>
      <c r="B23" s="6" t="s">
        <v>13</v>
      </c>
      <c r="D23" s="7">
        <f>SUM(D14:D21)</f>
        <v>90189218.239999995</v>
      </c>
      <c r="E23" s="7">
        <f>SUM(E14:E21)</f>
        <v>111368396.83</v>
      </c>
      <c r="F23" s="7">
        <f>SUM(F14:F21)</f>
        <v>99846109</v>
      </c>
      <c r="G23" s="7">
        <f>SUM(G14:G21)</f>
        <v>104359426.41</v>
      </c>
      <c r="H23" s="7">
        <f>SUM(H14:H21)</f>
        <v>76334481.890000015</v>
      </c>
    </row>
    <row r="24" spans="1:8" x14ac:dyDescent="0.2">
      <c r="A24" s="4">
        <f>A23+1</f>
        <v>23</v>
      </c>
      <c r="B24" s="6" t="s">
        <v>12</v>
      </c>
      <c r="D24" s="12">
        <v>-905523</v>
      </c>
      <c r="E24" s="10">
        <v>-905523</v>
      </c>
      <c r="F24" s="10">
        <f>E24</f>
        <v>-905523</v>
      </c>
      <c r="G24" s="10">
        <f>E24</f>
        <v>-905523</v>
      </c>
      <c r="H24" s="10">
        <f>F24</f>
        <v>-905523</v>
      </c>
    </row>
    <row r="25" spans="1:8" x14ac:dyDescent="0.2">
      <c r="A25" s="4">
        <f>A24+1</f>
        <v>24</v>
      </c>
      <c r="B25" s="6" t="s">
        <v>11</v>
      </c>
      <c r="D25" s="12">
        <v>-24116575.219999999</v>
      </c>
      <c r="E25" s="10">
        <v>-22267417</v>
      </c>
      <c r="F25" s="10">
        <v>-22786421</v>
      </c>
      <c r="G25" s="10">
        <v>-18825620.780000001</v>
      </c>
      <c r="H25" s="10">
        <v>-16381302.470000001</v>
      </c>
    </row>
    <row r="26" spans="1:8" x14ac:dyDescent="0.2">
      <c r="A26" s="4">
        <f>A25+1</f>
        <v>25</v>
      </c>
      <c r="B26" s="11"/>
      <c r="F26" s="10"/>
    </row>
    <row r="27" spans="1:8" x14ac:dyDescent="0.2">
      <c r="A27" s="4">
        <f>A26+1</f>
        <v>26</v>
      </c>
      <c r="B27" s="6" t="s">
        <v>10</v>
      </c>
      <c r="D27" s="7">
        <f>SUM(D23:D25)</f>
        <v>65167120.019999996</v>
      </c>
      <c r="E27" s="7">
        <f>SUM(E23:E25)</f>
        <v>88195456.829999998</v>
      </c>
      <c r="F27" s="7">
        <f>SUM(F23:F25)</f>
        <v>76154165</v>
      </c>
      <c r="G27" s="7">
        <f>SUM(G23:G25)</f>
        <v>84628282.629999995</v>
      </c>
      <c r="H27" s="7">
        <f>SUM(H23:H25)</f>
        <v>59047656.420000017</v>
      </c>
    </row>
    <row r="28" spans="1:8" x14ac:dyDescent="0.2">
      <c r="A28" s="4">
        <f>A27+1</f>
        <v>27</v>
      </c>
      <c r="B28" s="11"/>
      <c r="F28" s="10"/>
    </row>
    <row r="29" spans="1:8" x14ac:dyDescent="0.2">
      <c r="A29" s="4">
        <f>A28+1</f>
        <v>28</v>
      </c>
      <c r="B29" s="6" t="s">
        <v>9</v>
      </c>
      <c r="D29" s="7">
        <v>63842645</v>
      </c>
      <c r="E29" s="7">
        <v>63842645</v>
      </c>
      <c r="F29" s="7">
        <v>63842645</v>
      </c>
    </row>
    <row r="30" spans="1:8" x14ac:dyDescent="0.2">
      <c r="A30" s="4">
        <f>A29+1</f>
        <v>29</v>
      </c>
    </row>
    <row r="31" spans="1:8" x14ac:dyDescent="0.2">
      <c r="A31" s="4">
        <f>A30+1</f>
        <v>30</v>
      </c>
      <c r="B31" s="6" t="s">
        <v>8</v>
      </c>
      <c r="D31" s="7">
        <f>D27-D29</f>
        <v>1324475.0199999958</v>
      </c>
      <c r="E31" s="7">
        <f>E27-E29</f>
        <v>24352811.829999998</v>
      </c>
      <c r="F31" s="7">
        <f>F27-F29</f>
        <v>12311520</v>
      </c>
      <c r="G31" s="7"/>
    </row>
    <row r="32" spans="1:8" ht="15" x14ac:dyDescent="0.25">
      <c r="A32" s="4">
        <f>A31+1</f>
        <v>31</v>
      </c>
      <c r="B32" s="9" t="s">
        <v>7</v>
      </c>
      <c r="D32" s="8">
        <v>0.75</v>
      </c>
      <c r="E32" s="8">
        <v>0.75</v>
      </c>
      <c r="F32" s="8">
        <v>0.75</v>
      </c>
    </row>
    <row r="33" spans="1:6" x14ac:dyDescent="0.2">
      <c r="A33" s="4">
        <f>A32+1</f>
        <v>32</v>
      </c>
    </row>
    <row r="34" spans="1:6" x14ac:dyDescent="0.2">
      <c r="A34" s="4">
        <f>A33+1</f>
        <v>33</v>
      </c>
      <c r="B34" s="6" t="s">
        <v>6</v>
      </c>
      <c r="D34" s="7">
        <f>D31*D32</f>
        <v>993356.26499999687</v>
      </c>
      <c r="E34" s="7">
        <f>E31*E32</f>
        <v>18264608.872499999</v>
      </c>
      <c r="F34" s="7">
        <f>F31*F32</f>
        <v>9233640</v>
      </c>
    </row>
    <row r="35" spans="1:6" x14ac:dyDescent="0.2">
      <c r="A35" s="4">
        <f>A34+1</f>
        <v>34</v>
      </c>
    </row>
    <row r="36" spans="1:6" x14ac:dyDescent="0.2">
      <c r="A36" s="4">
        <f>A35+1</f>
        <v>35</v>
      </c>
      <c r="B36" s="6" t="s">
        <v>5</v>
      </c>
      <c r="D36" s="2">
        <f>E38</f>
        <v>27498248.872499999</v>
      </c>
      <c r="E36" s="7">
        <f>F34</f>
        <v>9233640</v>
      </c>
      <c r="F36" s="7"/>
    </row>
    <row r="37" spans="1:6" x14ac:dyDescent="0.2">
      <c r="A37" s="4">
        <f>A36+1</f>
        <v>36</v>
      </c>
    </row>
    <row r="38" spans="1:6" ht="15" thickBot="1" x14ac:dyDescent="0.25">
      <c r="A38" s="4">
        <f>A37+1</f>
        <v>37</v>
      </c>
      <c r="B38" s="6" t="s">
        <v>4</v>
      </c>
      <c r="D38" s="5">
        <f>D34+D36</f>
        <v>28491605.137499996</v>
      </c>
      <c r="E38" s="5">
        <f>E34+E36</f>
        <v>27498248.872499999</v>
      </c>
      <c r="F38" s="5">
        <f>F34+F36</f>
        <v>9233640</v>
      </c>
    </row>
    <row r="39" spans="1:6" ht="15" thickTop="1" x14ac:dyDescent="0.2">
      <c r="A39" s="4">
        <f>A38+1</f>
        <v>38</v>
      </c>
    </row>
    <row r="40" spans="1:6" x14ac:dyDescent="0.2">
      <c r="A40" s="4">
        <f>A39+1</f>
        <v>39</v>
      </c>
      <c r="B40" s="1" t="s">
        <v>3</v>
      </c>
      <c r="D40" s="1">
        <v>3</v>
      </c>
      <c r="E40" s="1" t="s">
        <v>2</v>
      </c>
    </row>
    <row r="41" spans="1:6" x14ac:dyDescent="0.2">
      <c r="A41" s="4">
        <f>A40+1</f>
        <v>40</v>
      </c>
    </row>
    <row r="42" spans="1:6" ht="15" thickBot="1" x14ac:dyDescent="0.25">
      <c r="A42" s="4">
        <f>A41+1</f>
        <v>41</v>
      </c>
      <c r="B42" s="1" t="s">
        <v>1</v>
      </c>
      <c r="D42" s="3">
        <f>ROUND(D38/D40,0)</f>
        <v>9497202</v>
      </c>
    </row>
    <row r="43" spans="1:6" ht="15" thickTop="1" x14ac:dyDescent="0.2">
      <c r="A43" s="4">
        <f>A42+1</f>
        <v>42</v>
      </c>
    </row>
    <row r="44" spans="1:6" ht="15" thickBot="1" x14ac:dyDescent="0.25">
      <c r="A44" s="4">
        <f>A43+1</f>
        <v>43</v>
      </c>
      <c r="B44" s="1" t="s">
        <v>0</v>
      </c>
      <c r="D44" s="3">
        <f>D42</f>
        <v>9497202</v>
      </c>
    </row>
    <row r="45" spans="1:6" ht="15" thickTop="1" x14ac:dyDescent="0.2"/>
    <row r="48" spans="1:6" x14ac:dyDescent="0.2">
      <c r="E48" s="2"/>
    </row>
  </sheetData>
  <mergeCells count="2">
    <mergeCell ref="B3:H3"/>
    <mergeCell ref="B4:H4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E633-9962-4550-B649-EE14C36E3678}">
  <sheetPr>
    <tabColor rgb="FF92D050"/>
  </sheetPr>
  <dimension ref="A1:H56"/>
  <sheetViews>
    <sheetView tabSelected="1" zoomScale="80" zoomScaleNormal="80" workbookViewId="0">
      <selection activeCell="E37" sqref="E37"/>
    </sheetView>
  </sheetViews>
  <sheetFormatPr defaultColWidth="17.85546875" defaultRowHeight="14.25" x14ac:dyDescent="0.2"/>
  <cols>
    <col min="1" max="1" width="5.28515625" style="1" customWidth="1"/>
    <col min="2" max="2" width="52.140625" style="1" customWidth="1"/>
    <col min="3" max="3" width="3.5703125" style="1" customWidth="1"/>
    <col min="4" max="4" width="15.7109375" style="1" bestFit="1" customWidth="1"/>
    <col min="5" max="8" width="20.140625" style="1" customWidth="1"/>
    <col min="9" max="16384" width="17.85546875" style="1"/>
  </cols>
  <sheetData>
    <row r="1" spans="1:8" x14ac:dyDescent="0.2">
      <c r="A1" s="4">
        <v>0</v>
      </c>
    </row>
    <row r="2" spans="1:8" ht="15" x14ac:dyDescent="0.25">
      <c r="A2" s="4">
        <f>A1+1</f>
        <v>1</v>
      </c>
      <c r="H2" s="24" t="s">
        <v>41</v>
      </c>
    </row>
    <row r="3" spans="1:8" ht="15" x14ac:dyDescent="0.25">
      <c r="A3" s="4">
        <f>A2+1</f>
        <v>2</v>
      </c>
      <c r="B3" s="23" t="s">
        <v>21</v>
      </c>
      <c r="C3" s="23"/>
      <c r="D3" s="23"/>
      <c r="E3" s="23"/>
      <c r="F3" s="23"/>
      <c r="G3" s="23"/>
      <c r="H3" s="23"/>
    </row>
    <row r="4" spans="1:8" ht="15" x14ac:dyDescent="0.25">
      <c r="A4" s="4">
        <f>A3+1</f>
        <v>3</v>
      </c>
      <c r="B4" s="23" t="s">
        <v>20</v>
      </c>
      <c r="C4" s="23"/>
      <c r="D4" s="23"/>
      <c r="E4" s="23"/>
      <c r="F4" s="23"/>
      <c r="G4" s="23"/>
      <c r="H4" s="23"/>
    </row>
    <row r="5" spans="1:8" ht="15" x14ac:dyDescent="0.25">
      <c r="A5" s="4">
        <f>A4+1</f>
        <v>4</v>
      </c>
      <c r="B5" s="21"/>
      <c r="C5" s="21"/>
      <c r="D5" s="21"/>
      <c r="E5" s="21"/>
      <c r="F5" s="21"/>
      <c r="G5" s="21"/>
      <c r="H5" s="21"/>
    </row>
    <row r="6" spans="1:8" ht="15" x14ac:dyDescent="0.25">
      <c r="A6" s="4">
        <f>A5+1</f>
        <v>5</v>
      </c>
      <c r="B6" s="22" t="s">
        <v>19</v>
      </c>
      <c r="C6" s="21"/>
      <c r="D6" s="21"/>
      <c r="E6" s="21"/>
      <c r="F6" s="21"/>
      <c r="G6" s="21"/>
      <c r="H6" s="21"/>
    </row>
    <row r="7" spans="1:8" ht="15" x14ac:dyDescent="0.25">
      <c r="A7" s="4">
        <f>A6+1</f>
        <v>6</v>
      </c>
      <c r="B7" s="22" t="s">
        <v>18</v>
      </c>
      <c r="C7" s="21"/>
      <c r="D7" s="21"/>
      <c r="E7" s="21"/>
      <c r="F7" s="21"/>
      <c r="G7" s="21"/>
      <c r="H7" s="21"/>
    </row>
    <row r="8" spans="1:8" x14ac:dyDescent="0.2">
      <c r="A8" s="4">
        <f>A7+1</f>
        <v>7</v>
      </c>
      <c r="B8" s="1" t="s">
        <v>40</v>
      </c>
    </row>
    <row r="9" spans="1:8" x14ac:dyDescent="0.2">
      <c r="A9" s="4">
        <f>A8+1</f>
        <v>8</v>
      </c>
      <c r="B9" s="1" t="s">
        <v>39</v>
      </c>
    </row>
    <row r="10" spans="1:8" x14ac:dyDescent="0.2">
      <c r="A10" s="4">
        <f>A9+1</f>
        <v>9</v>
      </c>
      <c r="B10" s="1" t="s">
        <v>38</v>
      </c>
    </row>
    <row r="11" spans="1:8" x14ac:dyDescent="0.2">
      <c r="A11" s="4">
        <f>A10+1</f>
        <v>10</v>
      </c>
      <c r="B11" s="1" t="s">
        <v>37</v>
      </c>
    </row>
    <row r="12" spans="1:8" x14ac:dyDescent="0.2">
      <c r="A12" s="4">
        <f>A11+1</f>
        <v>11</v>
      </c>
      <c r="B12" s="1" t="s">
        <v>36</v>
      </c>
    </row>
    <row r="13" spans="1:8" x14ac:dyDescent="0.2">
      <c r="A13" s="4">
        <f>A12+1</f>
        <v>12</v>
      </c>
      <c r="B13" s="1" t="s">
        <v>35</v>
      </c>
    </row>
    <row r="14" spans="1:8" x14ac:dyDescent="0.2">
      <c r="A14" s="4">
        <f>A13+1</f>
        <v>13</v>
      </c>
      <c r="B14" s="1" t="s">
        <v>34</v>
      </c>
    </row>
    <row r="15" spans="1:8" x14ac:dyDescent="0.2">
      <c r="A15" s="4">
        <f>A14+1</f>
        <v>14</v>
      </c>
      <c r="B15" s="1" t="s">
        <v>33</v>
      </c>
    </row>
    <row r="16" spans="1:8" x14ac:dyDescent="0.2">
      <c r="A16" s="4">
        <f>A15+1</f>
        <v>15</v>
      </c>
    </row>
    <row r="17" spans="1:8" ht="15" x14ac:dyDescent="0.25">
      <c r="A17" s="4">
        <f>A16+1</f>
        <v>16</v>
      </c>
      <c r="B17" s="20" t="s">
        <v>14</v>
      </c>
      <c r="C17" s="15"/>
      <c r="D17" s="15">
        <v>2024</v>
      </c>
      <c r="E17" s="15">
        <v>2023</v>
      </c>
      <c r="F17" s="15">
        <v>2022</v>
      </c>
      <c r="G17" s="15">
        <v>2021</v>
      </c>
      <c r="H17" s="15">
        <v>2020</v>
      </c>
    </row>
    <row r="18" spans="1:8" ht="15" x14ac:dyDescent="0.25">
      <c r="A18" s="4">
        <f>A17+1</f>
        <v>17</v>
      </c>
      <c r="B18" s="19"/>
    </row>
    <row r="19" spans="1:8" x14ac:dyDescent="0.2">
      <c r="A19" s="4">
        <f>A18+1</f>
        <v>18</v>
      </c>
      <c r="B19" s="18">
        <v>413200</v>
      </c>
      <c r="D19" s="17">
        <v>116100.56</v>
      </c>
      <c r="E19" s="7">
        <v>41449</v>
      </c>
      <c r="F19" s="7">
        <v>271089</v>
      </c>
      <c r="G19" s="7">
        <v>114983.34</v>
      </c>
      <c r="H19" s="7">
        <v>73897.89</v>
      </c>
    </row>
    <row r="20" spans="1:8" x14ac:dyDescent="0.2">
      <c r="A20" s="4">
        <f>A19+1</f>
        <v>19</v>
      </c>
      <c r="B20" s="18">
        <v>510000</v>
      </c>
      <c r="D20" s="17">
        <v>4532514.78</v>
      </c>
      <c r="E20" s="7">
        <v>3775554</v>
      </c>
      <c r="F20" s="7">
        <v>3667652</v>
      </c>
      <c r="G20" s="7">
        <v>3634998.56</v>
      </c>
      <c r="H20" s="7">
        <v>3413566.42</v>
      </c>
    </row>
    <row r="21" spans="1:8" x14ac:dyDescent="0.2">
      <c r="A21" s="4">
        <f>A20+1</f>
        <v>20</v>
      </c>
      <c r="B21" s="18">
        <v>511000</v>
      </c>
      <c r="D21" s="17">
        <v>7371754.1299999999</v>
      </c>
      <c r="E21" s="7">
        <v>7381253</v>
      </c>
      <c r="F21" s="7">
        <v>7006708</v>
      </c>
      <c r="G21" s="7">
        <v>5881102.5599999996</v>
      </c>
      <c r="H21" s="7">
        <v>5135413.29</v>
      </c>
    </row>
    <row r="22" spans="1:8" x14ac:dyDescent="0.2">
      <c r="A22" s="4">
        <f>A21+1</f>
        <v>21</v>
      </c>
      <c r="B22" s="18">
        <v>512000</v>
      </c>
      <c r="D22" s="17">
        <v>58545941.920000002</v>
      </c>
      <c r="E22" s="7">
        <v>61760196</v>
      </c>
      <c r="F22" s="7">
        <v>57426176</v>
      </c>
      <c r="G22" s="7">
        <v>59537274.369999997</v>
      </c>
      <c r="H22" s="7">
        <v>50449925.590000004</v>
      </c>
    </row>
    <row r="23" spans="1:8" x14ac:dyDescent="0.2">
      <c r="A23" s="4">
        <f>A22+1</f>
        <v>22</v>
      </c>
      <c r="B23" s="18">
        <v>513000</v>
      </c>
      <c r="D23" s="17">
        <v>9696219.0500000007</v>
      </c>
      <c r="E23" s="7">
        <v>23685335</v>
      </c>
      <c r="F23" s="7">
        <v>17208953</v>
      </c>
      <c r="G23" s="7">
        <v>11146304.4</v>
      </c>
      <c r="H23" s="7">
        <v>8408959.4399999995</v>
      </c>
    </row>
    <row r="24" spans="1:8" x14ac:dyDescent="0.2">
      <c r="A24" s="4">
        <f>A23+1</f>
        <v>23</v>
      </c>
      <c r="B24" s="18">
        <v>551000</v>
      </c>
      <c r="D24" s="17">
        <v>735662.53</v>
      </c>
      <c r="E24" s="7">
        <v>620018.82999999996</v>
      </c>
      <c r="F24" s="7">
        <v>546728</v>
      </c>
      <c r="G24" s="7">
        <v>565097.13</v>
      </c>
      <c r="H24" s="7">
        <v>532019.75</v>
      </c>
    </row>
    <row r="25" spans="1:8" x14ac:dyDescent="0.2">
      <c r="A25" s="4">
        <f>A24+1</f>
        <v>24</v>
      </c>
      <c r="B25" s="18">
        <v>552000</v>
      </c>
      <c r="D25" s="17">
        <v>1078147.4099999999</v>
      </c>
      <c r="E25" s="7">
        <v>1650833</v>
      </c>
      <c r="F25" s="7">
        <v>1037052</v>
      </c>
      <c r="G25" s="7">
        <v>1659403.46</v>
      </c>
      <c r="H25" s="7">
        <v>1104872.45</v>
      </c>
    </row>
    <row r="26" spans="1:8" x14ac:dyDescent="0.2">
      <c r="A26" s="4">
        <f>A25+1</f>
        <v>25</v>
      </c>
      <c r="B26" s="16">
        <v>553000</v>
      </c>
      <c r="C26" s="15"/>
      <c r="D26" s="14">
        <v>8112877.8600000003</v>
      </c>
      <c r="E26" s="13">
        <v>12453758</v>
      </c>
      <c r="F26" s="13">
        <v>12681751</v>
      </c>
      <c r="G26" s="13">
        <v>21820262.59</v>
      </c>
      <c r="H26" s="13">
        <v>7215827.0599999996</v>
      </c>
    </row>
    <row r="27" spans="1:8" x14ac:dyDescent="0.2">
      <c r="A27" s="4">
        <f>A26+1</f>
        <v>26</v>
      </c>
    </row>
    <row r="28" spans="1:8" x14ac:dyDescent="0.2">
      <c r="A28" s="4">
        <f>A27+1</f>
        <v>27</v>
      </c>
      <c r="B28" s="6" t="s">
        <v>13</v>
      </c>
      <c r="D28" s="7">
        <f>SUM(D19:D26)</f>
        <v>90189218.239999995</v>
      </c>
      <c r="E28" s="7">
        <f>SUM(E19:E26)</f>
        <v>111368396.83</v>
      </c>
      <c r="F28" s="7">
        <f>SUM(F19:F26)</f>
        <v>99846109</v>
      </c>
      <c r="G28" s="7">
        <f>SUM(G19:G26)</f>
        <v>104359426.41</v>
      </c>
      <c r="H28" s="7">
        <f>SUM(H19:H26)</f>
        <v>76334481.890000015</v>
      </c>
    </row>
    <row r="29" spans="1:8" x14ac:dyDescent="0.2">
      <c r="A29" s="4">
        <f>A28+1</f>
        <v>28</v>
      </c>
      <c r="B29" s="6" t="s">
        <v>12</v>
      </c>
      <c r="D29" s="12">
        <v>-905523</v>
      </c>
      <c r="E29" s="10">
        <v>-905523</v>
      </c>
      <c r="F29" s="10">
        <f>E29</f>
        <v>-905523</v>
      </c>
      <c r="G29" s="10">
        <f>E29</f>
        <v>-905523</v>
      </c>
      <c r="H29" s="10">
        <f>F29</f>
        <v>-905523</v>
      </c>
    </row>
    <row r="30" spans="1:8" x14ac:dyDescent="0.2">
      <c r="A30" s="4">
        <f>A29+1</f>
        <v>29</v>
      </c>
      <c r="B30" s="6" t="s">
        <v>11</v>
      </c>
      <c r="D30" s="12">
        <v>-24116575.219999999</v>
      </c>
      <c r="E30" s="10">
        <v>-22267417</v>
      </c>
      <c r="F30" s="10">
        <v>-22786421</v>
      </c>
      <c r="G30" s="10">
        <v>-18825620.780000001</v>
      </c>
      <c r="H30" s="10">
        <v>-16381302.470000001</v>
      </c>
    </row>
    <row r="31" spans="1:8" x14ac:dyDescent="0.2">
      <c r="A31" s="4">
        <f>A30+1</f>
        <v>30</v>
      </c>
      <c r="B31" s="11"/>
      <c r="F31" s="10"/>
    </row>
    <row r="32" spans="1:8" x14ac:dyDescent="0.2">
      <c r="A32" s="4">
        <f>A31+1</f>
        <v>31</v>
      </c>
      <c r="B32" s="6" t="s">
        <v>10</v>
      </c>
      <c r="D32" s="7">
        <f>SUM(D28:D30)</f>
        <v>65167120.019999996</v>
      </c>
      <c r="E32" s="7">
        <f>SUM(E28:E30)</f>
        <v>88195456.829999998</v>
      </c>
      <c r="F32" s="7">
        <f>SUM(F28:F30)</f>
        <v>76154165</v>
      </c>
      <c r="G32" s="7">
        <f>SUM(G28:G30)</f>
        <v>84628282.629999995</v>
      </c>
      <c r="H32" s="7">
        <f>SUM(H28:H30)</f>
        <v>59047656.420000017</v>
      </c>
    </row>
    <row r="33" spans="1:7" x14ac:dyDescent="0.2">
      <c r="A33" s="4">
        <f>A32+1</f>
        <v>32</v>
      </c>
      <c r="B33" s="11"/>
      <c r="F33" s="10"/>
    </row>
    <row r="34" spans="1:7" x14ac:dyDescent="0.2">
      <c r="A34" s="4">
        <f>A33+1</f>
        <v>33</v>
      </c>
      <c r="B34" s="6" t="s">
        <v>32</v>
      </c>
      <c r="E34" s="7">
        <v>63842645</v>
      </c>
      <c r="F34" s="7">
        <v>63842645</v>
      </c>
    </row>
    <row r="35" spans="1:7" x14ac:dyDescent="0.2">
      <c r="A35" s="4">
        <f>A34+1</f>
        <v>34</v>
      </c>
    </row>
    <row r="36" spans="1:7" x14ac:dyDescent="0.2">
      <c r="A36" s="4">
        <f>A35+1</f>
        <v>35</v>
      </c>
      <c r="B36" s="6" t="s">
        <v>8</v>
      </c>
      <c r="E36" s="7">
        <f>E32-E34</f>
        <v>24352811.829999998</v>
      </c>
      <c r="F36" s="7">
        <f>F32-F34</f>
        <v>12311520</v>
      </c>
      <c r="G36" s="7"/>
    </row>
    <row r="37" spans="1:7" ht="15" x14ac:dyDescent="0.25">
      <c r="A37" s="4">
        <f>A36+1</f>
        <v>36</v>
      </c>
      <c r="B37" s="9" t="s">
        <v>7</v>
      </c>
      <c r="E37" s="8">
        <v>0.75</v>
      </c>
      <c r="F37" s="8">
        <v>0.75</v>
      </c>
    </row>
    <row r="38" spans="1:7" x14ac:dyDescent="0.2">
      <c r="A38" s="4">
        <f>A37+1</f>
        <v>37</v>
      </c>
    </row>
    <row r="39" spans="1:7" x14ac:dyDescent="0.2">
      <c r="A39" s="4">
        <f>A38+1</f>
        <v>38</v>
      </c>
      <c r="B39" s="6" t="s">
        <v>31</v>
      </c>
      <c r="E39" s="7">
        <f>E36*E37</f>
        <v>18264608.872499999</v>
      </c>
      <c r="F39" s="7">
        <f>F36*F37</f>
        <v>9233640</v>
      </c>
    </row>
    <row r="40" spans="1:7" x14ac:dyDescent="0.2">
      <c r="A40" s="4">
        <f>A39+1</f>
        <v>39</v>
      </c>
      <c r="B40" s="6" t="s">
        <v>30</v>
      </c>
      <c r="E40" s="7">
        <f>E36-E39</f>
        <v>6088202.9574999996</v>
      </c>
      <c r="F40" s="7">
        <f>F36-F39</f>
        <v>3077880</v>
      </c>
    </row>
    <row r="41" spans="1:7" x14ac:dyDescent="0.2">
      <c r="A41" s="4">
        <f>A40+1</f>
        <v>40</v>
      </c>
    </row>
    <row r="42" spans="1:7" x14ac:dyDescent="0.2">
      <c r="A42" s="4">
        <f>A41+1</f>
        <v>41</v>
      </c>
      <c r="B42" s="6" t="s">
        <v>29</v>
      </c>
      <c r="E42" s="2">
        <f>AVERAGE($D$32:$H$32)</f>
        <v>74638536.180000007</v>
      </c>
      <c r="F42" s="2"/>
      <c r="G42" s="2"/>
    </row>
    <row r="43" spans="1:7" x14ac:dyDescent="0.2">
      <c r="A43" s="4">
        <f>A42+1</f>
        <v>42</v>
      </c>
      <c r="B43" s="6"/>
      <c r="E43" s="7"/>
      <c r="F43" s="7"/>
      <c r="G43" s="2"/>
    </row>
    <row r="44" spans="1:7" x14ac:dyDescent="0.2">
      <c r="A44" s="4">
        <f>A43+1</f>
        <v>43</v>
      </c>
      <c r="B44" s="6" t="s">
        <v>28</v>
      </c>
      <c r="E44" s="2">
        <f>IF(E32-E42&gt;0,E32-E42,0)</f>
        <v>13556920.649999991</v>
      </c>
      <c r="F44" s="2"/>
    </row>
    <row r="45" spans="1:7" x14ac:dyDescent="0.2">
      <c r="A45" s="4">
        <f>A44+1</f>
        <v>44</v>
      </c>
      <c r="B45" s="6" t="s">
        <v>27</v>
      </c>
      <c r="E45" s="25">
        <v>0.75</v>
      </c>
      <c r="F45" s="25"/>
    </row>
    <row r="46" spans="1:7" x14ac:dyDescent="0.2">
      <c r="A46" s="4">
        <f>A45+1</f>
        <v>45</v>
      </c>
    </row>
    <row r="47" spans="1:7" x14ac:dyDescent="0.2">
      <c r="A47" s="4">
        <f>A46+1</f>
        <v>46</v>
      </c>
      <c r="B47" s="6" t="s">
        <v>26</v>
      </c>
      <c r="E47" s="7">
        <f>E44*E45</f>
        <v>10167690.487499993</v>
      </c>
      <c r="F47" s="7"/>
    </row>
    <row r="48" spans="1:7" x14ac:dyDescent="0.2">
      <c r="A48" s="4">
        <f>A47+1</f>
        <v>47</v>
      </c>
      <c r="B48" s="6" t="s">
        <v>25</v>
      </c>
      <c r="E48" s="7">
        <f>E44-E47</f>
        <v>3389230.1624999978</v>
      </c>
      <c r="F48" s="7"/>
    </row>
    <row r="49" spans="1:6" x14ac:dyDescent="0.2">
      <c r="A49" s="4">
        <f>A48+1</f>
        <v>48</v>
      </c>
      <c r="E49" s="2"/>
    </row>
    <row r="50" spans="1:6" x14ac:dyDescent="0.2">
      <c r="A50" s="4">
        <f>A49+1</f>
        <v>49</v>
      </c>
      <c r="B50" s="6" t="s">
        <v>24</v>
      </c>
      <c r="E50" s="2">
        <f>E40-E48</f>
        <v>2698972.7950000018</v>
      </c>
      <c r="F50" s="2"/>
    </row>
    <row r="51" spans="1:6" x14ac:dyDescent="0.2">
      <c r="A51" s="4">
        <f>A50+1</f>
        <v>50</v>
      </c>
    </row>
    <row r="52" spans="1:6" ht="15" thickBot="1" x14ac:dyDescent="0.25">
      <c r="A52" s="4">
        <f>A51+1</f>
        <v>51</v>
      </c>
      <c r="B52" s="6" t="s">
        <v>23</v>
      </c>
      <c r="E52" s="3">
        <f>ROUND(E50+F50,0)</f>
        <v>2698973</v>
      </c>
    </row>
    <row r="53" spans="1:6" ht="15" thickTop="1" x14ac:dyDescent="0.2">
      <c r="A53" s="4"/>
    </row>
    <row r="54" spans="1:6" x14ac:dyDescent="0.2">
      <c r="A54" s="4"/>
      <c r="B54" s="11"/>
    </row>
    <row r="55" spans="1:6" x14ac:dyDescent="0.2">
      <c r="A55" s="4"/>
    </row>
    <row r="56" spans="1:6" x14ac:dyDescent="0.2">
      <c r="A56" s="4"/>
      <c r="B56" s="11"/>
      <c r="E56" s="2"/>
    </row>
  </sheetData>
  <mergeCells count="2">
    <mergeCell ref="B3:H3"/>
    <mergeCell ref="B4:H4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ae06fcea-541a-49e3-952a-5eaf56d381f3" xsi:nil="true"/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0E8CE9-1103-48BE-AC1B-55F0284E3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6fcea-541a-49e3-952a-5eaf56d381f3"/>
    <ds:schemaRef ds:uri="daea435f-7073-4c60-9060-e78a3a9f8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E58D93-6D95-41E9-8695-EF84D93892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BB2C38-CF8E-4908-99BA-F57460FCD888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aea435f-7073-4c60-9060-e78a3a9f8d50"/>
    <ds:schemaRef ds:uri="http://www.w3.org/XML/1998/namespace"/>
    <ds:schemaRef ds:uri="http://schemas.microsoft.com/office/2006/documentManagement/types"/>
    <ds:schemaRef ds:uri="ae06fcea-541a-49e3-952a-5eaf56d381f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1.26 - Generator Maint Amort</vt:lpstr>
      <vt:lpstr>1.27 - Gen Maint Threshold</vt:lpstr>
      <vt:lpstr>'1.26 - Generator Maint Amort'!Print_Area</vt:lpstr>
      <vt:lpstr>'1.27 - Gen Maint Threshold'!Print_Area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Everly</dc:creator>
  <cp:lastModifiedBy>Christian Everly</cp:lastModifiedBy>
  <dcterms:created xsi:type="dcterms:W3CDTF">2025-09-16T12:14:50Z</dcterms:created>
  <dcterms:modified xsi:type="dcterms:W3CDTF">2025-09-16T12:45:11Z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