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03206\Desktop\2025 Rate Case\"/>
    </mc:Choice>
  </mc:AlternateContent>
  <xr:revisionPtr revIDLastSave="0" documentId="13_ncr:1_{550DE50B-DEEA-4715-91EE-57154CC71B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chedule A1" sheetId="1" r:id="rId1"/>
    <sheet name="Schedule A2 2024" sheetId="2" r:id="rId2"/>
    <sheet name="Schedule A2 2023 - Test Yea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3" l="1"/>
  <c r="D32" i="3"/>
  <c r="D30" i="3"/>
  <c r="D28" i="3"/>
  <c r="D26" i="3"/>
  <c r="D24" i="3"/>
  <c r="D22" i="3"/>
  <c r="D20" i="3"/>
  <c r="D18" i="3"/>
  <c r="D16" i="3"/>
  <c r="D14" i="3"/>
  <c r="D34" i="2" l="1"/>
  <c r="D32" i="2"/>
  <c r="D30" i="2"/>
  <c r="C30" i="2" s="1"/>
  <c r="D28" i="2"/>
  <c r="C28" i="2" s="1"/>
  <c r="D26" i="2"/>
  <c r="C26" i="2" s="1"/>
  <c r="D24" i="2"/>
  <c r="C24" i="2" s="1"/>
  <c r="D22" i="2"/>
  <c r="D20" i="2"/>
  <c r="C20" i="2" s="1"/>
  <c r="D18" i="2"/>
  <c r="C18" i="2" s="1"/>
  <c r="D16" i="2"/>
  <c r="C16" i="2" s="1"/>
  <c r="D14" i="2"/>
  <c r="C36" i="3"/>
  <c r="C12" i="3"/>
  <c r="C36" i="2"/>
  <c r="C12" i="2"/>
  <c r="C14" i="2"/>
  <c r="K12" i="1"/>
  <c r="D36" i="2" s="1"/>
  <c r="I36" i="2"/>
  <c r="I12" i="2"/>
  <c r="D12" i="2"/>
  <c r="I36" i="3"/>
  <c r="I38" i="3" s="1"/>
  <c r="I40" i="3" s="1"/>
  <c r="D36" i="3"/>
  <c r="D38" i="3" s="1"/>
  <c r="D40" i="3" s="1"/>
  <c r="I44" i="3"/>
  <c r="I12" i="3"/>
  <c r="D12" i="3"/>
  <c r="F40" i="3"/>
  <c r="E40" i="3"/>
  <c r="H38" i="3"/>
  <c r="H40" i="3" s="1"/>
  <c r="G38" i="3"/>
  <c r="G40" i="3" s="1"/>
  <c r="F38" i="3"/>
  <c r="E38" i="3"/>
  <c r="C34" i="3"/>
  <c r="C32" i="3"/>
  <c r="C30" i="3"/>
  <c r="C28" i="3"/>
  <c r="C26" i="3"/>
  <c r="C24" i="3"/>
  <c r="C22" i="3"/>
  <c r="C20" i="3"/>
  <c r="C18" i="3"/>
  <c r="C16" i="3"/>
  <c r="C14" i="3"/>
  <c r="I12" i="1"/>
  <c r="G12" i="1"/>
  <c r="E12" i="1"/>
  <c r="C12" i="1"/>
  <c r="C22" i="1"/>
  <c r="C34" i="2"/>
  <c r="C32" i="2"/>
  <c r="C22" i="2"/>
  <c r="C38" i="3" l="1"/>
  <c r="C40" i="3" s="1"/>
  <c r="I42" i="3" s="1"/>
  <c r="D44" i="3"/>
  <c r="C44" i="3" s="1"/>
  <c r="D42" i="3" l="1"/>
  <c r="C42" i="3" s="1"/>
  <c r="I38" i="2"/>
  <c r="I40" i="2" s="1"/>
  <c r="H38" i="2"/>
  <c r="H40" i="2" s="1"/>
  <c r="G38" i="2"/>
  <c r="G40" i="2" s="1"/>
  <c r="F38" i="2"/>
  <c r="F40" i="2" s="1"/>
  <c r="E38" i="2"/>
  <c r="E40" i="2" s="1"/>
  <c r="D38" i="2"/>
  <c r="D40" i="2" s="1"/>
  <c r="M22" i="1" l="1"/>
  <c r="N18" i="1" s="1"/>
  <c r="K22" i="1"/>
  <c r="I22" i="1"/>
  <c r="J18" i="1" s="1"/>
  <c r="G22" i="1"/>
  <c r="H18" i="1" s="1"/>
  <c r="E22" i="1"/>
  <c r="F18" i="1" s="1"/>
  <c r="D18" i="1"/>
  <c r="L18" i="1" l="1"/>
  <c r="D12" i="1"/>
  <c r="D22" i="1" s="1"/>
  <c r="F12" i="1"/>
  <c r="F22" i="1" s="1"/>
  <c r="N12" i="1"/>
  <c r="N22" i="1" s="1"/>
  <c r="L12" i="1"/>
  <c r="J12" i="1"/>
  <c r="J22" i="1" s="1"/>
  <c r="H12" i="1"/>
  <c r="H22" i="1" s="1"/>
  <c r="C38" i="2"/>
  <c r="C40" i="2" s="1"/>
  <c r="L22" i="1" l="1"/>
  <c r="I44" i="2"/>
  <c r="D44" i="2"/>
  <c r="C44" i="2" s="1"/>
  <c r="I42" i="2"/>
  <c r="D42" i="2"/>
  <c r="C42" i="2" l="1"/>
</calcChain>
</file>

<file path=xl/sharedStrings.xml><?xml version="1.0" encoding="utf-8"?>
<sst xmlns="http://schemas.openxmlformats.org/spreadsheetml/2006/main" count="143" uniqueCount="75">
  <si>
    <t>5th Year</t>
  </si>
  <si>
    <t>4th Year</t>
  </si>
  <si>
    <t>3rd Year</t>
  </si>
  <si>
    <t>2nd Year</t>
  </si>
  <si>
    <t>1st Year</t>
  </si>
  <si>
    <t>Latest Available Quarter</t>
  </si>
  <si>
    <t>Amount</t>
  </si>
  <si>
    <t>Ratio</t>
  </si>
  <si>
    <t>Type of Capital</t>
  </si>
  <si>
    <t>Line</t>
  </si>
  <si>
    <t>No.</t>
  </si>
  <si>
    <t>Long-Term Debt</t>
  </si>
  <si>
    <t>Short-Term Debt</t>
  </si>
  <si>
    <t>Preferred &amp; Preference Stock</t>
  </si>
  <si>
    <t>Common Equity (See Note)</t>
  </si>
  <si>
    <t>Other (Itemize by type)</t>
  </si>
  <si>
    <t>Total Capitalization</t>
  </si>
  <si>
    <t>Schedule A1</t>
  </si>
  <si>
    <t>East Kentucky Power Cooperative, Inc.</t>
  </si>
  <si>
    <t>Calculation of Average Capital Structure</t>
  </si>
  <si>
    <t>"000 Omitted"</t>
  </si>
  <si>
    <t>Instructions:</t>
  </si>
  <si>
    <t>1.  If the applicant is a member of an affiliated group, the above data is to be provided for the parent company and the system consolidated.</t>
  </si>
  <si>
    <t xml:space="preserve">Instructions:  </t>
  </si>
  <si>
    <t>Note:</t>
  </si>
  <si>
    <t>Common Equity reflects Total Margins and Equities, which includes Memberships, Patronage Capital, and Other Margins and Equity.</t>
  </si>
  <si>
    <t>Long-Term</t>
  </si>
  <si>
    <t>Short-Term</t>
  </si>
  <si>
    <t>Preferred</t>
  </si>
  <si>
    <t>Common</t>
  </si>
  <si>
    <t>Retained</t>
  </si>
  <si>
    <t>Total Common</t>
  </si>
  <si>
    <t>Total</t>
  </si>
  <si>
    <t>Capital</t>
  </si>
  <si>
    <t>Debt</t>
  </si>
  <si>
    <t>Stock</t>
  </si>
  <si>
    <t>Earnings</t>
  </si>
  <si>
    <t>Equity</t>
  </si>
  <si>
    <t>Item</t>
  </si>
  <si>
    <t>(a)</t>
  </si>
  <si>
    <t>(b)</t>
  </si>
  <si>
    <t>(c)</t>
  </si>
  <si>
    <t>(d)</t>
  </si>
  <si>
    <t>(e)</t>
  </si>
  <si>
    <t>(f)</t>
  </si>
  <si>
    <t>(g)</t>
  </si>
  <si>
    <t>(h)</t>
  </si>
  <si>
    <t>Balance at beginning of most recent calendar year</t>
  </si>
  <si>
    <t>1st Month</t>
  </si>
  <si>
    <t>2nd Month</t>
  </si>
  <si>
    <t>3rd Month</t>
  </si>
  <si>
    <t>4th Month</t>
  </si>
  <si>
    <t>5th Month</t>
  </si>
  <si>
    <t>6th Month</t>
  </si>
  <si>
    <t>7th Month</t>
  </si>
  <si>
    <t>8th Month</t>
  </si>
  <si>
    <t>9th Month</t>
  </si>
  <si>
    <t>10th Month</t>
  </si>
  <si>
    <t>11th Month</t>
  </si>
  <si>
    <t>12th Month</t>
  </si>
  <si>
    <t>Total (L1 through L13)</t>
  </si>
  <si>
    <t>Average Balance (l14 / 13)</t>
  </si>
  <si>
    <t>Average Capitalization Ratios</t>
  </si>
  <si>
    <t>End-of-period Capitalization Ratios</t>
  </si>
  <si>
    <t>Schedule A2</t>
  </si>
  <si>
    <t xml:space="preserve">     from the total company capital structure.  Show the amount of common equity excluded.</t>
  </si>
  <si>
    <t>1.  If applicable, provide an additional schedule in the above format excluding common equity in subsidiaries</t>
  </si>
  <si>
    <t>2.  Include premium class of stock.</t>
  </si>
  <si>
    <t>2023 - Test Year</t>
  </si>
  <si>
    <t>1st Quarter 2025</t>
  </si>
  <si>
    <t>12 Months Ended December 31, 2024</t>
  </si>
  <si>
    <t>Case No. 2025-00208</t>
  </si>
  <si>
    <t>12 Months Ended December 31, 2020; December 31, 2021; December 31, 2022; December 31, 2023; and December 31, 2024</t>
  </si>
  <si>
    <t>12 Months Ended December 31, 2023</t>
  </si>
  <si>
    <t>Balance at beginning of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</si>
</sst>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0" xfId="0" applyFont="1" applyBorder="1"/>
    <xf numFmtId="0" fontId="1" fillId="0" borderId="8" xfId="0" applyFont="1" applyBorder="1"/>
    <xf numFmtId="0" fontId="1" fillId="0" borderId="9" xfId="0" applyFont="1" applyBorder="1"/>
    <xf numFmtId="10" fontId="1" fillId="0" borderId="0" xfId="0" applyNumberFormat="1" applyFont="1" applyBorder="1"/>
    <xf numFmtId="10" fontId="1" fillId="0" borderId="9" xfId="0" applyNumberFormat="1" applyFont="1" applyBorder="1"/>
    <xf numFmtId="0" fontId="1" fillId="0" borderId="10" xfId="0" applyFont="1" applyBorder="1" applyAlignment="1">
      <alignment horizontal="center"/>
    </xf>
    <xf numFmtId="10" fontId="1" fillId="0" borderId="11" xfId="0" applyNumberFormat="1" applyFont="1" applyBorder="1"/>
    <xf numFmtId="10" fontId="1" fillId="0" borderId="12" xfId="0" applyNumberFormat="1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6" fontId="1" fillId="0" borderId="2" xfId="0" applyNumberFormat="1" applyFont="1" applyBorder="1"/>
    <xf numFmtId="6" fontId="1" fillId="0" borderId="22" xfId="0" applyNumberFormat="1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0" xfId="0" applyFont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" xfId="0" applyFont="1" applyBorder="1"/>
    <xf numFmtId="0" fontId="1" fillId="0" borderId="22" xfId="0" applyFont="1" applyBorder="1"/>
    <xf numFmtId="6" fontId="1" fillId="0" borderId="21" xfId="0" applyNumberFormat="1" applyFont="1" applyBorder="1"/>
    <xf numFmtId="6" fontId="1" fillId="0" borderId="9" xfId="0" applyNumberFormat="1" applyFont="1" applyBorder="1"/>
    <xf numFmtId="10" fontId="1" fillId="0" borderId="2" xfId="0" applyNumberFormat="1" applyFont="1" applyBorder="1"/>
    <xf numFmtId="10" fontId="1" fillId="0" borderId="21" xfId="0" applyNumberFormat="1" applyFont="1" applyBorder="1"/>
    <xf numFmtId="10" fontId="1" fillId="0" borderId="22" xfId="0" applyNumberFormat="1" applyFont="1" applyBorder="1"/>
    <xf numFmtId="10" fontId="1" fillId="0" borderId="24" xfId="0" applyNumberFormat="1" applyFont="1" applyBorder="1"/>
    <xf numFmtId="6" fontId="1" fillId="0" borderId="26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9"/>
  <sheetViews>
    <sheetView tabSelected="1" zoomScale="80" zoomScaleNormal="80" workbookViewId="0">
      <selection activeCell="C15" sqref="C15"/>
    </sheetView>
  </sheetViews>
  <sheetFormatPr defaultColWidth="15.7109375" defaultRowHeight="15" x14ac:dyDescent="0.25"/>
  <cols>
    <col min="1" max="1" width="10.7109375" customWidth="1"/>
    <col min="2" max="2" width="30.7109375" customWidth="1"/>
  </cols>
  <sheetData>
    <row r="1" spans="1:23" ht="15.75" thickTop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 t="s">
        <v>17</v>
      </c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52" t="s">
        <v>18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52" t="s">
        <v>71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52" t="s">
        <v>19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4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52" t="s">
        <v>72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4"/>
      <c r="O6" s="1"/>
      <c r="P6" s="1"/>
      <c r="Q6" s="1"/>
      <c r="R6" s="1"/>
      <c r="S6" s="1"/>
      <c r="T6" s="1"/>
      <c r="U6" s="1"/>
      <c r="V6" s="1"/>
      <c r="W6" s="1"/>
    </row>
    <row r="7" spans="1:23" ht="15.75" thickBot="1" x14ac:dyDescent="0.3">
      <c r="A7" s="55" t="s">
        <v>20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7"/>
      <c r="O7" s="1"/>
      <c r="P7" s="1"/>
      <c r="Q7" s="1"/>
      <c r="R7" s="1"/>
      <c r="S7" s="1"/>
      <c r="T7" s="1"/>
      <c r="U7" s="1"/>
      <c r="V7" s="1"/>
      <c r="W7" s="1"/>
    </row>
    <row r="8" spans="1:23" ht="15.75" thickTop="1" x14ac:dyDescent="0.25">
      <c r="A8" s="4"/>
      <c r="B8" s="21"/>
      <c r="C8" s="48" t="s">
        <v>0</v>
      </c>
      <c r="D8" s="49"/>
      <c r="E8" s="48" t="s">
        <v>1</v>
      </c>
      <c r="F8" s="49"/>
      <c r="G8" s="48" t="s">
        <v>2</v>
      </c>
      <c r="H8" s="49"/>
      <c r="I8" s="48" t="s">
        <v>3</v>
      </c>
      <c r="J8" s="49"/>
      <c r="K8" s="48" t="s">
        <v>4</v>
      </c>
      <c r="L8" s="49"/>
      <c r="M8" s="48" t="s">
        <v>5</v>
      </c>
      <c r="N8" s="50"/>
      <c r="O8" s="1"/>
      <c r="P8" s="1"/>
      <c r="Q8" s="1"/>
      <c r="R8" s="1"/>
      <c r="S8" s="1"/>
      <c r="T8" s="1"/>
      <c r="U8" s="1"/>
      <c r="V8" s="1"/>
      <c r="W8" s="1"/>
    </row>
    <row r="9" spans="1:23" x14ac:dyDescent="0.25">
      <c r="A9" s="7" t="s">
        <v>9</v>
      </c>
      <c r="B9" s="22"/>
      <c r="C9" s="46">
        <v>2020</v>
      </c>
      <c r="D9" s="51"/>
      <c r="E9" s="46">
        <v>2021</v>
      </c>
      <c r="F9" s="51"/>
      <c r="G9" s="46">
        <v>2022</v>
      </c>
      <c r="H9" s="51"/>
      <c r="I9" s="46" t="s">
        <v>68</v>
      </c>
      <c r="J9" s="51"/>
      <c r="K9" s="46">
        <v>2024</v>
      </c>
      <c r="L9" s="51"/>
      <c r="M9" s="46" t="s">
        <v>69</v>
      </c>
      <c r="N9" s="47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5">
      <c r="A10" s="18" t="s">
        <v>10</v>
      </c>
      <c r="B10" s="16" t="s">
        <v>8</v>
      </c>
      <c r="C10" s="20" t="s">
        <v>6</v>
      </c>
      <c r="D10" s="20" t="s">
        <v>7</v>
      </c>
      <c r="E10" s="20" t="s">
        <v>6</v>
      </c>
      <c r="F10" s="20" t="s">
        <v>7</v>
      </c>
      <c r="G10" s="20" t="s">
        <v>6</v>
      </c>
      <c r="H10" s="20" t="s">
        <v>7</v>
      </c>
      <c r="I10" s="20" t="s">
        <v>6</v>
      </c>
      <c r="J10" s="20" t="s">
        <v>7</v>
      </c>
      <c r="K10" s="20" t="s">
        <v>6</v>
      </c>
      <c r="L10" s="20" t="s">
        <v>7</v>
      </c>
      <c r="M10" s="20" t="s">
        <v>6</v>
      </c>
      <c r="N10" s="19" t="s">
        <v>7</v>
      </c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5">
      <c r="A11" s="9"/>
      <c r="B11" s="25"/>
      <c r="C11" s="3"/>
      <c r="D11" s="8"/>
      <c r="E11" s="3"/>
      <c r="F11" s="8"/>
      <c r="G11" s="3"/>
      <c r="H11" s="8"/>
      <c r="I11" s="3"/>
      <c r="J11" s="8"/>
      <c r="K11" s="3"/>
      <c r="L11" s="8"/>
      <c r="M11" s="3"/>
      <c r="N11" s="10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7">
        <v>1</v>
      </c>
      <c r="B12" s="22" t="s">
        <v>11</v>
      </c>
      <c r="C12" s="23">
        <f>2475051+85706</f>
        <v>2560757</v>
      </c>
      <c r="D12" s="11">
        <f>ROUND(C12/C22,4)</f>
        <v>0.77480000000000004</v>
      </c>
      <c r="E12" s="23">
        <f>2444181+93132</f>
        <v>2537313</v>
      </c>
      <c r="F12" s="11">
        <f>ROUND(E12/E22,4)</f>
        <v>0.76780000000000004</v>
      </c>
      <c r="G12" s="23">
        <f>2599633+96976</f>
        <v>2696609</v>
      </c>
      <c r="H12" s="11">
        <f>ROUND(G12/G22,4)</f>
        <v>0.77410000000000001</v>
      </c>
      <c r="I12" s="23">
        <f>2756390+102176</f>
        <v>2858566</v>
      </c>
      <c r="J12" s="11">
        <f>ROUND(I12/I22,4)</f>
        <v>0.78480000000000005</v>
      </c>
      <c r="K12" s="23">
        <f>2781155+115113</f>
        <v>2896268</v>
      </c>
      <c r="L12" s="11">
        <f>ROUND(K12/K22,4)</f>
        <v>0.78720000000000001</v>
      </c>
      <c r="M12" s="23">
        <v>2560757</v>
      </c>
      <c r="N12" s="12">
        <f>ROUND(M12/M22,4)</f>
        <v>0.77480000000000004</v>
      </c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7"/>
      <c r="B13" s="22"/>
      <c r="C13" s="23"/>
      <c r="D13" s="11"/>
      <c r="E13" s="23"/>
      <c r="F13" s="11"/>
      <c r="G13" s="23"/>
      <c r="H13" s="11"/>
      <c r="I13" s="23"/>
      <c r="J13" s="11"/>
      <c r="K13" s="23"/>
      <c r="L13" s="11"/>
      <c r="M13" s="23"/>
      <c r="N13" s="12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5">
      <c r="A14" s="7">
        <v>2</v>
      </c>
      <c r="B14" s="22" t="s">
        <v>12</v>
      </c>
      <c r="C14" s="23">
        <v>0</v>
      </c>
      <c r="D14" s="11">
        <v>0</v>
      </c>
      <c r="E14" s="23">
        <v>0</v>
      </c>
      <c r="F14" s="11">
        <v>0</v>
      </c>
      <c r="G14" s="23">
        <v>0</v>
      </c>
      <c r="H14" s="11">
        <v>0</v>
      </c>
      <c r="I14" s="23">
        <v>0</v>
      </c>
      <c r="J14" s="11">
        <v>0</v>
      </c>
      <c r="K14" s="23">
        <v>0</v>
      </c>
      <c r="L14" s="11">
        <v>0</v>
      </c>
      <c r="M14" s="23">
        <v>0</v>
      </c>
      <c r="N14" s="12">
        <v>0</v>
      </c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5">
      <c r="A15" s="7"/>
      <c r="B15" s="22"/>
      <c r="C15" s="23"/>
      <c r="D15" s="11"/>
      <c r="E15" s="23"/>
      <c r="F15" s="11"/>
      <c r="G15" s="23"/>
      <c r="H15" s="11"/>
      <c r="I15" s="23"/>
      <c r="J15" s="11"/>
      <c r="K15" s="23"/>
      <c r="L15" s="11"/>
      <c r="M15" s="23"/>
      <c r="N15" s="12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5">
      <c r="A16" s="7">
        <v>3</v>
      </c>
      <c r="B16" s="22" t="s">
        <v>13</v>
      </c>
      <c r="C16" s="23">
        <v>0</v>
      </c>
      <c r="D16" s="11">
        <v>0</v>
      </c>
      <c r="E16" s="23">
        <v>0</v>
      </c>
      <c r="F16" s="11">
        <v>0</v>
      </c>
      <c r="G16" s="23">
        <v>0</v>
      </c>
      <c r="H16" s="11">
        <v>0</v>
      </c>
      <c r="I16" s="23">
        <v>0</v>
      </c>
      <c r="J16" s="11">
        <v>0</v>
      </c>
      <c r="K16" s="23">
        <v>0</v>
      </c>
      <c r="L16" s="11">
        <v>0</v>
      </c>
      <c r="M16" s="23">
        <v>0</v>
      </c>
      <c r="N16" s="12">
        <v>0</v>
      </c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5">
      <c r="A17" s="7"/>
      <c r="B17" s="22"/>
      <c r="C17" s="23"/>
      <c r="D17" s="11"/>
      <c r="E17" s="23"/>
      <c r="F17" s="11"/>
      <c r="G17" s="23"/>
      <c r="H17" s="11"/>
      <c r="I17" s="23"/>
      <c r="J17" s="11"/>
      <c r="K17" s="23"/>
      <c r="L17" s="11"/>
      <c r="M17" s="23"/>
      <c r="N17" s="12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7">
        <v>4</v>
      </c>
      <c r="B18" s="22" t="s">
        <v>14</v>
      </c>
      <c r="C18" s="23">
        <v>744291</v>
      </c>
      <c r="D18" s="11">
        <f>ROUND(C18/C22,4)</f>
        <v>0.22520000000000001</v>
      </c>
      <c r="E18" s="23">
        <v>767458</v>
      </c>
      <c r="F18" s="11">
        <f>ROUND(E18/E22,4)</f>
        <v>0.23219999999999999</v>
      </c>
      <c r="G18" s="23">
        <v>786946</v>
      </c>
      <c r="H18" s="11">
        <f>ROUND(G18/G22,4)</f>
        <v>0.22589999999999999</v>
      </c>
      <c r="I18" s="23">
        <v>784020</v>
      </c>
      <c r="J18" s="11">
        <f>ROUND(I18/I22,4)</f>
        <v>0.2152</v>
      </c>
      <c r="K18" s="23">
        <v>782860</v>
      </c>
      <c r="L18" s="11">
        <f>ROUND(K18/K22,4)</f>
        <v>0.21279999999999999</v>
      </c>
      <c r="M18" s="23">
        <v>744291</v>
      </c>
      <c r="N18" s="12">
        <f>ROUND(M18/M22,4)</f>
        <v>0.22520000000000001</v>
      </c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5">
      <c r="A19" s="7"/>
      <c r="B19" s="22"/>
      <c r="C19" s="23"/>
      <c r="D19" s="11"/>
      <c r="E19" s="23"/>
      <c r="F19" s="11"/>
      <c r="G19" s="23"/>
      <c r="H19" s="11"/>
      <c r="I19" s="23"/>
      <c r="J19" s="11"/>
      <c r="K19" s="23"/>
      <c r="L19" s="11"/>
      <c r="M19" s="23"/>
      <c r="N19" s="12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A20" s="7">
        <v>5</v>
      </c>
      <c r="B20" s="22" t="s">
        <v>15</v>
      </c>
      <c r="C20" s="23">
        <v>0</v>
      </c>
      <c r="D20" s="11">
        <v>0</v>
      </c>
      <c r="E20" s="23">
        <v>0</v>
      </c>
      <c r="F20" s="11">
        <v>0</v>
      </c>
      <c r="G20" s="23">
        <v>0</v>
      </c>
      <c r="H20" s="11">
        <v>0</v>
      </c>
      <c r="I20" s="23">
        <v>0</v>
      </c>
      <c r="J20" s="11">
        <v>0</v>
      </c>
      <c r="K20" s="23">
        <v>0</v>
      </c>
      <c r="L20" s="11">
        <v>0</v>
      </c>
      <c r="M20" s="23">
        <v>0</v>
      </c>
      <c r="N20" s="12">
        <v>0</v>
      </c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7"/>
      <c r="B21" s="22"/>
      <c r="C21" s="23"/>
      <c r="D21" s="11"/>
      <c r="E21" s="23"/>
      <c r="F21" s="11"/>
      <c r="G21" s="23"/>
      <c r="H21" s="11"/>
      <c r="I21" s="23"/>
      <c r="J21" s="11"/>
      <c r="K21" s="23"/>
      <c r="L21" s="11"/>
      <c r="M21" s="23"/>
      <c r="N21" s="12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thickBot="1" x14ac:dyDescent="0.3">
      <c r="A22" s="13">
        <v>6</v>
      </c>
      <c r="B22" s="26" t="s">
        <v>16</v>
      </c>
      <c r="C22" s="24">
        <f t="shared" ref="C22" si="0">SUM(C12:C20)</f>
        <v>3305048</v>
      </c>
      <c r="D22" s="14">
        <f t="shared" ref="C22:N22" si="1">SUM(D12:D20)</f>
        <v>1</v>
      </c>
      <c r="E22" s="24">
        <f t="shared" si="1"/>
        <v>3304771</v>
      </c>
      <c r="F22" s="14">
        <f t="shared" si="1"/>
        <v>1</v>
      </c>
      <c r="G22" s="24">
        <f t="shared" si="1"/>
        <v>3483555</v>
      </c>
      <c r="H22" s="14">
        <f t="shared" si="1"/>
        <v>1</v>
      </c>
      <c r="I22" s="24">
        <f t="shared" si="1"/>
        <v>3642586</v>
      </c>
      <c r="J22" s="14">
        <f t="shared" si="1"/>
        <v>1</v>
      </c>
      <c r="K22" s="24">
        <f t="shared" si="1"/>
        <v>3679128</v>
      </c>
      <c r="L22" s="14">
        <f t="shared" si="1"/>
        <v>1</v>
      </c>
      <c r="M22" s="24">
        <f t="shared" si="1"/>
        <v>3305048</v>
      </c>
      <c r="N22" s="15">
        <f t="shared" si="1"/>
        <v>1</v>
      </c>
      <c r="O22" s="1"/>
      <c r="P22" s="1"/>
      <c r="Q22" s="1"/>
      <c r="R22" s="1"/>
      <c r="S22" s="1"/>
      <c r="T22" s="1"/>
      <c r="U22" s="1"/>
      <c r="V22" s="1"/>
      <c r="W22" s="1"/>
    </row>
    <row r="23" spans="1:23" ht="15.75" thickTop="1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2"/>
      <c r="B24" s="27" t="s">
        <v>23</v>
      </c>
      <c r="C24" s="1" t="s">
        <v>22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2"/>
      <c r="B26" s="1" t="s">
        <v>24</v>
      </c>
      <c r="C26" s="1" t="s">
        <v>25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</sheetData>
  <mergeCells count="17">
    <mergeCell ref="A2:N2"/>
    <mergeCell ref="A3:N3"/>
    <mergeCell ref="A5:N5"/>
    <mergeCell ref="A6:N6"/>
    <mergeCell ref="A7:N7"/>
    <mergeCell ref="M9:N9"/>
    <mergeCell ref="C8:D8"/>
    <mergeCell ref="E8:F8"/>
    <mergeCell ref="G8:H8"/>
    <mergeCell ref="I8:J8"/>
    <mergeCell ref="K8:L8"/>
    <mergeCell ref="M8:N8"/>
    <mergeCell ref="C9:D9"/>
    <mergeCell ref="E9:F9"/>
    <mergeCell ref="G9:H9"/>
    <mergeCell ref="I9:J9"/>
    <mergeCell ref="K9:L9"/>
  </mergeCells>
  <pageMargins left="0.7" right="0.7" top="0.75" bottom="0.75" header="0.3" footer="0.3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71"/>
  <sheetViews>
    <sheetView topLeftCell="A2" zoomScale="80" zoomScaleNormal="80" workbookViewId="0">
      <selection activeCell="A2" sqref="A2:I2"/>
    </sheetView>
  </sheetViews>
  <sheetFormatPr defaultColWidth="15.7109375" defaultRowHeight="15" x14ac:dyDescent="0.25"/>
  <cols>
    <col min="1" max="1" width="10.7109375" customWidth="1"/>
    <col min="2" max="2" width="50.7109375" customWidth="1"/>
  </cols>
  <sheetData>
    <row r="1" spans="1:23" ht="15.75" thickTop="1" x14ac:dyDescent="0.25">
      <c r="A1" s="4"/>
      <c r="B1" s="5"/>
      <c r="C1" s="5"/>
      <c r="D1" s="5"/>
      <c r="E1" s="5"/>
      <c r="F1" s="5"/>
      <c r="G1" s="5"/>
      <c r="H1" s="5"/>
      <c r="I1" s="6" t="s">
        <v>64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52" t="s">
        <v>18</v>
      </c>
      <c r="B2" s="53"/>
      <c r="C2" s="53"/>
      <c r="D2" s="53"/>
      <c r="E2" s="53"/>
      <c r="F2" s="53"/>
      <c r="G2" s="53"/>
      <c r="H2" s="53"/>
      <c r="I2" s="5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52" t="s">
        <v>71</v>
      </c>
      <c r="B3" s="53"/>
      <c r="C3" s="53"/>
      <c r="D3" s="53"/>
      <c r="E3" s="53"/>
      <c r="F3" s="53"/>
      <c r="G3" s="53"/>
      <c r="H3" s="53"/>
      <c r="I3" s="5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9"/>
      <c r="B4" s="8"/>
      <c r="C4" s="8"/>
      <c r="D4" s="8"/>
      <c r="E4" s="8"/>
      <c r="F4" s="8"/>
      <c r="G4" s="8"/>
      <c r="H4" s="8"/>
      <c r="I4" s="1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52" t="s">
        <v>19</v>
      </c>
      <c r="B5" s="53"/>
      <c r="C5" s="53"/>
      <c r="D5" s="53"/>
      <c r="E5" s="53"/>
      <c r="F5" s="53"/>
      <c r="G5" s="53"/>
      <c r="H5" s="53"/>
      <c r="I5" s="5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52" t="s">
        <v>70</v>
      </c>
      <c r="B6" s="53"/>
      <c r="C6" s="53"/>
      <c r="D6" s="53"/>
      <c r="E6" s="53"/>
      <c r="F6" s="53"/>
      <c r="G6" s="53"/>
      <c r="H6" s="53"/>
      <c r="I6" s="5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thickBot="1" x14ac:dyDescent="0.3">
      <c r="A7" s="55" t="s">
        <v>20</v>
      </c>
      <c r="B7" s="56"/>
      <c r="C7" s="56"/>
      <c r="D7" s="56"/>
      <c r="E7" s="56"/>
      <c r="F7" s="56"/>
      <c r="G7" s="56"/>
      <c r="H7" s="56"/>
      <c r="I7" s="5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thickTop="1" x14ac:dyDescent="0.25">
      <c r="A8" s="31"/>
      <c r="B8" s="34"/>
      <c r="C8" s="34" t="s">
        <v>32</v>
      </c>
      <c r="D8" s="34" t="s">
        <v>26</v>
      </c>
      <c r="E8" s="34" t="s">
        <v>27</v>
      </c>
      <c r="F8" s="34" t="s">
        <v>28</v>
      </c>
      <c r="G8" s="34" t="s">
        <v>29</v>
      </c>
      <c r="H8" s="34" t="s">
        <v>30</v>
      </c>
      <c r="I8" s="32" t="s">
        <v>31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5">
      <c r="A9" s="7" t="s">
        <v>9</v>
      </c>
      <c r="B9" s="35" t="s">
        <v>38</v>
      </c>
      <c r="C9" s="35" t="s">
        <v>33</v>
      </c>
      <c r="D9" s="35" t="s">
        <v>34</v>
      </c>
      <c r="E9" s="35" t="s">
        <v>34</v>
      </c>
      <c r="F9" s="35" t="s">
        <v>35</v>
      </c>
      <c r="G9" s="35" t="s">
        <v>35</v>
      </c>
      <c r="H9" s="35" t="s">
        <v>36</v>
      </c>
      <c r="I9" s="33" t="s">
        <v>37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5">
      <c r="A10" s="18" t="s">
        <v>10</v>
      </c>
      <c r="B10" s="16" t="s">
        <v>39</v>
      </c>
      <c r="C10" s="16" t="s">
        <v>40</v>
      </c>
      <c r="D10" s="16" t="s">
        <v>41</v>
      </c>
      <c r="E10" s="16" t="s">
        <v>42</v>
      </c>
      <c r="F10" s="16" t="s">
        <v>43</v>
      </c>
      <c r="G10" s="16" t="s">
        <v>44</v>
      </c>
      <c r="H10" s="16" t="s">
        <v>45</v>
      </c>
      <c r="I10" s="17" t="s">
        <v>46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5">
      <c r="A11" s="9"/>
      <c r="B11" s="3"/>
      <c r="C11" s="3"/>
      <c r="D11" s="3"/>
      <c r="E11" s="3"/>
      <c r="F11" s="3"/>
      <c r="G11" s="3"/>
      <c r="H11" s="25"/>
      <c r="I11" s="1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7">
        <v>1</v>
      </c>
      <c r="B12" s="36" t="s">
        <v>47</v>
      </c>
      <c r="C12" s="23">
        <f>SUM(D12:I12)</f>
        <v>3642586</v>
      </c>
      <c r="D12" s="23">
        <f>'Schedule A1'!I12</f>
        <v>2858566</v>
      </c>
      <c r="E12" s="23">
        <v>0</v>
      </c>
      <c r="F12" s="23">
        <v>0</v>
      </c>
      <c r="G12" s="23">
        <v>0</v>
      </c>
      <c r="H12" s="38">
        <v>0</v>
      </c>
      <c r="I12" s="39">
        <f>'Schedule A1'!I18</f>
        <v>784020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7"/>
      <c r="B13" s="36"/>
      <c r="C13" s="23"/>
      <c r="D13" s="23"/>
      <c r="E13" s="23"/>
      <c r="F13" s="23"/>
      <c r="G13" s="23"/>
      <c r="H13" s="38"/>
      <c r="I13" s="3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5">
      <c r="A14" s="7">
        <v>2</v>
      </c>
      <c r="B14" s="36" t="s">
        <v>48</v>
      </c>
      <c r="C14" s="23">
        <f>SUM(D14:I14)</f>
        <v>3538876</v>
      </c>
      <c r="D14" s="23">
        <f>2635530+102194</f>
        <v>2737724</v>
      </c>
      <c r="E14" s="23">
        <v>0</v>
      </c>
      <c r="F14" s="23">
        <v>0</v>
      </c>
      <c r="G14" s="23">
        <v>0</v>
      </c>
      <c r="H14" s="38">
        <v>0</v>
      </c>
      <c r="I14" s="39">
        <v>801152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5">
      <c r="A15" s="7"/>
      <c r="B15" s="36"/>
      <c r="C15" s="23"/>
      <c r="D15" s="23"/>
      <c r="E15" s="23"/>
      <c r="F15" s="23"/>
      <c r="G15" s="23"/>
      <c r="H15" s="38"/>
      <c r="I15" s="3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5">
      <c r="A16" s="7">
        <v>3</v>
      </c>
      <c r="B16" s="36" t="s">
        <v>49</v>
      </c>
      <c r="C16" s="23">
        <f>SUM(D16:I16)</f>
        <v>3536321</v>
      </c>
      <c r="D16" s="23">
        <f>2613030+119614</f>
        <v>2732644</v>
      </c>
      <c r="E16" s="23">
        <v>0</v>
      </c>
      <c r="F16" s="23">
        <v>0</v>
      </c>
      <c r="G16" s="23">
        <v>0</v>
      </c>
      <c r="H16" s="38">
        <v>0</v>
      </c>
      <c r="I16" s="39">
        <v>803677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5">
      <c r="A17" s="7"/>
      <c r="B17" s="36"/>
      <c r="C17" s="23"/>
      <c r="D17" s="23"/>
      <c r="E17" s="23"/>
      <c r="F17" s="23"/>
      <c r="G17" s="23"/>
      <c r="H17" s="38"/>
      <c r="I17" s="3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7">
        <v>4</v>
      </c>
      <c r="B18" s="36" t="s">
        <v>50</v>
      </c>
      <c r="C18" s="23">
        <f>SUM(D18:I18)</f>
        <v>3534488</v>
      </c>
      <c r="D18" s="23">
        <f>2614199+118445</f>
        <v>2732644</v>
      </c>
      <c r="E18" s="23">
        <v>0</v>
      </c>
      <c r="F18" s="23">
        <v>0</v>
      </c>
      <c r="G18" s="23">
        <v>0</v>
      </c>
      <c r="H18" s="38">
        <v>0</v>
      </c>
      <c r="I18" s="39">
        <v>801844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5">
      <c r="A19" s="7"/>
      <c r="B19" s="36"/>
      <c r="C19" s="23"/>
      <c r="D19" s="23"/>
      <c r="E19" s="23"/>
      <c r="F19" s="23"/>
      <c r="G19" s="23"/>
      <c r="H19" s="38"/>
      <c r="I19" s="3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A20" s="7">
        <v>5</v>
      </c>
      <c r="B20" s="36" t="s">
        <v>51</v>
      </c>
      <c r="C20" s="23">
        <f>SUM(D20:I20)</f>
        <v>3498781</v>
      </c>
      <c r="D20" s="23">
        <f>2583943+118445</f>
        <v>2702388</v>
      </c>
      <c r="E20" s="23">
        <v>0</v>
      </c>
      <c r="F20" s="23">
        <v>0</v>
      </c>
      <c r="G20" s="23">
        <v>0</v>
      </c>
      <c r="H20" s="38">
        <v>0</v>
      </c>
      <c r="I20" s="39">
        <v>796393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7"/>
      <c r="B21" s="36"/>
      <c r="C21" s="23"/>
      <c r="D21" s="23"/>
      <c r="E21" s="23"/>
      <c r="F21" s="23"/>
      <c r="G21" s="23"/>
      <c r="H21" s="38"/>
      <c r="I21" s="3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7">
        <v>6</v>
      </c>
      <c r="B22" s="36" t="s">
        <v>52</v>
      </c>
      <c r="C22" s="23">
        <f>SUM(D22:I22)</f>
        <v>3494729</v>
      </c>
      <c r="D22" s="23">
        <f>2583862+118445</f>
        <v>2702307</v>
      </c>
      <c r="E22" s="23">
        <v>0</v>
      </c>
      <c r="F22" s="23">
        <v>0</v>
      </c>
      <c r="G22" s="23">
        <v>0</v>
      </c>
      <c r="H22" s="38">
        <v>0</v>
      </c>
      <c r="I22" s="39">
        <v>792422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7"/>
      <c r="B23" s="36"/>
      <c r="C23" s="23"/>
      <c r="D23" s="23"/>
      <c r="E23" s="23"/>
      <c r="F23" s="23"/>
      <c r="G23" s="23"/>
      <c r="H23" s="38"/>
      <c r="I23" s="3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7">
        <v>7</v>
      </c>
      <c r="B24" s="36" t="s">
        <v>53</v>
      </c>
      <c r="C24" s="23">
        <f>SUM(D24:I24)</f>
        <v>3528785</v>
      </c>
      <c r="D24" s="23">
        <f>2614085+117745</f>
        <v>2731830</v>
      </c>
      <c r="E24" s="23">
        <v>0</v>
      </c>
      <c r="F24" s="23">
        <v>0</v>
      </c>
      <c r="G24" s="23">
        <v>0</v>
      </c>
      <c r="H24" s="38">
        <v>0</v>
      </c>
      <c r="I24" s="39">
        <v>796955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7"/>
      <c r="B25" s="36"/>
      <c r="C25" s="23"/>
      <c r="D25" s="23"/>
      <c r="E25" s="23"/>
      <c r="F25" s="23"/>
      <c r="G25" s="23"/>
      <c r="H25" s="38"/>
      <c r="I25" s="3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7">
        <v>8</v>
      </c>
      <c r="B26" s="36" t="s">
        <v>54</v>
      </c>
      <c r="C26" s="23">
        <f>SUM(D26:I26)</f>
        <v>3585437</v>
      </c>
      <c r="D26" s="23">
        <f>2667143+117745</f>
        <v>2784888</v>
      </c>
      <c r="E26" s="23">
        <v>0</v>
      </c>
      <c r="F26" s="23">
        <v>0</v>
      </c>
      <c r="G26" s="23">
        <v>0</v>
      </c>
      <c r="H26" s="38">
        <v>0</v>
      </c>
      <c r="I26" s="39">
        <v>800549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7"/>
      <c r="B27" s="36"/>
      <c r="C27" s="23"/>
      <c r="D27" s="23"/>
      <c r="E27" s="23"/>
      <c r="F27" s="23"/>
      <c r="G27" s="23"/>
      <c r="H27" s="38"/>
      <c r="I27" s="3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7">
        <v>9</v>
      </c>
      <c r="B28" s="36" t="s">
        <v>55</v>
      </c>
      <c r="C28" s="23">
        <f>SUM(D28:I28)</f>
        <v>3594462</v>
      </c>
      <c r="D28" s="23">
        <f>2673244+117763</f>
        <v>2791007</v>
      </c>
      <c r="E28" s="23">
        <v>0</v>
      </c>
      <c r="F28" s="23">
        <v>0</v>
      </c>
      <c r="G28" s="23">
        <v>0</v>
      </c>
      <c r="H28" s="38">
        <v>0</v>
      </c>
      <c r="I28" s="39">
        <v>803455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7"/>
      <c r="B29" s="36"/>
      <c r="C29" s="23"/>
      <c r="D29" s="23"/>
      <c r="E29" s="23"/>
      <c r="F29" s="23"/>
      <c r="G29" s="23"/>
      <c r="H29" s="38"/>
      <c r="I29" s="3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7">
        <v>10</v>
      </c>
      <c r="B30" s="36" t="s">
        <v>56</v>
      </c>
      <c r="C30" s="23">
        <f>SUM(D30:I30)</f>
        <v>3492996</v>
      </c>
      <c r="D30" s="23">
        <f>2577250+116415</f>
        <v>2693665</v>
      </c>
      <c r="E30" s="23">
        <v>0</v>
      </c>
      <c r="F30" s="23">
        <v>0</v>
      </c>
      <c r="G30" s="23">
        <v>0</v>
      </c>
      <c r="H30" s="38">
        <v>0</v>
      </c>
      <c r="I30" s="39">
        <v>799331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7"/>
      <c r="B31" s="36"/>
      <c r="C31" s="23"/>
      <c r="D31" s="23"/>
      <c r="E31" s="23"/>
      <c r="F31" s="23"/>
      <c r="G31" s="23"/>
      <c r="H31" s="38"/>
      <c r="I31" s="3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7">
        <v>11</v>
      </c>
      <c r="B32" s="36" t="s">
        <v>57</v>
      </c>
      <c r="C32" s="23">
        <f>SUM(D32:I32)</f>
        <v>3532319</v>
      </c>
      <c r="D32" s="23">
        <f>2627250+116415</f>
        <v>2743665</v>
      </c>
      <c r="E32" s="23">
        <v>0</v>
      </c>
      <c r="F32" s="23">
        <v>0</v>
      </c>
      <c r="G32" s="23">
        <v>0</v>
      </c>
      <c r="H32" s="38">
        <v>0</v>
      </c>
      <c r="I32" s="39">
        <v>788654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7"/>
      <c r="B33" s="36"/>
      <c r="C33" s="23"/>
      <c r="D33" s="23"/>
      <c r="E33" s="23"/>
      <c r="F33" s="23"/>
      <c r="G33" s="23"/>
      <c r="H33" s="38"/>
      <c r="I33" s="3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7">
        <v>12</v>
      </c>
      <c r="B34" s="36" t="s">
        <v>58</v>
      </c>
      <c r="C34" s="23">
        <f>SUM(D34:I34)</f>
        <v>3585796</v>
      </c>
      <c r="D34" s="23">
        <f>2677333+116332</f>
        <v>2793665</v>
      </c>
      <c r="E34" s="23">
        <v>0</v>
      </c>
      <c r="F34" s="23">
        <v>0</v>
      </c>
      <c r="G34" s="23">
        <v>0</v>
      </c>
      <c r="H34" s="38">
        <v>0</v>
      </c>
      <c r="I34" s="39">
        <v>792131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7"/>
      <c r="B35" s="36"/>
      <c r="C35" s="23"/>
      <c r="D35" s="23"/>
      <c r="E35" s="23"/>
      <c r="F35" s="23"/>
      <c r="G35" s="23"/>
      <c r="H35" s="38"/>
      <c r="I35" s="3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7">
        <v>13</v>
      </c>
      <c r="B36" s="36" t="s">
        <v>59</v>
      </c>
      <c r="C36" s="23">
        <f>SUM(D36:I36)</f>
        <v>3679128</v>
      </c>
      <c r="D36" s="23">
        <f>'Schedule A1'!K12</f>
        <v>2896268</v>
      </c>
      <c r="E36" s="23">
        <v>0</v>
      </c>
      <c r="F36" s="23">
        <v>0</v>
      </c>
      <c r="G36" s="23">
        <v>0</v>
      </c>
      <c r="H36" s="38">
        <v>0</v>
      </c>
      <c r="I36" s="39">
        <f>'Schedule A1'!K18</f>
        <v>782860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7"/>
      <c r="B37" s="36"/>
      <c r="C37" s="23"/>
      <c r="D37" s="23"/>
      <c r="E37" s="23"/>
      <c r="F37" s="23"/>
      <c r="G37" s="23"/>
      <c r="H37" s="38"/>
      <c r="I37" s="3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7">
        <v>14</v>
      </c>
      <c r="B38" s="36" t="s">
        <v>60</v>
      </c>
      <c r="C38" s="23">
        <f>SUM(C12:C36)</f>
        <v>46244704</v>
      </c>
      <c r="D38" s="23">
        <f t="shared" ref="D38:I38" si="0">SUM(D12:D36)</f>
        <v>35901261</v>
      </c>
      <c r="E38" s="23">
        <f t="shared" si="0"/>
        <v>0</v>
      </c>
      <c r="F38" s="23">
        <f t="shared" si="0"/>
        <v>0</v>
      </c>
      <c r="G38" s="23">
        <f t="shared" si="0"/>
        <v>0</v>
      </c>
      <c r="H38" s="23">
        <f t="shared" si="0"/>
        <v>0</v>
      </c>
      <c r="I38" s="44">
        <f t="shared" si="0"/>
        <v>10343443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7"/>
      <c r="B39" s="36"/>
      <c r="C39" s="23"/>
      <c r="D39" s="23"/>
      <c r="E39" s="23"/>
      <c r="F39" s="23"/>
      <c r="G39" s="23"/>
      <c r="H39" s="23"/>
      <c r="I39" s="4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7">
        <v>15</v>
      </c>
      <c r="B40" s="36" t="s">
        <v>61</v>
      </c>
      <c r="C40" s="23">
        <f>ROUND(C38/13,0)</f>
        <v>3557285</v>
      </c>
      <c r="D40" s="23">
        <f t="shared" ref="D40:I40" si="1">ROUND(D38/13,0)</f>
        <v>2761635</v>
      </c>
      <c r="E40" s="23">
        <f t="shared" si="1"/>
        <v>0</v>
      </c>
      <c r="F40" s="23">
        <f t="shared" si="1"/>
        <v>0</v>
      </c>
      <c r="G40" s="23">
        <f t="shared" si="1"/>
        <v>0</v>
      </c>
      <c r="H40" s="23">
        <f t="shared" si="1"/>
        <v>0</v>
      </c>
      <c r="I40" s="44">
        <f t="shared" si="1"/>
        <v>795649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7"/>
      <c r="B41" s="36"/>
      <c r="C41" s="36"/>
      <c r="D41" s="36"/>
      <c r="E41" s="36"/>
      <c r="F41" s="36"/>
      <c r="G41" s="36"/>
      <c r="H41" s="22"/>
      <c r="I41" s="1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7">
        <v>16</v>
      </c>
      <c r="B42" s="36" t="s">
        <v>62</v>
      </c>
      <c r="C42" s="40">
        <f>SUM(D42:I42)</f>
        <v>1</v>
      </c>
      <c r="D42" s="40">
        <f>ROUND(D40/C40,4)</f>
        <v>0.77629999999999999</v>
      </c>
      <c r="E42" s="40">
        <v>0</v>
      </c>
      <c r="F42" s="40">
        <v>0</v>
      </c>
      <c r="G42" s="40">
        <v>0</v>
      </c>
      <c r="H42" s="41">
        <v>0</v>
      </c>
      <c r="I42" s="12">
        <f>ROUND(I40/C40,4)</f>
        <v>0.22370000000000001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7"/>
      <c r="B43" s="36"/>
      <c r="C43" s="40"/>
      <c r="D43" s="40"/>
      <c r="E43" s="40"/>
      <c r="F43" s="40"/>
      <c r="G43" s="40"/>
      <c r="H43" s="41"/>
      <c r="I43" s="1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thickBot="1" x14ac:dyDescent="0.3">
      <c r="A44" s="13">
        <v>17</v>
      </c>
      <c r="B44" s="37" t="s">
        <v>63</v>
      </c>
      <c r="C44" s="42">
        <f>SUM(D44:I44)</f>
        <v>1</v>
      </c>
      <c r="D44" s="42">
        <f>ROUND(D36/C36,4)</f>
        <v>0.78720000000000001</v>
      </c>
      <c r="E44" s="42">
        <v>0</v>
      </c>
      <c r="F44" s="42">
        <v>0</v>
      </c>
      <c r="G44" s="42">
        <v>0</v>
      </c>
      <c r="H44" s="43">
        <v>0</v>
      </c>
      <c r="I44" s="15">
        <f>ROUND(I36/C36,4)</f>
        <v>0.21279999999999999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thickTop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1"/>
      <c r="B46" s="1" t="s">
        <v>21</v>
      </c>
      <c r="C46" s="1" t="s">
        <v>66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/>
      <c r="B47" s="1"/>
      <c r="C47" s="1" t="s">
        <v>65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/>
      <c r="B48" s="1"/>
      <c r="C48" s="1" t="s">
        <v>67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</sheetData>
  <mergeCells count="5">
    <mergeCell ref="A2:I2"/>
    <mergeCell ref="A3:I3"/>
    <mergeCell ref="A5:I5"/>
    <mergeCell ref="A6:I6"/>
    <mergeCell ref="A7:I7"/>
  </mergeCells>
  <pageMargins left="0.7" right="0.7" top="0.75" bottom="0.75" header="0.3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E8F8A-7004-4B40-A40F-4652407E5DA1}">
  <sheetPr>
    <pageSetUpPr fitToPage="1"/>
  </sheetPr>
  <dimension ref="A1:W71"/>
  <sheetViews>
    <sheetView zoomScale="80" zoomScaleNormal="80" workbookViewId="0"/>
  </sheetViews>
  <sheetFormatPr defaultColWidth="15.7109375" defaultRowHeight="15" x14ac:dyDescent="0.25"/>
  <cols>
    <col min="1" max="1" width="10.7109375" customWidth="1"/>
    <col min="2" max="2" width="50.7109375" customWidth="1"/>
  </cols>
  <sheetData>
    <row r="1" spans="1:23" ht="15.75" thickTop="1" x14ac:dyDescent="0.25">
      <c r="A1" s="4"/>
      <c r="B1" s="5"/>
      <c r="C1" s="5"/>
      <c r="D1" s="5"/>
      <c r="E1" s="5"/>
      <c r="F1" s="5"/>
      <c r="G1" s="5"/>
      <c r="H1" s="5"/>
      <c r="I1" s="6" t="s">
        <v>64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52" t="s">
        <v>18</v>
      </c>
      <c r="B2" s="53"/>
      <c r="C2" s="53"/>
      <c r="D2" s="53"/>
      <c r="E2" s="53"/>
      <c r="F2" s="53"/>
      <c r="G2" s="53"/>
      <c r="H2" s="53"/>
      <c r="I2" s="5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52" t="s">
        <v>71</v>
      </c>
      <c r="B3" s="53"/>
      <c r="C3" s="53"/>
      <c r="D3" s="53"/>
      <c r="E3" s="53"/>
      <c r="F3" s="53"/>
      <c r="G3" s="53"/>
      <c r="H3" s="53"/>
      <c r="I3" s="5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9"/>
      <c r="B4" s="8"/>
      <c r="C4" s="8"/>
      <c r="D4" s="8"/>
      <c r="E4" s="8"/>
      <c r="F4" s="8"/>
      <c r="G4" s="8"/>
      <c r="H4" s="8"/>
      <c r="I4" s="1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52" t="s">
        <v>19</v>
      </c>
      <c r="B5" s="53"/>
      <c r="C5" s="53"/>
      <c r="D5" s="53"/>
      <c r="E5" s="53"/>
      <c r="F5" s="53"/>
      <c r="G5" s="53"/>
      <c r="H5" s="53"/>
      <c r="I5" s="5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52" t="s">
        <v>73</v>
      </c>
      <c r="B6" s="53"/>
      <c r="C6" s="53"/>
      <c r="D6" s="53"/>
      <c r="E6" s="53"/>
      <c r="F6" s="53"/>
      <c r="G6" s="53"/>
      <c r="H6" s="53"/>
      <c r="I6" s="5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thickBot="1" x14ac:dyDescent="0.3">
      <c r="A7" s="55" t="s">
        <v>20</v>
      </c>
      <c r="B7" s="56"/>
      <c r="C7" s="56"/>
      <c r="D7" s="56"/>
      <c r="E7" s="56"/>
      <c r="F7" s="56"/>
      <c r="G7" s="56"/>
      <c r="H7" s="56"/>
      <c r="I7" s="5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thickTop="1" x14ac:dyDescent="0.25">
      <c r="A8" s="31"/>
      <c r="B8" s="34"/>
      <c r="C8" s="34" t="s">
        <v>32</v>
      </c>
      <c r="D8" s="34" t="s">
        <v>26</v>
      </c>
      <c r="E8" s="34" t="s">
        <v>27</v>
      </c>
      <c r="F8" s="34" t="s">
        <v>28</v>
      </c>
      <c r="G8" s="34" t="s">
        <v>29</v>
      </c>
      <c r="H8" s="34" t="s">
        <v>30</v>
      </c>
      <c r="I8" s="32" t="s">
        <v>31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5">
      <c r="A9" s="7" t="s">
        <v>9</v>
      </c>
      <c r="B9" s="35" t="s">
        <v>38</v>
      </c>
      <c r="C9" s="35" t="s">
        <v>33</v>
      </c>
      <c r="D9" s="35" t="s">
        <v>34</v>
      </c>
      <c r="E9" s="35" t="s">
        <v>34</v>
      </c>
      <c r="F9" s="35" t="s">
        <v>35</v>
      </c>
      <c r="G9" s="35" t="s">
        <v>35</v>
      </c>
      <c r="H9" s="35" t="s">
        <v>36</v>
      </c>
      <c r="I9" s="33" t="s">
        <v>37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5">
      <c r="A10" s="18" t="s">
        <v>10</v>
      </c>
      <c r="B10" s="16" t="s">
        <v>39</v>
      </c>
      <c r="C10" s="16" t="s">
        <v>40</v>
      </c>
      <c r="D10" s="16" t="s">
        <v>41</v>
      </c>
      <c r="E10" s="16" t="s">
        <v>42</v>
      </c>
      <c r="F10" s="16" t="s">
        <v>43</v>
      </c>
      <c r="G10" s="16" t="s">
        <v>44</v>
      </c>
      <c r="H10" s="16" t="s">
        <v>45</v>
      </c>
      <c r="I10" s="17" t="s">
        <v>46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5">
      <c r="A11" s="9"/>
      <c r="B11" s="3"/>
      <c r="C11" s="3"/>
      <c r="D11" s="3"/>
      <c r="E11" s="3"/>
      <c r="F11" s="3"/>
      <c r="G11" s="3"/>
      <c r="H11" s="25"/>
      <c r="I11" s="1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7">
        <v>1</v>
      </c>
      <c r="B12" s="36" t="s">
        <v>74</v>
      </c>
      <c r="C12" s="23">
        <f>SUM(D12:I12)</f>
        <v>3483555</v>
      </c>
      <c r="D12" s="23">
        <f>'Schedule A1'!G12</f>
        <v>2696609</v>
      </c>
      <c r="E12" s="23">
        <v>0</v>
      </c>
      <c r="F12" s="23">
        <v>0</v>
      </c>
      <c r="G12" s="23">
        <v>0</v>
      </c>
      <c r="H12" s="38">
        <v>0</v>
      </c>
      <c r="I12" s="39">
        <f>'Schedule A1'!G18</f>
        <v>786946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7"/>
      <c r="B13" s="36"/>
      <c r="C13" s="23"/>
      <c r="D13" s="23"/>
      <c r="E13" s="23"/>
      <c r="F13" s="23"/>
      <c r="G13" s="23"/>
      <c r="H13" s="38"/>
      <c r="I13" s="3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5">
      <c r="A14" s="7">
        <v>2</v>
      </c>
      <c r="B14" s="36" t="s">
        <v>48</v>
      </c>
      <c r="C14" s="23">
        <f>SUM(D14:I14)</f>
        <v>3472930</v>
      </c>
      <c r="D14" s="23">
        <f>2580196+96976</f>
        <v>2677172</v>
      </c>
      <c r="E14" s="23">
        <v>0</v>
      </c>
      <c r="F14" s="23">
        <v>0</v>
      </c>
      <c r="G14" s="23">
        <v>0</v>
      </c>
      <c r="H14" s="38">
        <v>0</v>
      </c>
      <c r="I14" s="39">
        <v>795758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5">
      <c r="A15" s="7"/>
      <c r="B15" s="36"/>
      <c r="C15" s="23"/>
      <c r="D15" s="23"/>
      <c r="E15" s="23"/>
      <c r="F15" s="23"/>
      <c r="G15" s="23"/>
      <c r="H15" s="38"/>
      <c r="I15" s="3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5">
      <c r="A16" s="7">
        <v>3</v>
      </c>
      <c r="B16" s="36" t="s">
        <v>49</v>
      </c>
      <c r="C16" s="23">
        <f>SUM(D16:I16)</f>
        <v>3478416</v>
      </c>
      <c r="D16" s="23">
        <f>2575512+96419</f>
        <v>2671931</v>
      </c>
      <c r="E16" s="23">
        <v>0</v>
      </c>
      <c r="F16" s="23">
        <v>0</v>
      </c>
      <c r="G16" s="23">
        <v>0</v>
      </c>
      <c r="H16" s="38">
        <v>0</v>
      </c>
      <c r="I16" s="39">
        <v>806485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5">
      <c r="A17" s="7"/>
      <c r="B17" s="36"/>
      <c r="C17" s="23"/>
      <c r="D17" s="23"/>
      <c r="E17" s="23"/>
      <c r="F17" s="23"/>
      <c r="G17" s="23"/>
      <c r="H17" s="38"/>
      <c r="I17" s="3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7">
        <v>4</v>
      </c>
      <c r="B18" s="36" t="s">
        <v>50</v>
      </c>
      <c r="C18" s="23">
        <f>SUM(D18:I18)</f>
        <v>3512989</v>
      </c>
      <c r="D18" s="23">
        <f>2604577+96529</f>
        <v>2701106</v>
      </c>
      <c r="E18" s="23">
        <v>0</v>
      </c>
      <c r="F18" s="23">
        <v>0</v>
      </c>
      <c r="G18" s="23">
        <v>0</v>
      </c>
      <c r="H18" s="38">
        <v>0</v>
      </c>
      <c r="I18" s="39">
        <v>811883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5">
      <c r="A19" s="7"/>
      <c r="B19" s="36"/>
      <c r="C19" s="23"/>
      <c r="D19" s="23"/>
      <c r="E19" s="23"/>
      <c r="F19" s="23"/>
      <c r="G19" s="23"/>
      <c r="H19" s="38"/>
      <c r="I19" s="3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A20" s="7">
        <v>5</v>
      </c>
      <c r="B20" s="36" t="s">
        <v>51</v>
      </c>
      <c r="C20" s="23">
        <f>SUM(D20:I20)</f>
        <v>3506173</v>
      </c>
      <c r="D20" s="23">
        <f>2599577+96529</f>
        <v>2696106</v>
      </c>
      <c r="E20" s="23">
        <v>0</v>
      </c>
      <c r="F20" s="23">
        <v>0</v>
      </c>
      <c r="G20" s="23">
        <v>0</v>
      </c>
      <c r="H20" s="38">
        <v>0</v>
      </c>
      <c r="I20" s="39">
        <v>810067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7"/>
      <c r="B21" s="36"/>
      <c r="C21" s="23"/>
      <c r="D21" s="23"/>
      <c r="E21" s="23"/>
      <c r="F21" s="23"/>
      <c r="G21" s="23"/>
      <c r="H21" s="38"/>
      <c r="I21" s="3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7">
        <v>6</v>
      </c>
      <c r="B22" s="36" t="s">
        <v>52</v>
      </c>
      <c r="C22" s="23">
        <f>SUM(D22:I22)</f>
        <v>3501924</v>
      </c>
      <c r="D22" s="23">
        <f>2596083+96446</f>
        <v>2692529</v>
      </c>
      <c r="E22" s="23">
        <v>0</v>
      </c>
      <c r="F22" s="23">
        <v>0</v>
      </c>
      <c r="G22" s="23">
        <v>0</v>
      </c>
      <c r="H22" s="38">
        <v>0</v>
      </c>
      <c r="I22" s="39">
        <v>809395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7"/>
      <c r="B23" s="36"/>
      <c r="C23" s="23"/>
      <c r="D23" s="23"/>
      <c r="E23" s="23"/>
      <c r="F23" s="23"/>
      <c r="G23" s="23"/>
      <c r="H23" s="38"/>
      <c r="I23" s="3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7">
        <v>7</v>
      </c>
      <c r="B24" s="36" t="s">
        <v>53</v>
      </c>
      <c r="C24" s="23">
        <f>SUM(D24:I24)</f>
        <v>3492875</v>
      </c>
      <c r="D24" s="23">
        <f>2591470+97042</f>
        <v>2688512</v>
      </c>
      <c r="E24" s="23">
        <v>0</v>
      </c>
      <c r="F24" s="23">
        <v>0</v>
      </c>
      <c r="G24" s="23">
        <v>0</v>
      </c>
      <c r="H24" s="38">
        <v>0</v>
      </c>
      <c r="I24" s="39">
        <v>804363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7"/>
      <c r="B25" s="36"/>
      <c r="C25" s="23"/>
      <c r="D25" s="23"/>
      <c r="E25" s="23"/>
      <c r="F25" s="23"/>
      <c r="G25" s="23"/>
      <c r="H25" s="38"/>
      <c r="I25" s="3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7">
        <v>8</v>
      </c>
      <c r="B26" s="36" t="s">
        <v>54</v>
      </c>
      <c r="C26" s="23">
        <f>SUM(D26:I26)</f>
        <v>3515366</v>
      </c>
      <c r="D26" s="23">
        <f>2606469+97042</f>
        <v>2703511</v>
      </c>
      <c r="E26" s="23">
        <v>0</v>
      </c>
      <c r="F26" s="23">
        <v>0</v>
      </c>
      <c r="G26" s="23">
        <v>0</v>
      </c>
      <c r="H26" s="38">
        <v>0</v>
      </c>
      <c r="I26" s="39">
        <v>811855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7"/>
      <c r="B27" s="36"/>
      <c r="C27" s="23"/>
      <c r="D27" s="23"/>
      <c r="E27" s="23"/>
      <c r="F27" s="23"/>
      <c r="G27" s="23"/>
      <c r="H27" s="38"/>
      <c r="I27" s="3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7">
        <v>9</v>
      </c>
      <c r="B28" s="36" t="s">
        <v>55</v>
      </c>
      <c r="C28" s="23">
        <f>SUM(D28:I28)</f>
        <v>3517201</v>
      </c>
      <c r="D28" s="23">
        <f>2606388+96177</f>
        <v>2702565</v>
      </c>
      <c r="E28" s="23">
        <v>0</v>
      </c>
      <c r="F28" s="23">
        <v>0</v>
      </c>
      <c r="G28" s="23">
        <v>0</v>
      </c>
      <c r="H28" s="38">
        <v>0</v>
      </c>
      <c r="I28" s="39">
        <v>814636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7"/>
      <c r="B29" s="36"/>
      <c r="C29" s="23"/>
      <c r="D29" s="23"/>
      <c r="E29" s="23"/>
      <c r="F29" s="23"/>
      <c r="G29" s="23"/>
      <c r="H29" s="38"/>
      <c r="I29" s="3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7">
        <v>10</v>
      </c>
      <c r="B30" s="36" t="s">
        <v>56</v>
      </c>
      <c r="C30" s="23">
        <f>SUM(D30:I30)</f>
        <v>3550175</v>
      </c>
      <c r="D30" s="23">
        <f>2640406+97047</f>
        <v>2737453</v>
      </c>
      <c r="E30" s="23">
        <v>0</v>
      </c>
      <c r="F30" s="23">
        <v>0</v>
      </c>
      <c r="G30" s="23">
        <v>0</v>
      </c>
      <c r="H30" s="38">
        <v>0</v>
      </c>
      <c r="I30" s="39">
        <v>812722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7"/>
      <c r="B31" s="36"/>
      <c r="C31" s="23"/>
      <c r="D31" s="23"/>
      <c r="E31" s="23"/>
      <c r="F31" s="23"/>
      <c r="G31" s="23"/>
      <c r="H31" s="38"/>
      <c r="I31" s="3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7">
        <v>11</v>
      </c>
      <c r="B32" s="36" t="s">
        <v>57</v>
      </c>
      <c r="C32" s="23">
        <f>SUM(D32:I32)</f>
        <v>3529591</v>
      </c>
      <c r="D32" s="23">
        <f>2631416+99967</f>
        <v>2731383</v>
      </c>
      <c r="E32" s="23">
        <v>0</v>
      </c>
      <c r="F32" s="23">
        <v>0</v>
      </c>
      <c r="G32" s="23">
        <v>0</v>
      </c>
      <c r="H32" s="38">
        <v>0</v>
      </c>
      <c r="I32" s="39">
        <v>798208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7"/>
      <c r="B33" s="36"/>
      <c r="C33" s="23"/>
      <c r="D33" s="23"/>
      <c r="E33" s="23"/>
      <c r="F33" s="23"/>
      <c r="G33" s="23"/>
      <c r="H33" s="38"/>
      <c r="I33" s="3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7">
        <v>12</v>
      </c>
      <c r="B34" s="36" t="s">
        <v>58</v>
      </c>
      <c r="C34" s="23">
        <f>SUM(D34:I34)</f>
        <v>3525773</v>
      </c>
      <c r="D34" s="23">
        <f>2631333+99800</f>
        <v>2731133</v>
      </c>
      <c r="E34" s="23">
        <v>0</v>
      </c>
      <c r="F34" s="23">
        <v>0</v>
      </c>
      <c r="G34" s="23">
        <v>0</v>
      </c>
      <c r="H34" s="38">
        <v>0</v>
      </c>
      <c r="I34" s="39">
        <v>794640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7"/>
      <c r="B35" s="36"/>
      <c r="C35" s="23"/>
      <c r="D35" s="23"/>
      <c r="E35" s="23"/>
      <c r="F35" s="23"/>
      <c r="G35" s="23"/>
      <c r="H35" s="38"/>
      <c r="I35" s="3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7">
        <v>13</v>
      </c>
      <c r="B36" s="36" t="s">
        <v>59</v>
      </c>
      <c r="C36" s="23">
        <f>SUM(D36:I36)</f>
        <v>3642586</v>
      </c>
      <c r="D36" s="23">
        <f>'Schedule A1'!I12</f>
        <v>2858566</v>
      </c>
      <c r="E36" s="23">
        <v>0</v>
      </c>
      <c r="F36" s="23">
        <v>0</v>
      </c>
      <c r="G36" s="23">
        <v>0</v>
      </c>
      <c r="H36" s="38">
        <v>0</v>
      </c>
      <c r="I36" s="39">
        <f>'Schedule A1'!I18</f>
        <v>784020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7"/>
      <c r="B37" s="36"/>
      <c r="C37" s="23"/>
      <c r="D37" s="23"/>
      <c r="E37" s="23"/>
      <c r="F37" s="23"/>
      <c r="G37" s="23"/>
      <c r="H37" s="38"/>
      <c r="I37" s="3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7">
        <v>14</v>
      </c>
      <c r="B38" s="36" t="s">
        <v>60</v>
      </c>
      <c r="C38" s="23">
        <f>SUM(C12:C36)</f>
        <v>45729554</v>
      </c>
      <c r="D38" s="23">
        <f t="shared" ref="D38:I38" si="0">SUM(D12:D36)</f>
        <v>35288576</v>
      </c>
      <c r="E38" s="23">
        <f t="shared" si="0"/>
        <v>0</v>
      </c>
      <c r="F38" s="23">
        <f t="shared" si="0"/>
        <v>0</v>
      </c>
      <c r="G38" s="23">
        <f t="shared" si="0"/>
        <v>0</v>
      </c>
      <c r="H38" s="23">
        <f t="shared" si="0"/>
        <v>0</v>
      </c>
      <c r="I38" s="44">
        <f t="shared" si="0"/>
        <v>10440978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7"/>
      <c r="B39" s="36"/>
      <c r="C39" s="23"/>
      <c r="D39" s="23"/>
      <c r="E39" s="23"/>
      <c r="F39" s="23"/>
      <c r="G39" s="23"/>
      <c r="H39" s="23"/>
      <c r="I39" s="4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7">
        <v>15</v>
      </c>
      <c r="B40" s="36" t="s">
        <v>61</v>
      </c>
      <c r="C40" s="23">
        <f>ROUND(C38/13,0)</f>
        <v>3517658</v>
      </c>
      <c r="D40" s="23">
        <f t="shared" ref="D40:I40" si="1">ROUND(D38/13,0)</f>
        <v>2714506</v>
      </c>
      <c r="E40" s="23">
        <f t="shared" si="1"/>
        <v>0</v>
      </c>
      <c r="F40" s="23">
        <f t="shared" si="1"/>
        <v>0</v>
      </c>
      <c r="G40" s="23">
        <f t="shared" si="1"/>
        <v>0</v>
      </c>
      <c r="H40" s="23">
        <f t="shared" si="1"/>
        <v>0</v>
      </c>
      <c r="I40" s="44">
        <f t="shared" si="1"/>
        <v>803152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7"/>
      <c r="B41" s="36"/>
      <c r="C41" s="36"/>
      <c r="D41" s="36"/>
      <c r="E41" s="36"/>
      <c r="F41" s="36"/>
      <c r="G41" s="36"/>
      <c r="H41" s="22"/>
      <c r="I41" s="1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7">
        <v>16</v>
      </c>
      <c r="B42" s="36" t="s">
        <v>62</v>
      </c>
      <c r="C42" s="40">
        <f>SUM(D42:I42)</f>
        <v>1</v>
      </c>
      <c r="D42" s="40">
        <f>ROUND(D40/C40,4)</f>
        <v>0.77170000000000005</v>
      </c>
      <c r="E42" s="40">
        <v>0</v>
      </c>
      <c r="F42" s="40">
        <v>0</v>
      </c>
      <c r="G42" s="40">
        <v>0</v>
      </c>
      <c r="H42" s="41">
        <v>0</v>
      </c>
      <c r="I42" s="12">
        <f>ROUND(I40/C40,4)</f>
        <v>0.2283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7"/>
      <c r="B43" s="36"/>
      <c r="C43" s="40"/>
      <c r="D43" s="40"/>
      <c r="E43" s="40"/>
      <c r="F43" s="40"/>
      <c r="G43" s="40"/>
      <c r="H43" s="41"/>
      <c r="I43" s="1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thickBot="1" x14ac:dyDescent="0.3">
      <c r="A44" s="45">
        <v>17</v>
      </c>
      <c r="B44" s="37" t="s">
        <v>63</v>
      </c>
      <c r="C44" s="42">
        <f>SUM(D44:I44)</f>
        <v>1</v>
      </c>
      <c r="D44" s="42">
        <f>ROUND(D36/C36,4)</f>
        <v>0.78480000000000005</v>
      </c>
      <c r="E44" s="42">
        <v>0</v>
      </c>
      <c r="F44" s="42">
        <v>0</v>
      </c>
      <c r="G44" s="42">
        <v>0</v>
      </c>
      <c r="H44" s="43">
        <v>0</v>
      </c>
      <c r="I44" s="15">
        <f>ROUND(I36/C36,4)</f>
        <v>0.2152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thickTop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1"/>
      <c r="B46" s="1" t="s">
        <v>21</v>
      </c>
      <c r="C46" s="1" t="s">
        <v>66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/>
      <c r="B47" s="1"/>
      <c r="C47" s="1" t="s">
        <v>65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/>
      <c r="B48" s="1"/>
      <c r="C48" s="1" t="s">
        <v>67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</sheetData>
  <mergeCells count="5">
    <mergeCell ref="A2:I2"/>
    <mergeCell ref="A3:I3"/>
    <mergeCell ref="A5:I5"/>
    <mergeCell ref="A6:I6"/>
    <mergeCell ref="A7:I7"/>
  </mergeCells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7" ma:contentTypeDescription="Create a new document." ma:contentTypeScope="" ma:versionID="980b554da23a07fc20832a1dd7bf2e0e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8e4adc7ef244004100da516e020dff9c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Comment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Comment" ma:index="3" nillable="true" ma:displayName="Comment" ma:internalName="Comment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6" nillable="true" ma:displayName="Taxonomy Catch All Column" ma:hidden="true" ma:list="{fc3f6179-9671-476d-b47b-6bb1899845eb}" ma:internalName="TaxCatchAll" ma:readOnly="false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ae06fcea-541a-49e3-952a-5eaf56d381f3" xsi:nil="true"/>
    <TaxCatchAll xmlns="daea435f-7073-4c60-9060-e78a3a9f8d50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E79B654-E197-45F9-BEFF-C0E1CD26EC33}"/>
</file>

<file path=customXml/itemProps2.xml><?xml version="1.0" encoding="utf-8"?>
<ds:datastoreItem xmlns:ds="http://schemas.openxmlformats.org/officeDocument/2006/customXml" ds:itemID="{973767A6-3EFE-4266-933F-A04845BE033D}"/>
</file>

<file path=customXml/itemProps3.xml><?xml version="1.0" encoding="utf-8"?>
<ds:datastoreItem xmlns:ds="http://schemas.openxmlformats.org/officeDocument/2006/customXml" ds:itemID="{A85B5FA1-FDAF-4A94-849F-E809436596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Schedule A1</vt:lpstr>
      <vt:lpstr>Schedule A2 2024</vt:lpstr>
      <vt:lpstr>Schedule A2 2023 - Test 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Tom Stachnik</cp:lastModifiedBy>
  <cp:lastPrinted>2021-04-12T13:53:05Z</cp:lastPrinted>
  <dcterms:created xsi:type="dcterms:W3CDTF">2021-04-05T11:48:43Z</dcterms:created>
  <dcterms:modified xsi:type="dcterms:W3CDTF">2025-07-31T17:22:44Z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</Properties>
</file>