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Honaker Law Office\Clients\01640 - East Kentucky Power\0036 - 2025 General Rate Case\Drafts\Settlement Agreement\EKPC Settlement\EKPC Settlement\Final to File\Final to File\Final Filing Docs\Excel Attachments to Upload\"/>
    </mc:Choice>
  </mc:AlternateContent>
  <xr:revisionPtr revIDLastSave="0" documentId="13_ncr:1_{3226224A-48C0-4532-89CC-043D81FE0157}" xr6:coauthVersionLast="47" xr6:coauthVersionMax="47" xr10:uidLastSave="{00000000-0000-0000-0000-000000000000}"/>
  <bookViews>
    <workbookView xWindow="-103" yWindow="-103" windowWidth="19963" windowHeight="14469" activeTab="1" xr2:uid="{00000000-000D-0000-FFFF-FFFF00000000}"/>
  </bookViews>
  <sheets>
    <sheet name="Margins" sheetId="8" r:id="rId1"/>
    <sheet name=" Allocation Pg 1" sheetId="2" r:id="rId2"/>
    <sheet name="Allocation Pg 2" sheetId="9" r:id="rId3"/>
    <sheet name="Revenue Detail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7" i="1" l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89" i="1"/>
  <c r="K86" i="1"/>
  <c r="K84" i="1"/>
  <c r="J84" i="1"/>
  <c r="K83" i="1"/>
  <c r="J83" i="1"/>
  <c r="K80" i="1"/>
  <c r="K77" i="1"/>
  <c r="K75" i="1"/>
  <c r="J75" i="1"/>
  <c r="K74" i="1"/>
  <c r="J74" i="1"/>
  <c r="K73" i="1"/>
  <c r="J73" i="1"/>
  <c r="K72" i="1"/>
  <c r="J72" i="1"/>
  <c r="K71" i="1"/>
  <c r="J71" i="1"/>
  <c r="K70" i="1"/>
  <c r="J70" i="1"/>
  <c r="K57" i="1"/>
  <c r="K55" i="1"/>
  <c r="J55" i="1"/>
  <c r="K54" i="1"/>
  <c r="J54" i="1"/>
  <c r="K53" i="1"/>
  <c r="J53" i="1"/>
  <c r="K52" i="1"/>
  <c r="J52" i="1"/>
  <c r="K51" i="1"/>
  <c r="J51" i="1"/>
  <c r="K50" i="1"/>
  <c r="J50" i="1"/>
  <c r="K47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0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F62" i="8"/>
  <c r="F31" i="8"/>
  <c r="D7" i="2" l="1"/>
  <c r="A75" i="8"/>
  <c r="A76" i="8"/>
  <c r="A77" i="8"/>
  <c r="A78" i="8" s="1"/>
  <c r="A79" i="8" s="1"/>
  <c r="A80" i="8" s="1"/>
  <c r="A81" i="8" s="1"/>
  <c r="A82" i="8" s="1"/>
  <c r="A83" i="8" s="1"/>
  <c r="F60" i="8" l="1"/>
  <c r="F58" i="8"/>
  <c r="F38" i="8"/>
  <c r="A62" i="8"/>
  <c r="A63" i="8"/>
  <c r="A64" i="8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60" i="8"/>
  <c r="A61" i="8"/>
  <c r="F46" i="8"/>
  <c r="F50" i="8" s="1"/>
  <c r="F36" i="8"/>
  <c r="F48" i="8" l="1"/>
  <c r="F52" i="8" s="1"/>
  <c r="C59" i="2" l="1"/>
  <c r="G33" i="2"/>
  <c r="K109" i="1"/>
  <c r="C92" i="1"/>
  <c r="D93" i="1"/>
  <c r="E93" i="1"/>
  <c r="F93" i="1"/>
  <c r="G93" i="1"/>
  <c r="H93" i="1"/>
  <c r="C93" i="1"/>
  <c r="H95" i="1"/>
  <c r="H94" i="1"/>
  <c r="H92" i="1"/>
  <c r="J86" i="1"/>
  <c r="J77" i="1"/>
  <c r="J57" i="1"/>
  <c r="J47" i="1"/>
  <c r="H30" i="1"/>
  <c r="H109" i="1"/>
  <c r="D101" i="1"/>
  <c r="E101" i="1"/>
  <c r="F101" i="1"/>
  <c r="G101" i="1"/>
  <c r="H101" i="1"/>
  <c r="C101" i="1"/>
  <c r="D94" i="1"/>
  <c r="E94" i="1"/>
  <c r="F94" i="1"/>
  <c r="G94" i="1"/>
  <c r="C94" i="1"/>
  <c r="H74" i="1" l="1"/>
  <c r="H35" i="1"/>
  <c r="C47" i="1"/>
  <c r="F97" i="1" l="1"/>
  <c r="E97" i="1"/>
  <c r="D97" i="1"/>
  <c r="C97" i="1"/>
  <c r="C107" i="1" l="1"/>
  <c r="C106" i="1"/>
  <c r="C105" i="1"/>
  <c r="C104" i="1"/>
  <c r="C103" i="1"/>
  <c r="C102" i="1"/>
  <c r="C100" i="1"/>
  <c r="C99" i="1"/>
  <c r="C98" i="1"/>
  <c r="C96" i="1"/>
  <c r="C95" i="1"/>
  <c r="C109" i="1" l="1"/>
  <c r="G98" i="1"/>
  <c r="F98" i="1"/>
  <c r="E98" i="1"/>
  <c r="D98" i="1"/>
  <c r="G95" i="1"/>
  <c r="F95" i="1"/>
  <c r="E95" i="1"/>
  <c r="D95" i="1"/>
  <c r="H71" i="1"/>
  <c r="C57" i="1"/>
  <c r="H53" i="1"/>
  <c r="G57" i="1"/>
  <c r="F57" i="1"/>
  <c r="E57" i="1"/>
  <c r="D57" i="1"/>
  <c r="H50" i="1"/>
  <c r="B1" i="1"/>
  <c r="B1" i="2" s="1"/>
  <c r="B1" i="9" l="1"/>
  <c r="H73" i="1" l="1"/>
  <c r="G99" i="1"/>
  <c r="F99" i="1"/>
  <c r="E99" i="1"/>
  <c r="D99" i="1"/>
  <c r="G107" i="1"/>
  <c r="F107" i="1"/>
  <c r="E107" i="1"/>
  <c r="D107" i="1"/>
  <c r="G97" i="1"/>
  <c r="H36" i="1"/>
  <c r="A2" i="9" l="1"/>
  <c r="A3" i="9" s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l="1"/>
  <c r="F14" i="8"/>
  <c r="F22" i="8" s="1"/>
  <c r="F56" i="8" s="1"/>
  <c r="A2" i="8"/>
  <c r="A3" i="8" s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F27" i="8" l="1"/>
  <c r="F40" i="8"/>
  <c r="F42" i="8" s="1"/>
  <c r="A48" i="9"/>
  <c r="A49" i="9" s="1"/>
  <c r="A50" i="9" s="1"/>
  <c r="A51" i="9" s="1"/>
  <c r="A52" i="9" s="1"/>
  <c r="A53" i="9" s="1"/>
  <c r="A2" i="2" l="1"/>
  <c r="A3" i="2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0" i="1"/>
  <c r="F100" i="1"/>
  <c r="E100" i="1"/>
  <c r="D100" i="1"/>
  <c r="G96" i="1"/>
  <c r="F96" i="1"/>
  <c r="E96" i="1"/>
  <c r="D96" i="1"/>
  <c r="G92" i="1"/>
  <c r="F92" i="1"/>
  <c r="E92" i="1"/>
  <c r="D92" i="1"/>
  <c r="H89" i="1"/>
  <c r="G86" i="1"/>
  <c r="F86" i="1"/>
  <c r="E86" i="1"/>
  <c r="D86" i="1"/>
  <c r="C86" i="1"/>
  <c r="H84" i="1"/>
  <c r="H83" i="1"/>
  <c r="H80" i="1"/>
  <c r="G77" i="1"/>
  <c r="F77" i="1"/>
  <c r="E77" i="1"/>
  <c r="D77" i="1"/>
  <c r="C77" i="1"/>
  <c r="H75" i="1"/>
  <c r="H72" i="1"/>
  <c r="H70" i="1"/>
  <c r="H55" i="1"/>
  <c r="H54" i="1"/>
  <c r="H52" i="1"/>
  <c r="H51" i="1"/>
  <c r="G47" i="1"/>
  <c r="F47" i="1"/>
  <c r="E47" i="1"/>
  <c r="D47" i="1"/>
  <c r="H45" i="1"/>
  <c r="H44" i="1"/>
  <c r="H43" i="1"/>
  <c r="H42" i="1"/>
  <c r="H41" i="1"/>
  <c r="H40" i="1"/>
  <c r="H39" i="1"/>
  <c r="H38" i="1"/>
  <c r="H37" i="1"/>
  <c r="H34" i="1"/>
  <c r="H33" i="1"/>
  <c r="G30" i="1"/>
  <c r="F30" i="1"/>
  <c r="E30" i="1"/>
  <c r="D30" i="1"/>
  <c r="C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97" i="1" l="1"/>
  <c r="H77" i="1"/>
  <c r="H98" i="1"/>
  <c r="H107" i="1"/>
  <c r="H99" i="1"/>
  <c r="H57" i="1"/>
  <c r="H86" i="1"/>
  <c r="H104" i="1"/>
  <c r="H102" i="1"/>
  <c r="G109" i="1"/>
  <c r="F109" i="1"/>
  <c r="E109" i="1"/>
  <c r="D109" i="1"/>
  <c r="H106" i="1"/>
  <c r="H100" i="1"/>
  <c r="H103" i="1"/>
  <c r="H96" i="1"/>
  <c r="H105" i="1"/>
  <c r="H47" i="1"/>
  <c r="C57" i="2" l="1"/>
  <c r="G38" i="2"/>
  <c r="G41" i="2"/>
  <c r="G40" i="2"/>
  <c r="C34" i="2"/>
  <c r="C35" i="2"/>
  <c r="C43" i="2"/>
  <c r="C42" i="2"/>
  <c r="C37" i="2"/>
  <c r="C32" i="2"/>
  <c r="K34" i="2"/>
  <c r="G55" i="2"/>
  <c r="C36" i="2"/>
  <c r="G34" i="2"/>
  <c r="C40" i="2"/>
  <c r="C33" i="2"/>
  <c r="K35" i="2"/>
  <c r="C45" i="2"/>
  <c r="C56" i="2"/>
  <c r="C58" i="2"/>
  <c r="C41" i="2"/>
  <c r="C39" i="2"/>
  <c r="G43" i="2"/>
  <c r="G56" i="2"/>
  <c r="K33" i="2"/>
  <c r="G42" i="2"/>
  <c r="G39" i="2"/>
  <c r="C60" i="2"/>
  <c r="G36" i="2"/>
  <c r="C46" i="2"/>
  <c r="K36" i="2"/>
  <c r="C38" i="2"/>
  <c r="C55" i="2"/>
  <c r="G37" i="2"/>
  <c r="C44" i="2"/>
  <c r="G35" i="2"/>
  <c r="G32" i="2"/>
  <c r="A2" i="1"/>
  <c r="A3" i="1" s="1"/>
  <c r="A4" i="1" s="1"/>
  <c r="A5" i="1" s="1"/>
  <c r="A6" i="1" s="1"/>
  <c r="C62" i="2" l="1"/>
  <c r="G61" i="2"/>
  <c r="J30" i="1"/>
  <c r="C15" i="2"/>
  <c r="D15" i="2" s="1"/>
  <c r="C16" i="2"/>
  <c r="D16" i="2" s="1"/>
  <c r="C19" i="2"/>
  <c r="D19" i="2" s="1"/>
  <c r="C14" i="2"/>
  <c r="D14" i="2" s="1"/>
  <c r="D29" i="2" s="1"/>
  <c r="C18" i="2"/>
  <c r="D18" i="2" s="1"/>
  <c r="K31" i="2"/>
  <c r="K32" i="2"/>
  <c r="C31" i="2"/>
  <c r="C48" i="2" s="1"/>
  <c r="G31" i="2"/>
  <c r="G48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D39" i="2" l="1"/>
  <c r="D43" i="2"/>
  <c r="D31" i="2"/>
  <c r="D41" i="2"/>
  <c r="D38" i="2"/>
  <c r="D32" i="2"/>
  <c r="D42" i="2"/>
  <c r="D40" i="2"/>
  <c r="D37" i="2"/>
  <c r="D36" i="2"/>
  <c r="D35" i="2"/>
  <c r="D46" i="2"/>
  <c r="D34" i="2"/>
  <c r="D45" i="2"/>
  <c r="D33" i="2"/>
  <c r="D44" i="2"/>
  <c r="J109" i="1"/>
  <c r="C17" i="2"/>
  <c r="H53" i="2"/>
  <c r="H27" i="9"/>
  <c r="L29" i="2"/>
  <c r="H29" i="2"/>
  <c r="C20" i="2"/>
  <c r="D20" i="2" s="1"/>
  <c r="K48" i="2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43" i="2" l="1"/>
  <c r="H34" i="2"/>
  <c r="H42" i="2"/>
  <c r="H41" i="2"/>
  <c r="H33" i="2"/>
  <c r="H40" i="2"/>
  <c r="H39" i="2"/>
  <c r="H32" i="2"/>
  <c r="H38" i="2"/>
  <c r="H37" i="2"/>
  <c r="H31" i="2"/>
  <c r="H36" i="2"/>
  <c r="D47" i="9" s="1"/>
  <c r="H35" i="2"/>
  <c r="L34" i="2"/>
  <c r="L33" i="2"/>
  <c r="L32" i="2"/>
  <c r="L31" i="2"/>
  <c r="D25" i="9" s="1"/>
  <c r="L36" i="2"/>
  <c r="H40" i="9" s="1"/>
  <c r="L35" i="2"/>
  <c r="H56" i="2"/>
  <c r="H45" i="9" s="1"/>
  <c r="H55" i="2"/>
  <c r="D37" i="9" s="1"/>
  <c r="D17" i="2"/>
  <c r="D53" i="2" s="1"/>
  <c r="H13" i="9"/>
  <c r="D30" i="9"/>
  <c r="D42" i="9"/>
  <c r="D34" i="9"/>
  <c r="H35" i="9"/>
  <c r="D21" i="9"/>
  <c r="H31" i="9"/>
  <c r="H26" i="9"/>
  <c r="D16" i="9"/>
  <c r="H21" i="9"/>
  <c r="H12" i="9"/>
  <c r="H44" i="9"/>
  <c r="H39" i="9"/>
  <c r="D43" i="9"/>
  <c r="D35" i="9"/>
  <c r="D38" i="9"/>
  <c r="A49" i="1"/>
  <c r="A50" i="1" s="1"/>
  <c r="A51" i="1" s="1"/>
  <c r="C22" i="2"/>
  <c r="D55" i="2" l="1"/>
  <c r="D60" i="2"/>
  <c r="D59" i="2"/>
  <c r="D58" i="2"/>
  <c r="D57" i="2"/>
  <c r="D36" i="9" s="1"/>
  <c r="D56" i="2"/>
  <c r="D22" i="2"/>
  <c r="D26" i="9"/>
  <c r="D17" i="9"/>
  <c r="H22" i="9"/>
  <c r="H17" i="9"/>
  <c r="D48" i="9"/>
  <c r="L48" i="2"/>
  <c r="H20" i="9"/>
  <c r="D20" i="9"/>
  <c r="D22" i="9" s="1"/>
  <c r="H16" i="9"/>
  <c r="D15" i="9"/>
  <c r="H11" i="9"/>
  <c r="H14" i="9" s="1"/>
  <c r="H43" i="9"/>
  <c r="H46" i="9" s="1"/>
  <c r="D46" i="9"/>
  <c r="H38" i="9"/>
  <c r="H41" i="9" s="1"/>
  <c r="D41" i="9"/>
  <c r="D44" i="9" s="1"/>
  <c r="H34" i="9"/>
  <c r="H36" i="9" s="1"/>
  <c r="D33" i="9"/>
  <c r="H30" i="9"/>
  <c r="H32" i="9" s="1"/>
  <c r="D29" i="9"/>
  <c r="D31" i="9" s="1"/>
  <c r="H25" i="9"/>
  <c r="H28" i="9" s="1"/>
  <c r="D24" i="9"/>
  <c r="H48" i="2"/>
  <c r="H61" i="2"/>
  <c r="D12" i="9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D18" i="9" l="1"/>
  <c r="D27" i="9"/>
  <c r="H18" i="9"/>
  <c r="H23" i="9"/>
  <c r="D39" i="9"/>
  <c r="D49" i="9"/>
  <c r="D62" i="2"/>
  <c r="A67" i="1"/>
  <c r="A68" i="1" s="1"/>
  <c r="A69" i="1" s="1"/>
  <c r="A70" i="1" s="1"/>
  <c r="A71" i="1" s="1"/>
  <c r="D11" i="9"/>
  <c r="D13" i="9" s="1"/>
  <c r="F54" i="9" s="1"/>
  <c r="F57" i="9" s="1"/>
  <c r="D48" i="2"/>
  <c r="F56" i="9" l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<sst xmlns="http://schemas.openxmlformats.org/spreadsheetml/2006/main" count="355" uniqueCount="130">
  <si>
    <t>Rate Schedule</t>
  </si>
  <si>
    <t>Invoice Revenues</t>
  </si>
  <si>
    <t>Panel Production</t>
  </si>
  <si>
    <t>Credit</t>
  </si>
  <si>
    <t>Green Power</t>
  </si>
  <si>
    <t>Billing</t>
  </si>
  <si>
    <t>Direct Load</t>
  </si>
  <si>
    <t>Control</t>
  </si>
  <si>
    <t>Total</t>
  </si>
  <si>
    <t>Revenues</t>
  </si>
  <si>
    <t>Rate E, Option 2</t>
  </si>
  <si>
    <t xml:space="preserve">  Big Sandy</t>
  </si>
  <si>
    <t xml:space="preserve">  Blue Grass</t>
  </si>
  <si>
    <t xml:space="preserve">  Clark</t>
  </si>
  <si>
    <t xml:space="preserve">  Cumberland Valley</t>
  </si>
  <si>
    <t xml:space="preserve">  Farmers</t>
  </si>
  <si>
    <t xml:space="preserve">  Fleming-Mason</t>
  </si>
  <si>
    <t xml:space="preserve">  Grayson</t>
  </si>
  <si>
    <t xml:space="preserve">  Inter-County</t>
  </si>
  <si>
    <t xml:space="preserve">  Jackson</t>
  </si>
  <si>
    <t xml:space="preserve">  Licking Valley</t>
  </si>
  <si>
    <t xml:space="preserve">  Nolin</t>
  </si>
  <si>
    <t xml:space="preserve">  Owen</t>
  </si>
  <si>
    <t xml:space="preserve">  Salt River</t>
  </si>
  <si>
    <t xml:space="preserve">  Shelby</t>
  </si>
  <si>
    <t xml:space="preserve">  South Kentucky</t>
  </si>
  <si>
    <t xml:space="preserve">  Taylor County</t>
  </si>
  <si>
    <t>Generator</t>
  </si>
  <si>
    <t>Total Rate E, Option 2</t>
  </si>
  <si>
    <t>Rate B</t>
  </si>
  <si>
    <t>Total Rate B</t>
  </si>
  <si>
    <t>Rate C</t>
  </si>
  <si>
    <t>Total Rate C</t>
  </si>
  <si>
    <t>Rate G</t>
  </si>
  <si>
    <t>Total Rate G</t>
  </si>
  <si>
    <t>Contract</t>
  </si>
  <si>
    <t>TGP</t>
  </si>
  <si>
    <t>Total TGP</t>
  </si>
  <si>
    <t>Steam</t>
  </si>
  <si>
    <t>Totals</t>
  </si>
  <si>
    <t>Totals, All Members</t>
  </si>
  <si>
    <t>Percentage of</t>
  </si>
  <si>
    <t>Percentage of Total</t>
  </si>
  <si>
    <t>Revenues, All</t>
  </si>
  <si>
    <t>Rate</t>
  </si>
  <si>
    <t>Schedule</t>
  </si>
  <si>
    <t>Allocation of</t>
  </si>
  <si>
    <t>Excess Margin</t>
  </si>
  <si>
    <t>Total Revenues, All</t>
  </si>
  <si>
    <t>Step 1:  Allocation of Excess Margin to Rate Schedules</t>
  </si>
  <si>
    <t>Member</t>
  </si>
  <si>
    <t>Note:  Contract and Steam have only one customer each, so a further allocation is not necessary.</t>
  </si>
  <si>
    <t>Total Rate E, Opt 2</t>
  </si>
  <si>
    <t>Big Sandy</t>
  </si>
  <si>
    <t xml:space="preserve">Total </t>
  </si>
  <si>
    <t>Blue Grass</t>
  </si>
  <si>
    <t>Clark</t>
  </si>
  <si>
    <t>Cumberland Valley</t>
  </si>
  <si>
    <t>Farmers</t>
  </si>
  <si>
    <t>Fleming-Mason</t>
  </si>
  <si>
    <t>Grayson</t>
  </si>
  <si>
    <t>Inter-County</t>
  </si>
  <si>
    <t>Jackson</t>
  </si>
  <si>
    <t>Licking Valley</t>
  </si>
  <si>
    <t>Nolin</t>
  </si>
  <si>
    <t>Owen</t>
  </si>
  <si>
    <t>Salt River</t>
  </si>
  <si>
    <t>Shelby</t>
  </si>
  <si>
    <t>South Kentucky</t>
  </si>
  <si>
    <t>Taylor County</t>
  </si>
  <si>
    <t>Total All Members</t>
  </si>
  <si>
    <t>Format 1.0</t>
  </si>
  <si>
    <t>EAST KENTUCKY POWER COOPERATIVE, INC.</t>
  </si>
  <si>
    <t>Determination of Achieved Margin</t>
  </si>
  <si>
    <t xml:space="preserve">  (FERC Form 1, page 114, line 25)</t>
  </si>
  <si>
    <t>Net Utility Operating Income</t>
  </si>
  <si>
    <t xml:space="preserve">  [Row 9 minus Row 11]</t>
  </si>
  <si>
    <t>Net Other Income &amp; Deductions</t>
  </si>
  <si>
    <t xml:space="preserve">  (FERC Form 1, page 117, line 56)</t>
  </si>
  <si>
    <t>Net Interest Charges</t>
  </si>
  <si>
    <t xml:space="preserve">  (FERC Form 1, page 117, line 66)</t>
  </si>
  <si>
    <t>Extraordinary Items</t>
  </si>
  <si>
    <t xml:space="preserve">  (FERC Form 1, page 117, line 73)</t>
  </si>
  <si>
    <t>Net Margins</t>
  </si>
  <si>
    <t xml:space="preserve">  [Row 13 plus Row 15 minus Row 17 plus Row 19]</t>
  </si>
  <si>
    <t>Determination of Achieved Times Interest Earned Ratio (TIER)</t>
  </si>
  <si>
    <t>Interest on Long Term Debt</t>
  </si>
  <si>
    <t xml:space="preserve">  (FERC Form 1, page 117, line 58)</t>
  </si>
  <si>
    <t>Achieved TIER</t>
  </si>
  <si>
    <t xml:space="preserve">  [(Row 26 plus Row 27) / Row 27]</t>
  </si>
  <si>
    <t>Margins Necessary to Produce 1.40 TIER</t>
  </si>
  <si>
    <t>Interest Multiplied by 1.40 TIER</t>
  </si>
  <si>
    <t>Less Interest on Long Term Debt</t>
  </si>
  <si>
    <t>Determination of Excess Margins</t>
  </si>
  <si>
    <t>Net Margin</t>
  </si>
  <si>
    <t xml:space="preserve">  [Row 21]</t>
  </si>
  <si>
    <t xml:space="preserve">  [Row 41]</t>
  </si>
  <si>
    <t>Format 2.0</t>
  </si>
  <si>
    <t>Page 1 of 2</t>
  </si>
  <si>
    <t>Page 2 of 2</t>
  </si>
  <si>
    <t>Summary of Allocation of Excess Margins by Owner-Member</t>
  </si>
  <si>
    <t>Step 2:  Further Allocation of Excess Margin by Rate Schedules to Owner-Members</t>
  </si>
  <si>
    <t>All Revenue Percentages come from calculations shown on Format 2.1.</t>
  </si>
  <si>
    <t>Format 2.1</t>
  </si>
  <si>
    <t>RATE EM - ANNUAL FILING - REVENUE DETAIL</t>
  </si>
  <si>
    <t>By Rate Schedule and Owner-Members</t>
  </si>
  <si>
    <t>Rounding Differences:</t>
  </si>
  <si>
    <t xml:space="preserve">  Format 2.0, page 1 of 2, Row 6</t>
  </si>
  <si>
    <t xml:space="preserve">  Format 2.0, page 1 of 2, Row 21</t>
  </si>
  <si>
    <t xml:space="preserve">Note 1:  </t>
  </si>
  <si>
    <t xml:space="preserve">  (FERC Form 1, page 114, line 2; see Note 1 below)</t>
  </si>
  <si>
    <t xml:space="preserve">Total Operating Revenues  </t>
  </si>
  <si>
    <t xml:space="preserve">Total Operating Expenses  </t>
  </si>
  <si>
    <t>RATE SEM - ANNUAL FILING FORMATS</t>
  </si>
  <si>
    <t>For the Calendar Year 20XX</t>
  </si>
  <si>
    <t>20XX EKPC Revenues</t>
  </si>
  <si>
    <t>Margins Necessary to Produce 1.60 TIER</t>
  </si>
  <si>
    <t>Interest Multiplied by 1.60 TIER</t>
  </si>
  <si>
    <t>Attachment CS-1 - Symmetrical Earnings Mechanism Example.xlsx</t>
  </si>
  <si>
    <t xml:space="preserve">  [Row 51]</t>
  </si>
  <si>
    <t>EKPC will file Format 1.0 each year with the Commission.  In years where there are Excess/(Deficient) Margins, EKPC will also file Formats 2.0 and 2.1 to provide the allocation of the Excess Margins to the Owner-Members.</t>
  </si>
  <si>
    <t>Excess/(Deficient) Margins for Year (Note 2)</t>
  </si>
  <si>
    <t xml:space="preserve">Note 2:  </t>
  </si>
  <si>
    <t>Value will only display if TIER is below 1.40 or above 1.60.</t>
  </si>
  <si>
    <t>Margins in Excess/(Deficient) of 1.40/1.60 TIER</t>
  </si>
  <si>
    <t>Operating Revenues are shown exclusive of the contra electric and steam revenue account entries associated with the Regulatory Liability/Asset for any margins in excess of 1.60 TIER or below 1.40 TIER for the reporting year.</t>
  </si>
  <si>
    <t>RATE SEM - ANNUAL FILING - REVENUE DETAIL</t>
  </si>
  <si>
    <t>For Calendar Year 20XX Excess/(Deficient) Margins Allocated by Calendar Year Revenues</t>
  </si>
  <si>
    <t>RATE SEM - ANNUAL FILING - ALLOCATION OF EXCESS/(DEFICIENT) MARGINS</t>
  </si>
  <si>
    <t>[From Format 1.0, Row 61]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</si>
</sst>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0%"/>
    <numFmt numFmtId="165" formatCode="0.0000%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8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0" xfId="0" applyNumberFormat="1"/>
    <xf numFmtId="0" fontId="2" fillId="0" borderId="0" xfId="0" applyFont="1"/>
    <xf numFmtId="6" fontId="0" fillId="0" borderId="5" xfId="0" applyNumberFormat="1" applyBorder="1"/>
    <xf numFmtId="6" fontId="0" fillId="0" borderId="6" xfId="0" applyNumberFormat="1" applyBorder="1"/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6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6" fontId="0" fillId="0" borderId="0" xfId="0" applyNumberFormat="1" applyBorder="1"/>
    <xf numFmtId="0" fontId="0" fillId="0" borderId="0" xfId="0" applyFill="1" applyBorder="1" applyAlignment="1">
      <alignment horizontal="left"/>
    </xf>
    <xf numFmtId="0" fontId="2" fillId="0" borderId="0" xfId="0" applyFont="1" applyFill="1"/>
    <xf numFmtId="165" fontId="0" fillId="0" borderId="0" xfId="0" applyNumberFormat="1"/>
    <xf numFmtId="165" fontId="0" fillId="0" borderId="5" xfId="0" applyNumberFormat="1" applyBorder="1"/>
    <xf numFmtId="165" fontId="0" fillId="0" borderId="6" xfId="0" applyNumberFormat="1" applyBorder="1"/>
    <xf numFmtId="8" fontId="0" fillId="0" borderId="0" xfId="0" applyNumberFormat="1"/>
    <xf numFmtId="8" fontId="0" fillId="0" borderId="8" xfId="0" applyNumberFormat="1" applyBorder="1"/>
    <xf numFmtId="8" fontId="0" fillId="0" borderId="6" xfId="0" applyNumberFormat="1" applyBorder="1"/>
    <xf numFmtId="8" fontId="0" fillId="0" borderId="0" xfId="0" applyNumberFormat="1" applyBorder="1"/>
    <xf numFmtId="8" fontId="0" fillId="0" borderId="5" xfId="0" applyNumberFormat="1" applyBorder="1"/>
    <xf numFmtId="0" fontId="0" fillId="0" borderId="0" xfId="0" applyFont="1" applyAlignment="1">
      <alignment horizontal="right"/>
    </xf>
    <xf numFmtId="6" fontId="3" fillId="0" borderId="0" xfId="0" applyNumberFormat="1" applyFont="1" applyAlignment="1">
      <alignment horizontal="center"/>
    </xf>
    <xf numFmtId="6" fontId="0" fillId="0" borderId="0" xfId="0" applyNumberFormat="1" applyFill="1"/>
    <xf numFmtId="6" fontId="0" fillId="0" borderId="5" xfId="0" applyNumberFormat="1" applyFill="1" applyBorder="1"/>
    <xf numFmtId="6" fontId="0" fillId="0" borderId="6" xfId="0" applyNumberFormat="1" applyFill="1" applyBorder="1"/>
    <xf numFmtId="0" fontId="0" fillId="0" borderId="0" xfId="0" applyAlignment="1">
      <alignment vertical="top" wrapText="1"/>
    </xf>
    <xf numFmtId="0" fontId="0" fillId="0" borderId="0" xfId="0" applyFill="1"/>
    <xf numFmtId="40" fontId="0" fillId="0" borderId="6" xfId="0" applyNumberFormat="1" applyFill="1" applyBorder="1"/>
    <xf numFmtId="6" fontId="0" fillId="0" borderId="0" xfId="0" applyNumberFormat="1" applyFill="1" applyBorder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zoomScale="80" zoomScaleNormal="80" workbookViewId="0">
      <selection activeCell="K60" sqref="K60"/>
    </sheetView>
  </sheetViews>
  <sheetFormatPr defaultColWidth="15.640625" defaultRowHeight="14.15" x14ac:dyDescent="0.35"/>
  <cols>
    <col min="1" max="1" width="4.640625" customWidth="1"/>
    <col min="2" max="2" width="10.640625" customWidth="1"/>
    <col min="7" max="7" width="13.640625" bestFit="1" customWidth="1"/>
  </cols>
  <sheetData>
    <row r="1" spans="1:7" x14ac:dyDescent="0.35">
      <c r="A1" s="1">
        <v>0</v>
      </c>
      <c r="B1" t="s">
        <v>118</v>
      </c>
    </row>
    <row r="2" spans="1:7" x14ac:dyDescent="0.35">
      <c r="A2" s="1">
        <f>A1+1</f>
        <v>1</v>
      </c>
      <c r="G2" s="15" t="s">
        <v>71</v>
      </c>
    </row>
    <row r="3" spans="1:7" x14ac:dyDescent="0.35">
      <c r="A3" s="1">
        <f t="shared" ref="A3:A75" si="0">A2+1</f>
        <v>2</v>
      </c>
      <c r="C3" s="43" t="s">
        <v>72</v>
      </c>
      <c r="D3" s="43"/>
      <c r="E3" s="43"/>
      <c r="F3" s="43"/>
    </row>
    <row r="4" spans="1:7" x14ac:dyDescent="0.35">
      <c r="A4" s="1">
        <f t="shared" si="0"/>
        <v>3</v>
      </c>
      <c r="C4" s="43" t="s">
        <v>113</v>
      </c>
      <c r="D4" s="43"/>
      <c r="E4" s="43"/>
      <c r="F4" s="43"/>
    </row>
    <row r="5" spans="1:7" x14ac:dyDescent="0.35">
      <c r="A5" s="1">
        <f t="shared" si="0"/>
        <v>4</v>
      </c>
      <c r="C5" s="43" t="s">
        <v>114</v>
      </c>
      <c r="D5" s="43"/>
      <c r="E5" s="43"/>
      <c r="F5" s="43"/>
    </row>
    <row r="6" spans="1:7" x14ac:dyDescent="0.35">
      <c r="A6" s="1">
        <f t="shared" si="0"/>
        <v>5</v>
      </c>
      <c r="C6" s="44"/>
      <c r="D6" s="44"/>
      <c r="E6" s="44"/>
      <c r="F6" s="44"/>
    </row>
    <row r="7" spans="1:7" x14ac:dyDescent="0.35">
      <c r="A7" s="1">
        <f t="shared" si="0"/>
        <v>6</v>
      </c>
    </row>
    <row r="8" spans="1:7" x14ac:dyDescent="0.35">
      <c r="A8" s="1">
        <f t="shared" si="0"/>
        <v>7</v>
      </c>
      <c r="B8" s="16" t="s">
        <v>73</v>
      </c>
      <c r="F8" s="39"/>
    </row>
    <row r="9" spans="1:7" x14ac:dyDescent="0.35">
      <c r="A9" s="1">
        <f t="shared" si="0"/>
        <v>8</v>
      </c>
      <c r="F9" s="39"/>
    </row>
    <row r="10" spans="1:7" x14ac:dyDescent="0.35">
      <c r="A10" s="1">
        <f t="shared" si="0"/>
        <v>9</v>
      </c>
      <c r="C10" t="s">
        <v>111</v>
      </c>
      <c r="F10" s="35">
        <v>1350000000</v>
      </c>
    </row>
    <row r="11" spans="1:7" x14ac:dyDescent="0.35">
      <c r="A11" s="1">
        <f t="shared" si="0"/>
        <v>10</v>
      </c>
      <c r="C11" t="s">
        <v>110</v>
      </c>
      <c r="E11" s="19"/>
      <c r="F11" s="35"/>
    </row>
    <row r="12" spans="1:7" x14ac:dyDescent="0.35">
      <c r="A12" s="1">
        <f t="shared" si="0"/>
        <v>11</v>
      </c>
      <c r="C12" t="s">
        <v>112</v>
      </c>
      <c r="E12" s="9"/>
      <c r="F12" s="36">
        <v>1205000000</v>
      </c>
    </row>
    <row r="13" spans="1:7" x14ac:dyDescent="0.35">
      <c r="A13" s="1">
        <f t="shared" si="0"/>
        <v>12</v>
      </c>
      <c r="C13" t="s">
        <v>74</v>
      </c>
      <c r="E13" s="19"/>
      <c r="F13" s="35"/>
    </row>
    <row r="14" spans="1:7" x14ac:dyDescent="0.35">
      <c r="A14" s="1">
        <f t="shared" si="0"/>
        <v>13</v>
      </c>
      <c r="C14" t="s">
        <v>75</v>
      </c>
      <c r="F14" s="35">
        <f>F10-F12</f>
        <v>145000000</v>
      </c>
    </row>
    <row r="15" spans="1:7" x14ac:dyDescent="0.35">
      <c r="A15" s="1">
        <f t="shared" si="0"/>
        <v>14</v>
      </c>
      <c r="C15" t="s">
        <v>76</v>
      </c>
      <c r="F15" s="35"/>
    </row>
    <row r="16" spans="1:7" x14ac:dyDescent="0.35">
      <c r="A16" s="1">
        <f t="shared" si="0"/>
        <v>15</v>
      </c>
      <c r="C16" t="s">
        <v>77</v>
      </c>
      <c r="F16" s="35">
        <v>5000000</v>
      </c>
    </row>
    <row r="17" spans="1:7" x14ac:dyDescent="0.35">
      <c r="A17" s="1">
        <f t="shared" si="0"/>
        <v>16</v>
      </c>
      <c r="C17" t="s">
        <v>78</v>
      </c>
      <c r="F17" s="35"/>
    </row>
    <row r="18" spans="1:7" x14ac:dyDescent="0.35">
      <c r="A18" s="1">
        <f t="shared" si="0"/>
        <v>17</v>
      </c>
      <c r="C18" t="s">
        <v>79</v>
      </c>
      <c r="F18" s="35">
        <v>140000000</v>
      </c>
    </row>
    <row r="19" spans="1:7" x14ac:dyDescent="0.35">
      <c r="A19" s="1">
        <f t="shared" si="0"/>
        <v>18</v>
      </c>
      <c r="C19" t="s">
        <v>80</v>
      </c>
      <c r="F19" s="35"/>
    </row>
    <row r="20" spans="1:7" x14ac:dyDescent="0.35">
      <c r="A20" s="1">
        <f t="shared" si="0"/>
        <v>19</v>
      </c>
      <c r="C20" t="s">
        <v>81</v>
      </c>
      <c r="F20" s="36">
        <v>0</v>
      </c>
    </row>
    <row r="21" spans="1:7" x14ac:dyDescent="0.35">
      <c r="A21" s="1">
        <f t="shared" si="0"/>
        <v>20</v>
      </c>
      <c r="C21" t="s">
        <v>82</v>
      </c>
      <c r="F21" s="35"/>
    </row>
    <row r="22" spans="1:7" ht="14.6" thickBot="1" x14ac:dyDescent="0.4">
      <c r="A22" s="1">
        <f t="shared" si="0"/>
        <v>21</v>
      </c>
      <c r="C22" t="s">
        <v>83</v>
      </c>
      <c r="F22" s="37">
        <f>F14+F16-F18+F20</f>
        <v>10000000</v>
      </c>
      <c r="G22" s="19"/>
    </row>
    <row r="23" spans="1:7" ht="14.6" thickTop="1" x14ac:dyDescent="0.35">
      <c r="A23" s="1">
        <f t="shared" si="0"/>
        <v>22</v>
      </c>
      <c r="C23" t="s">
        <v>84</v>
      </c>
      <c r="F23" s="35"/>
      <c r="G23" s="2"/>
    </row>
    <row r="24" spans="1:7" x14ac:dyDescent="0.35">
      <c r="A24" s="1">
        <f t="shared" si="0"/>
        <v>23</v>
      </c>
      <c r="F24" s="35"/>
      <c r="G24" s="2"/>
    </row>
    <row r="25" spans="1:7" x14ac:dyDescent="0.35">
      <c r="A25" s="1">
        <f t="shared" si="0"/>
        <v>24</v>
      </c>
      <c r="B25" s="16" t="s">
        <v>85</v>
      </c>
      <c r="F25" s="35"/>
      <c r="G25" s="2"/>
    </row>
    <row r="26" spans="1:7" x14ac:dyDescent="0.35">
      <c r="A26" s="1">
        <f t="shared" si="0"/>
        <v>25</v>
      </c>
      <c r="F26" s="35"/>
      <c r="G26" s="2"/>
    </row>
    <row r="27" spans="1:7" x14ac:dyDescent="0.35">
      <c r="A27" s="1">
        <f t="shared" si="0"/>
        <v>26</v>
      </c>
      <c r="C27" t="s">
        <v>83</v>
      </c>
      <c r="F27" s="35">
        <f>F22</f>
        <v>10000000</v>
      </c>
      <c r="G27" s="19"/>
    </row>
    <row r="28" spans="1:7" x14ac:dyDescent="0.35">
      <c r="A28" s="1">
        <f t="shared" si="0"/>
        <v>27</v>
      </c>
      <c r="C28" t="s">
        <v>86</v>
      </c>
      <c r="F28" s="35">
        <v>140000000</v>
      </c>
      <c r="G28" s="19"/>
    </row>
    <row r="29" spans="1:7" x14ac:dyDescent="0.35">
      <c r="A29" s="1">
        <f t="shared" si="0"/>
        <v>28</v>
      </c>
      <c r="C29" t="s">
        <v>87</v>
      </c>
      <c r="F29" s="35"/>
      <c r="G29" s="2"/>
    </row>
    <row r="30" spans="1:7" x14ac:dyDescent="0.35">
      <c r="A30" s="1">
        <f t="shared" si="0"/>
        <v>29</v>
      </c>
      <c r="F30" s="35"/>
      <c r="G30" s="2"/>
    </row>
    <row r="31" spans="1:7" ht="14.6" thickBot="1" x14ac:dyDescent="0.4">
      <c r="A31" s="1">
        <f t="shared" si="0"/>
        <v>30</v>
      </c>
      <c r="C31" t="s">
        <v>88</v>
      </c>
      <c r="E31" s="33"/>
      <c r="F31" s="40">
        <f>ROUND((F27+F28)/F28,2)</f>
        <v>1.07</v>
      </c>
    </row>
    <row r="32" spans="1:7" ht="14.6" thickTop="1" x14ac:dyDescent="0.35">
      <c r="A32" s="1">
        <f t="shared" si="0"/>
        <v>31</v>
      </c>
      <c r="C32" t="s">
        <v>89</v>
      </c>
      <c r="E32" s="17"/>
      <c r="F32" s="39"/>
      <c r="G32" s="2"/>
    </row>
    <row r="33" spans="1:7" x14ac:dyDescent="0.35">
      <c r="A33" s="1">
        <f t="shared" si="0"/>
        <v>32</v>
      </c>
      <c r="E33" s="17"/>
      <c r="F33" s="39"/>
      <c r="G33" s="2"/>
    </row>
    <row r="34" spans="1:7" x14ac:dyDescent="0.35">
      <c r="A34" s="1">
        <f t="shared" si="0"/>
        <v>33</v>
      </c>
      <c r="B34" s="16" t="s">
        <v>90</v>
      </c>
      <c r="E34" s="17"/>
      <c r="F34" s="39"/>
      <c r="G34" s="2"/>
    </row>
    <row r="35" spans="1:7" x14ac:dyDescent="0.35">
      <c r="A35" s="1">
        <f t="shared" si="0"/>
        <v>34</v>
      </c>
      <c r="E35" s="17"/>
      <c r="F35" s="39"/>
    </row>
    <row r="36" spans="1:7" x14ac:dyDescent="0.35">
      <c r="A36" s="1">
        <f t="shared" si="0"/>
        <v>35</v>
      </c>
      <c r="C36" t="s">
        <v>86</v>
      </c>
      <c r="E36" s="17"/>
      <c r="F36" s="35">
        <f>F28</f>
        <v>140000000</v>
      </c>
      <c r="G36" s="19"/>
    </row>
    <row r="37" spans="1:7" x14ac:dyDescent="0.35">
      <c r="A37" s="1">
        <f t="shared" si="0"/>
        <v>36</v>
      </c>
      <c r="E37" s="17"/>
      <c r="F37" s="39"/>
    </row>
    <row r="38" spans="1:7" x14ac:dyDescent="0.35">
      <c r="A38" s="1">
        <f t="shared" si="0"/>
        <v>37</v>
      </c>
      <c r="C38" t="s">
        <v>91</v>
      </c>
      <c r="E38" s="33"/>
      <c r="F38" s="35">
        <f>ROUND(F36*1.4,0)</f>
        <v>196000000</v>
      </c>
    </row>
    <row r="39" spans="1:7" x14ac:dyDescent="0.35">
      <c r="A39" s="1">
        <f t="shared" si="0"/>
        <v>38</v>
      </c>
      <c r="E39" s="17"/>
      <c r="F39" s="39"/>
    </row>
    <row r="40" spans="1:7" x14ac:dyDescent="0.35">
      <c r="A40" s="1">
        <f t="shared" si="0"/>
        <v>39</v>
      </c>
      <c r="C40" t="s">
        <v>92</v>
      </c>
      <c r="E40" s="17"/>
      <c r="F40" s="36">
        <f>F36</f>
        <v>140000000</v>
      </c>
      <c r="G40" s="19"/>
    </row>
    <row r="41" spans="1:7" x14ac:dyDescent="0.35">
      <c r="A41" s="1">
        <f t="shared" si="0"/>
        <v>40</v>
      </c>
      <c r="E41" s="17"/>
      <c r="F41" s="39"/>
    </row>
    <row r="42" spans="1:7" ht="14.6" thickBot="1" x14ac:dyDescent="0.4">
      <c r="A42" s="1">
        <f t="shared" si="0"/>
        <v>41</v>
      </c>
      <c r="C42" t="s">
        <v>90</v>
      </c>
      <c r="E42" s="33"/>
      <c r="F42" s="37">
        <f>F38-F40</f>
        <v>56000000</v>
      </c>
      <c r="G42" s="19"/>
    </row>
    <row r="43" spans="1:7" ht="14.6" thickTop="1" x14ac:dyDescent="0.35">
      <c r="A43" s="1">
        <f t="shared" si="0"/>
        <v>42</v>
      </c>
      <c r="E43" s="17"/>
      <c r="F43" s="39"/>
    </row>
    <row r="44" spans="1:7" x14ac:dyDescent="0.35">
      <c r="A44" s="1">
        <f t="shared" si="0"/>
        <v>43</v>
      </c>
      <c r="B44" s="16" t="s">
        <v>116</v>
      </c>
      <c r="E44" s="17"/>
      <c r="F44" s="39"/>
      <c r="G44" s="2"/>
    </row>
    <row r="45" spans="1:7" x14ac:dyDescent="0.35">
      <c r="A45" s="1">
        <f t="shared" si="0"/>
        <v>44</v>
      </c>
      <c r="E45" s="17"/>
      <c r="F45" s="39"/>
    </row>
    <row r="46" spans="1:7" x14ac:dyDescent="0.35">
      <c r="A46" s="1">
        <f t="shared" si="0"/>
        <v>45</v>
      </c>
      <c r="C46" t="s">
        <v>86</v>
      </c>
      <c r="E46" s="17"/>
      <c r="F46" s="35">
        <f>F28</f>
        <v>140000000</v>
      </c>
      <c r="G46" s="19"/>
    </row>
    <row r="47" spans="1:7" x14ac:dyDescent="0.35">
      <c r="A47" s="1">
        <f t="shared" si="0"/>
        <v>46</v>
      </c>
      <c r="E47" s="17"/>
      <c r="F47" s="39"/>
    </row>
    <row r="48" spans="1:7" x14ac:dyDescent="0.35">
      <c r="A48" s="1">
        <f t="shared" si="0"/>
        <v>47</v>
      </c>
      <c r="C48" t="s">
        <v>117</v>
      </c>
      <c r="E48" s="33"/>
      <c r="F48" s="35">
        <f>ROUND(F46*1.6,0)</f>
        <v>224000000</v>
      </c>
    </row>
    <row r="49" spans="1:7" x14ac:dyDescent="0.35">
      <c r="A49" s="1">
        <f t="shared" si="0"/>
        <v>48</v>
      </c>
      <c r="E49" s="17"/>
      <c r="F49" s="39"/>
    </row>
    <row r="50" spans="1:7" x14ac:dyDescent="0.35">
      <c r="A50" s="1">
        <f t="shared" si="0"/>
        <v>49</v>
      </c>
      <c r="C50" t="s">
        <v>92</v>
      </c>
      <c r="E50" s="17"/>
      <c r="F50" s="36">
        <f>F46</f>
        <v>140000000</v>
      </c>
      <c r="G50" s="19"/>
    </row>
    <row r="51" spans="1:7" x14ac:dyDescent="0.35">
      <c r="A51" s="1">
        <f t="shared" si="0"/>
        <v>50</v>
      </c>
      <c r="E51" s="17"/>
      <c r="F51" s="39"/>
    </row>
    <row r="52" spans="1:7" ht="14.6" thickBot="1" x14ac:dyDescent="0.4">
      <c r="A52" s="1">
        <f t="shared" si="0"/>
        <v>51</v>
      </c>
      <c r="C52" t="s">
        <v>116</v>
      </c>
      <c r="E52" s="33"/>
      <c r="F52" s="37">
        <f>F48-F50</f>
        <v>84000000</v>
      </c>
      <c r="G52" s="19"/>
    </row>
    <row r="53" spans="1:7" ht="14.6" thickTop="1" x14ac:dyDescent="0.35">
      <c r="A53" s="1">
        <f t="shared" si="0"/>
        <v>52</v>
      </c>
      <c r="E53" s="17"/>
      <c r="F53" s="39"/>
    </row>
    <row r="54" spans="1:7" x14ac:dyDescent="0.35">
      <c r="A54" s="1">
        <f t="shared" si="0"/>
        <v>53</v>
      </c>
      <c r="B54" s="16" t="s">
        <v>93</v>
      </c>
      <c r="F54" s="39"/>
    </row>
    <row r="55" spans="1:7" x14ac:dyDescent="0.35">
      <c r="A55" s="1">
        <f t="shared" si="0"/>
        <v>54</v>
      </c>
      <c r="F55" s="39"/>
    </row>
    <row r="56" spans="1:7" x14ac:dyDescent="0.35">
      <c r="A56" s="1">
        <f t="shared" si="0"/>
        <v>55</v>
      </c>
      <c r="C56" t="s">
        <v>94</v>
      </c>
      <c r="F56" s="35">
        <f>F22</f>
        <v>10000000</v>
      </c>
      <c r="G56" s="19"/>
    </row>
    <row r="57" spans="1:7" x14ac:dyDescent="0.35">
      <c r="A57" s="1">
        <f t="shared" si="0"/>
        <v>56</v>
      </c>
      <c r="C57" t="s">
        <v>95</v>
      </c>
      <c r="F57" s="39"/>
      <c r="G57" s="19"/>
    </row>
    <row r="58" spans="1:7" x14ac:dyDescent="0.35">
      <c r="A58" s="1">
        <f t="shared" si="0"/>
        <v>57</v>
      </c>
      <c r="C58" t="s">
        <v>90</v>
      </c>
      <c r="F58" s="41">
        <f>F42</f>
        <v>56000000</v>
      </c>
      <c r="G58" s="19"/>
    </row>
    <row r="59" spans="1:7" x14ac:dyDescent="0.35">
      <c r="A59" s="1">
        <f t="shared" si="0"/>
        <v>58</v>
      </c>
      <c r="C59" t="s">
        <v>96</v>
      </c>
      <c r="F59" s="39"/>
    </row>
    <row r="60" spans="1:7" x14ac:dyDescent="0.35">
      <c r="A60" s="1">
        <f t="shared" si="0"/>
        <v>59</v>
      </c>
      <c r="C60" t="s">
        <v>116</v>
      </c>
      <c r="F60" s="36">
        <f>F52</f>
        <v>84000000</v>
      </c>
      <c r="G60" s="5"/>
    </row>
    <row r="61" spans="1:7" x14ac:dyDescent="0.35">
      <c r="A61" s="1">
        <f t="shared" si="0"/>
        <v>60</v>
      </c>
      <c r="C61" t="s">
        <v>119</v>
      </c>
      <c r="F61" s="39"/>
    </row>
    <row r="62" spans="1:7" ht="14.6" thickBot="1" x14ac:dyDescent="0.4">
      <c r="A62" s="1">
        <f t="shared" si="0"/>
        <v>61</v>
      </c>
      <c r="C62" t="s">
        <v>121</v>
      </c>
      <c r="E62" s="33"/>
      <c r="F62" s="37">
        <f>ROUND((IF(F56&lt;F58,F56-F58,IF(F56&gt;F60,F56-F60,0))),0)</f>
        <v>-46000000</v>
      </c>
    </row>
    <row r="63" spans="1:7" ht="14.6" thickTop="1" x14ac:dyDescent="0.35">
      <c r="A63" s="1">
        <f t="shared" si="0"/>
        <v>62</v>
      </c>
      <c r="E63" s="33"/>
      <c r="F63" s="41"/>
    </row>
    <row r="64" spans="1:7" x14ac:dyDescent="0.35">
      <c r="A64" s="1">
        <f t="shared" si="0"/>
        <v>63</v>
      </c>
    </row>
    <row r="65" spans="1:7" ht="14.25" customHeight="1" x14ac:dyDescent="0.35">
      <c r="A65" s="1">
        <f t="shared" si="0"/>
        <v>64</v>
      </c>
      <c r="B65" s="17" t="s">
        <v>109</v>
      </c>
      <c r="C65" s="42" t="s">
        <v>125</v>
      </c>
      <c r="D65" s="42"/>
      <c r="E65" s="42"/>
      <c r="F65" s="42"/>
    </row>
    <row r="66" spans="1:7" x14ac:dyDescent="0.35">
      <c r="A66" s="1">
        <f t="shared" si="0"/>
        <v>65</v>
      </c>
      <c r="C66" s="42"/>
      <c r="D66" s="42"/>
      <c r="E66" s="42"/>
      <c r="F66" s="42"/>
    </row>
    <row r="67" spans="1:7" x14ac:dyDescent="0.35">
      <c r="A67" s="1">
        <f t="shared" si="0"/>
        <v>66</v>
      </c>
      <c r="C67" s="42"/>
      <c r="D67" s="42"/>
      <c r="E67" s="42"/>
      <c r="F67" s="42"/>
    </row>
    <row r="68" spans="1:7" x14ac:dyDescent="0.35">
      <c r="A68" s="1">
        <f t="shared" si="0"/>
        <v>67</v>
      </c>
      <c r="C68" s="42"/>
      <c r="D68" s="42"/>
      <c r="E68" s="42"/>
      <c r="F68" s="42"/>
    </row>
    <row r="69" spans="1:7" x14ac:dyDescent="0.35">
      <c r="A69" s="1">
        <f t="shared" si="0"/>
        <v>68</v>
      </c>
    </row>
    <row r="70" spans="1:7" x14ac:dyDescent="0.35">
      <c r="A70" s="1">
        <f t="shared" si="0"/>
        <v>69</v>
      </c>
      <c r="B70" s="17" t="s">
        <v>122</v>
      </c>
      <c r="C70" s="42" t="s">
        <v>123</v>
      </c>
      <c r="D70" s="42"/>
      <c r="E70" s="42"/>
      <c r="F70" s="42"/>
    </row>
    <row r="71" spans="1:7" x14ac:dyDescent="0.35">
      <c r="A71" s="1">
        <f t="shared" si="0"/>
        <v>70</v>
      </c>
      <c r="C71" s="42"/>
      <c r="D71" s="42"/>
      <c r="E71" s="42"/>
      <c r="F71" s="42"/>
    </row>
    <row r="72" spans="1:7" x14ac:dyDescent="0.35">
      <c r="A72" s="1">
        <f t="shared" si="0"/>
        <v>71</v>
      </c>
      <c r="C72" s="42"/>
      <c r="D72" s="42"/>
      <c r="E72" s="42"/>
      <c r="F72" s="42"/>
    </row>
    <row r="73" spans="1:7" x14ac:dyDescent="0.35">
      <c r="A73" s="1">
        <f t="shared" si="0"/>
        <v>72</v>
      </c>
      <c r="C73" s="42"/>
      <c r="D73" s="42"/>
      <c r="E73" s="42"/>
      <c r="F73" s="42"/>
    </row>
    <row r="74" spans="1:7" ht="14.25" customHeight="1" x14ac:dyDescent="0.35">
      <c r="A74" s="1">
        <f t="shared" si="0"/>
        <v>73</v>
      </c>
      <c r="C74" s="38"/>
      <c r="D74" s="38"/>
      <c r="E74" s="38"/>
      <c r="F74" s="38"/>
    </row>
    <row r="75" spans="1:7" x14ac:dyDescent="0.35">
      <c r="A75" s="1">
        <f t="shared" si="0"/>
        <v>74</v>
      </c>
      <c r="B75" s="42" t="s">
        <v>120</v>
      </c>
      <c r="C75" s="42"/>
      <c r="D75" s="42"/>
      <c r="E75" s="42"/>
      <c r="F75" s="42"/>
      <c r="G75" s="42"/>
    </row>
    <row r="76" spans="1:7" x14ac:dyDescent="0.35">
      <c r="A76" s="1">
        <f t="shared" ref="A76:A83" si="1">A75+1</f>
        <v>75</v>
      </c>
      <c r="B76" s="42"/>
      <c r="C76" s="42"/>
      <c r="D76" s="42"/>
      <c r="E76" s="42"/>
      <c r="F76" s="42"/>
      <c r="G76" s="42"/>
    </row>
    <row r="77" spans="1:7" x14ac:dyDescent="0.35">
      <c r="A77" s="1">
        <f t="shared" si="1"/>
        <v>76</v>
      </c>
      <c r="B77" s="42"/>
      <c r="C77" s="42"/>
      <c r="D77" s="42"/>
      <c r="E77" s="42"/>
      <c r="F77" s="42"/>
      <c r="G77" s="42"/>
    </row>
    <row r="78" spans="1:7" x14ac:dyDescent="0.35">
      <c r="A78" s="1">
        <f t="shared" si="1"/>
        <v>77</v>
      </c>
      <c r="B78" s="42"/>
      <c r="C78" s="42"/>
      <c r="D78" s="42"/>
      <c r="E78" s="42"/>
      <c r="F78" s="42"/>
      <c r="G78" s="42"/>
    </row>
    <row r="79" spans="1:7" x14ac:dyDescent="0.35">
      <c r="A79" s="1">
        <f t="shared" si="1"/>
        <v>78</v>
      </c>
      <c r="B79" s="42"/>
      <c r="C79" s="42"/>
      <c r="D79" s="42"/>
      <c r="E79" s="42"/>
      <c r="F79" s="42"/>
      <c r="G79" s="42"/>
    </row>
    <row r="80" spans="1:7" x14ac:dyDescent="0.35">
      <c r="A80" s="1">
        <f t="shared" si="1"/>
        <v>79</v>
      </c>
      <c r="B80" s="42"/>
      <c r="C80" s="42"/>
      <c r="D80" s="42"/>
      <c r="E80" s="42"/>
      <c r="F80" s="42"/>
      <c r="G80" s="42"/>
    </row>
    <row r="81" spans="1:1" x14ac:dyDescent="0.35">
      <c r="A81" s="1">
        <f t="shared" si="1"/>
        <v>80</v>
      </c>
    </row>
    <row r="82" spans="1:1" x14ac:dyDescent="0.35">
      <c r="A82" s="1">
        <f t="shared" si="1"/>
        <v>81</v>
      </c>
    </row>
    <row r="83" spans="1:1" x14ac:dyDescent="0.35">
      <c r="A83" s="1">
        <f t="shared" si="1"/>
        <v>82</v>
      </c>
    </row>
  </sheetData>
  <mergeCells count="7">
    <mergeCell ref="C70:F73"/>
    <mergeCell ref="B75:G80"/>
    <mergeCell ref="C3:F3"/>
    <mergeCell ref="C4:F4"/>
    <mergeCell ref="C5:F5"/>
    <mergeCell ref="C6:F6"/>
    <mergeCell ref="C65:F68"/>
  </mergeCells>
  <pageMargins left="0.7" right="0.7" top="0.75" bottom="0.75" header="0.3" footer="0.3"/>
  <pageSetup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tabSelected="1" zoomScale="80" zoomScaleNormal="80" workbookViewId="0">
      <selection activeCell="F7" sqref="F7"/>
    </sheetView>
  </sheetViews>
  <sheetFormatPr defaultColWidth="17.640625" defaultRowHeight="14.15" x14ac:dyDescent="0.35"/>
  <cols>
    <col min="1" max="1" width="4.640625" customWidth="1"/>
    <col min="2" max="2" width="20.5" customWidth="1"/>
    <col min="3" max="3" width="20.640625" customWidth="1"/>
    <col min="5" max="5" width="2.640625" customWidth="1"/>
    <col min="9" max="9" width="2.640625" customWidth="1"/>
    <col min="13" max="13" width="2.640625" customWidth="1"/>
    <col min="17" max="17" width="2.640625" customWidth="1"/>
  </cols>
  <sheetData>
    <row r="1" spans="1:12" x14ac:dyDescent="0.35">
      <c r="A1" s="1">
        <v>0</v>
      </c>
      <c r="B1" t="str">
        <f>'Revenue Detail'!B1</f>
        <v>Attachment CS-1 - Symmetrical Earnings Mechanism Example.xlsx</v>
      </c>
    </row>
    <row r="2" spans="1:12" x14ac:dyDescent="0.35">
      <c r="A2" s="1">
        <f>A1+1</f>
        <v>1</v>
      </c>
      <c r="L2" s="15" t="s">
        <v>97</v>
      </c>
    </row>
    <row r="3" spans="1:12" x14ac:dyDescent="0.35">
      <c r="A3" s="1">
        <f t="shared" ref="A3:A64" si="0">A2+1</f>
        <v>2</v>
      </c>
      <c r="B3" s="9"/>
      <c r="E3" s="43" t="s">
        <v>72</v>
      </c>
      <c r="F3" s="43"/>
      <c r="G3" s="43"/>
      <c r="H3" s="43"/>
      <c r="I3" s="43"/>
      <c r="L3" s="15" t="s">
        <v>98</v>
      </c>
    </row>
    <row r="4" spans="1:12" x14ac:dyDescent="0.35">
      <c r="A4" s="1">
        <f t="shared" si="0"/>
        <v>3</v>
      </c>
      <c r="B4" s="2"/>
      <c r="D4" s="43" t="s">
        <v>128</v>
      </c>
      <c r="E4" s="43"/>
      <c r="F4" s="43"/>
      <c r="G4" s="43"/>
      <c r="H4" s="43"/>
      <c r="I4" s="43"/>
      <c r="J4" s="43"/>
    </row>
    <row r="5" spans="1:12" x14ac:dyDescent="0.35">
      <c r="A5" s="1">
        <f t="shared" si="0"/>
        <v>4</v>
      </c>
      <c r="B5" s="2"/>
      <c r="D5" s="43" t="s">
        <v>127</v>
      </c>
      <c r="E5" s="43"/>
      <c r="F5" s="43"/>
      <c r="G5" s="43"/>
      <c r="H5" s="43"/>
      <c r="I5" s="43"/>
      <c r="J5" s="43"/>
    </row>
    <row r="6" spans="1:12" x14ac:dyDescent="0.35">
      <c r="A6" s="1">
        <f t="shared" si="0"/>
        <v>5</v>
      </c>
      <c r="F6" s="44"/>
      <c r="G6" s="44"/>
      <c r="H6" s="44"/>
    </row>
    <row r="7" spans="1:12" ht="14.6" thickBot="1" x14ac:dyDescent="0.4">
      <c r="A7" s="1">
        <f t="shared" si="0"/>
        <v>6</v>
      </c>
      <c r="B7" t="s">
        <v>124</v>
      </c>
      <c r="D7" s="8">
        <f>Margins!F62</f>
        <v>-46000000</v>
      </c>
      <c r="F7" t="s">
        <v>129</v>
      </c>
    </row>
    <row r="8" spans="1:12" ht="14.6" thickTop="1" x14ac:dyDescent="0.35">
      <c r="A8" s="1">
        <f t="shared" si="0"/>
        <v>7</v>
      </c>
      <c r="D8" s="5"/>
    </row>
    <row r="9" spans="1:12" x14ac:dyDescent="0.35">
      <c r="A9" s="1">
        <f t="shared" si="0"/>
        <v>8</v>
      </c>
      <c r="B9" s="6" t="s">
        <v>49</v>
      </c>
    </row>
    <row r="10" spans="1:12" x14ac:dyDescent="0.35">
      <c r="A10" s="1">
        <f t="shared" si="0"/>
        <v>9</v>
      </c>
    </row>
    <row r="11" spans="1:12" x14ac:dyDescent="0.35">
      <c r="A11" s="1">
        <f t="shared" si="0"/>
        <v>10</v>
      </c>
      <c r="B11" s="3" t="s">
        <v>44</v>
      </c>
      <c r="C11" s="3" t="s">
        <v>41</v>
      </c>
      <c r="D11" s="3" t="s">
        <v>46</v>
      </c>
    </row>
    <row r="12" spans="1:12" ht="14.6" thickBot="1" x14ac:dyDescent="0.4">
      <c r="A12" s="1">
        <f t="shared" si="0"/>
        <v>11</v>
      </c>
      <c r="B12" s="4" t="s">
        <v>45</v>
      </c>
      <c r="C12" s="4" t="s">
        <v>48</v>
      </c>
      <c r="D12" s="4" t="s">
        <v>47</v>
      </c>
    </row>
    <row r="13" spans="1:12" x14ac:dyDescent="0.35">
      <c r="A13" s="1">
        <f t="shared" si="0"/>
        <v>12</v>
      </c>
    </row>
    <row r="14" spans="1:12" x14ac:dyDescent="0.35">
      <c r="A14" s="1">
        <f t="shared" si="0"/>
        <v>13</v>
      </c>
      <c r="B14" t="s">
        <v>10</v>
      </c>
      <c r="C14" s="25">
        <f>'Revenue Detail'!K30</f>
        <v>0.75346610000000003</v>
      </c>
      <c r="D14" s="5">
        <f>ROUND($D$7*C14,1)</f>
        <v>-34659440.600000001</v>
      </c>
    </row>
    <row r="15" spans="1:12" x14ac:dyDescent="0.35">
      <c r="A15" s="1">
        <f t="shared" si="0"/>
        <v>14</v>
      </c>
      <c r="B15" t="s">
        <v>29</v>
      </c>
      <c r="C15" s="25">
        <f>'Revenue Detail'!K47</f>
        <v>7.2091500000000003E-2</v>
      </c>
      <c r="D15" s="5">
        <f t="shared" ref="D15:D20" si="1">ROUND($D$7*C15,1)</f>
        <v>-3316209</v>
      </c>
    </row>
    <row r="16" spans="1:12" x14ac:dyDescent="0.35">
      <c r="A16" s="1">
        <f t="shared" si="0"/>
        <v>15</v>
      </c>
      <c r="B16" t="s">
        <v>31</v>
      </c>
      <c r="C16" s="25">
        <f>'Revenue Detail'!K57</f>
        <v>2.8461299999999998E-2</v>
      </c>
      <c r="D16" s="5">
        <f t="shared" si="1"/>
        <v>-1309219.8</v>
      </c>
    </row>
    <row r="17" spans="1:12" x14ac:dyDescent="0.35">
      <c r="A17" s="1">
        <f t="shared" si="0"/>
        <v>16</v>
      </c>
      <c r="B17" t="s">
        <v>33</v>
      </c>
      <c r="C17" s="25">
        <f>'Revenue Detail'!K77</f>
        <v>4.2981800000000001E-2</v>
      </c>
      <c r="D17" s="5">
        <f t="shared" si="1"/>
        <v>-1977162.8</v>
      </c>
    </row>
    <row r="18" spans="1:12" x14ac:dyDescent="0.35">
      <c r="A18" s="1">
        <f t="shared" si="0"/>
        <v>17</v>
      </c>
      <c r="B18" t="s">
        <v>35</v>
      </c>
      <c r="C18" s="25">
        <f>'Revenue Detail'!K80</f>
        <v>7.7496800000000005E-2</v>
      </c>
      <c r="D18" s="5">
        <f t="shared" si="1"/>
        <v>-3564852.8</v>
      </c>
    </row>
    <row r="19" spans="1:12" x14ac:dyDescent="0.35">
      <c r="A19" s="1">
        <f t="shared" si="0"/>
        <v>18</v>
      </c>
      <c r="B19" t="s">
        <v>36</v>
      </c>
      <c r="C19" s="25">
        <f>'Revenue Detail'!K86</f>
        <v>1.2385699999999999E-2</v>
      </c>
      <c r="D19" s="5">
        <f t="shared" si="1"/>
        <v>-569742.19999999995</v>
      </c>
    </row>
    <row r="20" spans="1:12" x14ac:dyDescent="0.35">
      <c r="A20" s="1">
        <f t="shared" si="0"/>
        <v>19</v>
      </c>
      <c r="B20" t="s">
        <v>38</v>
      </c>
      <c r="C20" s="26">
        <f>'Revenue Detail'!K89</f>
        <v>1.31168E-2</v>
      </c>
      <c r="D20" s="7">
        <f t="shared" si="1"/>
        <v>-603372.80000000005</v>
      </c>
    </row>
    <row r="21" spans="1:12" x14ac:dyDescent="0.35">
      <c r="A21" s="1">
        <f t="shared" si="0"/>
        <v>20</v>
      </c>
      <c r="C21" s="25"/>
      <c r="D21" s="5"/>
    </row>
    <row r="22" spans="1:12" ht="14.6" thickBot="1" x14ac:dyDescent="0.4">
      <c r="A22" s="1">
        <f t="shared" si="0"/>
        <v>21</v>
      </c>
      <c r="B22" t="s">
        <v>39</v>
      </c>
      <c r="C22" s="27">
        <f>SUM(C14:C20)</f>
        <v>1</v>
      </c>
      <c r="D22" s="8">
        <f>SUM(D14:D20)</f>
        <v>-45999999.999999993</v>
      </c>
    </row>
    <row r="23" spans="1:12" ht="14.6" thickTop="1" x14ac:dyDescent="0.35">
      <c r="A23" s="1">
        <f t="shared" si="0"/>
        <v>22</v>
      </c>
    </row>
    <row r="24" spans="1:12" x14ac:dyDescent="0.35">
      <c r="A24" s="1">
        <f t="shared" si="0"/>
        <v>23</v>
      </c>
    </row>
    <row r="25" spans="1:12" x14ac:dyDescent="0.35">
      <c r="A25" s="1">
        <f t="shared" si="0"/>
        <v>24</v>
      </c>
      <c r="B25" s="6" t="s">
        <v>101</v>
      </c>
      <c r="G25" t="s">
        <v>51</v>
      </c>
    </row>
    <row r="26" spans="1:12" x14ac:dyDescent="0.35">
      <c r="A26" s="1">
        <f t="shared" si="0"/>
        <v>25</v>
      </c>
    </row>
    <row r="27" spans="1:12" x14ac:dyDescent="0.35">
      <c r="A27" s="1">
        <f t="shared" si="0"/>
        <v>26</v>
      </c>
      <c r="B27" s="45" t="s">
        <v>10</v>
      </c>
      <c r="C27" s="46"/>
      <c r="D27" s="47"/>
      <c r="F27" s="45" t="s">
        <v>29</v>
      </c>
      <c r="G27" s="46"/>
      <c r="H27" s="47"/>
      <c r="J27" s="45" t="s">
        <v>31</v>
      </c>
      <c r="K27" s="46"/>
      <c r="L27" s="47"/>
    </row>
    <row r="28" spans="1:12" x14ac:dyDescent="0.35">
      <c r="A28" s="1">
        <f t="shared" si="0"/>
        <v>27</v>
      </c>
      <c r="B28" s="13"/>
      <c r="C28" s="13" t="s">
        <v>41</v>
      </c>
      <c r="D28" s="13" t="s">
        <v>46</v>
      </c>
      <c r="F28" s="13"/>
      <c r="G28" s="13" t="s">
        <v>41</v>
      </c>
      <c r="H28" s="13" t="s">
        <v>46</v>
      </c>
      <c r="J28" s="13"/>
      <c r="K28" s="13" t="s">
        <v>41</v>
      </c>
      <c r="L28" s="13" t="s">
        <v>46</v>
      </c>
    </row>
    <row r="29" spans="1:12" ht="14.6" thickBot="1" x14ac:dyDescent="0.4">
      <c r="A29" s="1">
        <f t="shared" si="0"/>
        <v>28</v>
      </c>
      <c r="B29" s="4" t="s">
        <v>50</v>
      </c>
      <c r="C29" s="4" t="s">
        <v>0</v>
      </c>
      <c r="D29" s="14">
        <f>D14</f>
        <v>-34659440.600000001</v>
      </c>
      <c r="F29" s="4" t="s">
        <v>50</v>
      </c>
      <c r="G29" s="4" t="s">
        <v>0</v>
      </c>
      <c r="H29" s="14">
        <f>D15</f>
        <v>-3316209</v>
      </c>
      <c r="J29" s="4" t="s">
        <v>50</v>
      </c>
      <c r="K29" s="4" t="s">
        <v>0</v>
      </c>
      <c r="L29" s="14">
        <f>D16</f>
        <v>-1309219.8</v>
      </c>
    </row>
    <row r="30" spans="1:12" x14ac:dyDescent="0.35">
      <c r="A30" s="1">
        <f t="shared" si="0"/>
        <v>29</v>
      </c>
    </row>
    <row r="31" spans="1:12" x14ac:dyDescent="0.35">
      <c r="A31" s="1">
        <f t="shared" si="0"/>
        <v>30</v>
      </c>
      <c r="B31" t="s">
        <v>11</v>
      </c>
      <c r="C31" s="25">
        <f>'Revenue Detail'!J13</f>
        <v>2.1647699999999999E-2</v>
      </c>
      <c r="D31" s="28">
        <f>ROUND($D$29*C31,3)</f>
        <v>-750297.17200000002</v>
      </c>
      <c r="F31" t="s">
        <v>11</v>
      </c>
      <c r="G31" s="25">
        <f>'Revenue Detail'!J33</f>
        <v>6.3277999999999997E-3</v>
      </c>
      <c r="H31" s="28">
        <f t="shared" ref="H31:H33" si="2">ROUND($H$29*G31,7)</f>
        <v>-20984.307310200002</v>
      </c>
      <c r="J31" t="s">
        <v>14</v>
      </c>
      <c r="K31" s="25">
        <f>'Revenue Detail'!J50</f>
        <v>0.11617810000000001</v>
      </c>
      <c r="L31" s="28">
        <f t="shared" ref="L31:L36" si="3">ROUND($L$29*K31,7)</f>
        <v>-152102.66884639999</v>
      </c>
    </row>
    <row r="32" spans="1:12" x14ac:dyDescent="0.35">
      <c r="A32" s="1">
        <f t="shared" si="0"/>
        <v>31</v>
      </c>
      <c r="B32" t="s">
        <v>12</v>
      </c>
      <c r="C32" s="25">
        <f>'Revenue Detail'!J14</f>
        <v>0.11597689999999999</v>
      </c>
      <c r="D32" s="28">
        <f t="shared" ref="D32:D46" si="4">ROUND($D$29*C32,3)</f>
        <v>-4019694.477</v>
      </c>
      <c r="F32" t="s">
        <v>12</v>
      </c>
      <c r="G32" s="25">
        <f>'Revenue Detail'!J34</f>
        <v>0.1761103</v>
      </c>
      <c r="H32" s="28">
        <f t="shared" si="2"/>
        <v>-584018.56185269996</v>
      </c>
      <c r="J32" t="s">
        <v>15</v>
      </c>
      <c r="K32" s="25">
        <f>'Revenue Detail'!J51</f>
        <v>8.5404300000000002E-2</v>
      </c>
      <c r="L32" s="28">
        <f t="shared" si="3"/>
        <v>-111813.0005651</v>
      </c>
    </row>
    <row r="33" spans="1:12" x14ac:dyDescent="0.35">
      <c r="A33" s="1">
        <f t="shared" si="0"/>
        <v>32</v>
      </c>
      <c r="B33" t="s">
        <v>13</v>
      </c>
      <c r="C33" s="25">
        <f>'Revenue Detail'!J15</f>
        <v>4.5756199999999997E-2</v>
      </c>
      <c r="D33" s="28">
        <f t="shared" si="4"/>
        <v>-1585884.2960000001</v>
      </c>
      <c r="F33" t="s">
        <v>13</v>
      </c>
      <c r="G33" s="25">
        <f>'Revenue Detail'!J35</f>
        <v>8.6014999999999998E-3</v>
      </c>
      <c r="H33" s="28">
        <f t="shared" si="2"/>
        <v>-28524.371713500001</v>
      </c>
      <c r="J33" t="s">
        <v>16</v>
      </c>
      <c r="K33" s="25">
        <f>'Revenue Detail'!J52</f>
        <v>0.23519809999999999</v>
      </c>
      <c r="L33" s="28">
        <f t="shared" si="3"/>
        <v>-307926.00944240001</v>
      </c>
    </row>
    <row r="34" spans="1:12" x14ac:dyDescent="0.35">
      <c r="A34" s="1">
        <f t="shared" si="0"/>
        <v>33</v>
      </c>
      <c r="B34" t="s">
        <v>14</v>
      </c>
      <c r="C34" s="25">
        <f>'Revenue Detail'!J16</f>
        <v>4.4719799999999997E-2</v>
      </c>
      <c r="D34" s="28">
        <f t="shared" si="4"/>
        <v>-1549963.2520000001</v>
      </c>
      <c r="F34" t="s">
        <v>16</v>
      </c>
      <c r="G34" s="25">
        <f>'Revenue Detail'!J36</f>
        <v>3.54639E-2</v>
      </c>
      <c r="H34" s="28">
        <f t="shared" ref="H34:H43" si="5">ROUND($H$29*G34,7)</f>
        <v>-117605.7043551</v>
      </c>
      <c r="J34" t="s">
        <v>17</v>
      </c>
      <c r="K34" s="25">
        <f>'Revenue Detail'!J53</f>
        <v>0.13966729999999999</v>
      </c>
      <c r="L34" s="28">
        <f t="shared" si="3"/>
        <v>-182855.19457250001</v>
      </c>
    </row>
    <row r="35" spans="1:12" x14ac:dyDescent="0.35">
      <c r="A35" s="1">
        <f t="shared" si="0"/>
        <v>34</v>
      </c>
      <c r="B35" t="s">
        <v>15</v>
      </c>
      <c r="C35" s="25">
        <f>'Revenue Detail'!J17</f>
        <v>4.7745999999999997E-2</v>
      </c>
      <c r="D35" s="28">
        <f t="shared" si="4"/>
        <v>-1654849.6510000001</v>
      </c>
      <c r="F35" t="s">
        <v>17</v>
      </c>
      <c r="G35" s="25">
        <f>'Revenue Detail'!J37</f>
        <v>2.76917E-2</v>
      </c>
      <c r="H35" s="28">
        <f t="shared" si="5"/>
        <v>-91831.464765299999</v>
      </c>
      <c r="J35" t="s">
        <v>19</v>
      </c>
      <c r="K35" s="25">
        <f>'Revenue Detail'!J54</f>
        <v>0.2117552</v>
      </c>
      <c r="L35" s="28">
        <f t="shared" si="3"/>
        <v>-277234.10059300001</v>
      </c>
    </row>
    <row r="36" spans="1:12" x14ac:dyDescent="0.35">
      <c r="A36" s="1">
        <f t="shared" si="0"/>
        <v>35</v>
      </c>
      <c r="B36" t="s">
        <v>16</v>
      </c>
      <c r="C36" s="25">
        <f>'Revenue Detail'!J18</f>
        <v>4.6244599999999997E-2</v>
      </c>
      <c r="D36" s="28">
        <f t="shared" si="4"/>
        <v>-1602811.9669999999</v>
      </c>
      <c r="F36" t="s">
        <v>18</v>
      </c>
      <c r="G36" s="25">
        <f>'Revenue Detail'!J38</f>
        <v>5.0410700000000003E-2</v>
      </c>
      <c r="H36" s="28">
        <f t="shared" si="5"/>
        <v>-167172.4170363</v>
      </c>
      <c r="J36" t="s">
        <v>25</v>
      </c>
      <c r="K36" s="25">
        <f>'Revenue Detail'!J55</f>
        <v>0.21179700000000001</v>
      </c>
      <c r="L36" s="28">
        <f t="shared" si="3"/>
        <v>-277288.82598060003</v>
      </c>
    </row>
    <row r="37" spans="1:12" x14ac:dyDescent="0.35">
      <c r="A37" s="1">
        <f t="shared" si="0"/>
        <v>36</v>
      </c>
      <c r="B37" t="s">
        <v>17</v>
      </c>
      <c r="C37" s="25">
        <f>'Revenue Detail'!J19</f>
        <v>2.3153799999999999E-2</v>
      </c>
      <c r="D37" s="28">
        <f t="shared" si="4"/>
        <v>-802497.75600000005</v>
      </c>
      <c r="F37" t="s">
        <v>19</v>
      </c>
      <c r="G37" s="25">
        <f>'Revenue Detail'!J39</f>
        <v>6.2026299999999999E-2</v>
      </c>
      <c r="H37" s="28">
        <f t="shared" si="5"/>
        <v>-205692.17429669999</v>
      </c>
      <c r="K37" s="25"/>
      <c r="L37" s="28"/>
    </row>
    <row r="38" spans="1:12" x14ac:dyDescent="0.35">
      <c r="A38" s="1">
        <f t="shared" si="0"/>
        <v>37</v>
      </c>
      <c r="B38" t="s">
        <v>18</v>
      </c>
      <c r="C38" s="25">
        <f>'Revenue Detail'!J20</f>
        <v>4.46977E-2</v>
      </c>
      <c r="D38" s="28">
        <f t="shared" si="4"/>
        <v>-1549197.2779999999</v>
      </c>
      <c r="F38" t="s">
        <v>21</v>
      </c>
      <c r="G38" s="25">
        <f>'Revenue Detail'!J40</f>
        <v>1.10235E-2</v>
      </c>
      <c r="H38" s="28">
        <f t="shared" si="5"/>
        <v>-36556.229911499999</v>
      </c>
      <c r="K38" s="25"/>
      <c r="L38" s="28"/>
    </row>
    <row r="39" spans="1:12" x14ac:dyDescent="0.35">
      <c r="A39" s="1">
        <f t="shared" si="0"/>
        <v>38</v>
      </c>
      <c r="B39" t="s">
        <v>19</v>
      </c>
      <c r="C39" s="25">
        <f>'Revenue Detail'!J21</f>
        <v>8.7290599999999996E-2</v>
      </c>
      <c r="D39" s="28">
        <f t="shared" si="4"/>
        <v>-3025443.3659999999</v>
      </c>
      <c r="F39" t="s">
        <v>22</v>
      </c>
      <c r="G39" s="25">
        <f>'Revenue Detail'!J41</f>
        <v>0.24980769999999999</v>
      </c>
      <c r="H39" s="28">
        <f t="shared" si="5"/>
        <v>-828414.54300930002</v>
      </c>
      <c r="K39" s="25"/>
      <c r="L39" s="28"/>
    </row>
    <row r="40" spans="1:12" x14ac:dyDescent="0.35">
      <c r="A40" s="1">
        <f t="shared" si="0"/>
        <v>39</v>
      </c>
      <c r="B40" t="s">
        <v>20</v>
      </c>
      <c r="C40" s="25">
        <f>'Revenue Detail'!J22</f>
        <v>2.5758199999999998E-2</v>
      </c>
      <c r="D40" s="28">
        <f t="shared" si="4"/>
        <v>-892764.80299999996</v>
      </c>
      <c r="F40" t="s">
        <v>23</v>
      </c>
      <c r="G40" s="25">
        <f>'Revenue Detail'!J42</f>
        <v>0.1357988</v>
      </c>
      <c r="H40" s="28">
        <f t="shared" si="5"/>
        <v>-450337.20274919999</v>
      </c>
      <c r="K40" s="25"/>
      <c r="L40" s="28"/>
    </row>
    <row r="41" spans="1:12" x14ac:dyDescent="0.35">
      <c r="A41" s="1">
        <f t="shared" si="0"/>
        <v>40</v>
      </c>
      <c r="B41" t="s">
        <v>21</v>
      </c>
      <c r="C41" s="25">
        <f>'Revenue Detail'!J23</f>
        <v>6.3783900000000004E-2</v>
      </c>
      <c r="D41" s="28">
        <f t="shared" si="4"/>
        <v>-2210714.2930000001</v>
      </c>
      <c r="F41" t="s">
        <v>24</v>
      </c>
      <c r="G41" s="25">
        <f>'Revenue Detail'!J43</f>
        <v>0.13308420000000001</v>
      </c>
      <c r="H41" s="28">
        <f t="shared" si="5"/>
        <v>-441335.02179779997</v>
      </c>
      <c r="K41" s="25"/>
      <c r="L41" s="28"/>
    </row>
    <row r="42" spans="1:12" x14ac:dyDescent="0.35">
      <c r="A42" s="1">
        <f t="shared" si="0"/>
        <v>41</v>
      </c>
      <c r="B42" t="s">
        <v>22</v>
      </c>
      <c r="C42" s="25">
        <f>'Revenue Detail'!J24</f>
        <v>0.1131925</v>
      </c>
      <c r="D42" s="28">
        <f t="shared" si="4"/>
        <v>-3923188.73</v>
      </c>
      <c r="F42" t="s">
        <v>25</v>
      </c>
      <c r="G42" s="25">
        <f>'Revenue Detail'!J44</f>
        <v>7.6501799999999995E-2</v>
      </c>
      <c r="H42" s="28">
        <f t="shared" si="5"/>
        <v>-253695.95767619999</v>
      </c>
      <c r="K42" s="25"/>
      <c r="L42" s="28"/>
    </row>
    <row r="43" spans="1:12" x14ac:dyDescent="0.35">
      <c r="A43" s="1">
        <f t="shared" si="0"/>
        <v>42</v>
      </c>
      <c r="B43" t="s">
        <v>23</v>
      </c>
      <c r="C43" s="25">
        <f>'Revenue Detail'!J25</f>
        <v>0.11893720000000001</v>
      </c>
      <c r="D43" s="28">
        <f t="shared" si="4"/>
        <v>-4122296.8190000001</v>
      </c>
      <c r="F43" t="s">
        <v>26</v>
      </c>
      <c r="G43" s="25">
        <f>'Revenue Detail'!J45</f>
        <v>2.71519E-2</v>
      </c>
      <c r="H43" s="28">
        <f t="shared" si="5"/>
        <v>-90041.3751471</v>
      </c>
      <c r="K43" s="25"/>
      <c r="L43" s="28"/>
    </row>
    <row r="44" spans="1:12" x14ac:dyDescent="0.35">
      <c r="A44" s="1">
        <f t="shared" si="0"/>
        <v>43</v>
      </c>
      <c r="B44" t="s">
        <v>24</v>
      </c>
      <c r="C44" s="25">
        <f>'Revenue Detail'!J26</f>
        <v>3.5893700000000001E-2</v>
      </c>
      <c r="D44" s="28">
        <f t="shared" si="4"/>
        <v>-1244055.5630000001</v>
      </c>
      <c r="G44" s="25"/>
      <c r="H44" s="28"/>
      <c r="K44" s="25"/>
      <c r="L44" s="28"/>
    </row>
    <row r="45" spans="1:12" x14ac:dyDescent="0.35">
      <c r="A45" s="1">
        <f t="shared" si="0"/>
        <v>44</v>
      </c>
      <c r="B45" t="s">
        <v>25</v>
      </c>
      <c r="C45" s="25">
        <f>'Revenue Detail'!J27</f>
        <v>0.1183081</v>
      </c>
      <c r="D45" s="28">
        <f t="shared" si="4"/>
        <v>-4100492.5639999998</v>
      </c>
      <c r="G45" s="25"/>
      <c r="H45" s="28"/>
      <c r="K45" s="25"/>
      <c r="L45" s="28"/>
    </row>
    <row r="46" spans="1:12" x14ac:dyDescent="0.35">
      <c r="A46" s="1">
        <f t="shared" si="0"/>
        <v>45</v>
      </c>
      <c r="B46" t="s">
        <v>26</v>
      </c>
      <c r="C46" s="26">
        <f>'Revenue Detail'!J28</f>
        <v>4.6892900000000001E-2</v>
      </c>
      <c r="D46" s="32">
        <f t="shared" si="4"/>
        <v>-1625281.682</v>
      </c>
      <c r="G46" s="26"/>
      <c r="H46" s="32"/>
      <c r="K46" s="26"/>
      <c r="L46" s="32"/>
    </row>
    <row r="47" spans="1:12" x14ac:dyDescent="0.35">
      <c r="A47" s="1">
        <f t="shared" si="0"/>
        <v>46</v>
      </c>
      <c r="C47" s="25"/>
      <c r="D47" s="28"/>
      <c r="G47" s="25"/>
      <c r="H47" s="28"/>
      <c r="K47" s="25"/>
      <c r="L47" s="28"/>
    </row>
    <row r="48" spans="1:12" ht="14.6" thickBot="1" x14ac:dyDescent="0.4">
      <c r="A48" s="1">
        <f t="shared" si="0"/>
        <v>47</v>
      </c>
      <c r="B48" t="s">
        <v>52</v>
      </c>
      <c r="C48" s="27">
        <f>SUM(C31:C46)</f>
        <v>0.99999980000000011</v>
      </c>
      <c r="D48" s="30">
        <f>SUM(D31:D46)</f>
        <v>-34659433.669000007</v>
      </c>
      <c r="F48" t="s">
        <v>30</v>
      </c>
      <c r="G48" s="27">
        <f>SUM(G31:G46)</f>
        <v>1.0000000999999998</v>
      </c>
      <c r="H48" s="30">
        <f>SUM(H31:H46)</f>
        <v>-3316209.3316209</v>
      </c>
      <c r="J48" t="s">
        <v>32</v>
      </c>
      <c r="K48" s="27">
        <f>SUM(K31:K46)</f>
        <v>1</v>
      </c>
      <c r="L48" s="30">
        <f>SUM(L31:L46)</f>
        <v>-1309219.7999999998</v>
      </c>
    </row>
    <row r="49" spans="1:8" ht="14.6" thickTop="1" x14ac:dyDescent="0.35">
      <c r="A49" s="1">
        <f t="shared" si="0"/>
        <v>48</v>
      </c>
    </row>
    <row r="50" spans="1:8" x14ac:dyDescent="0.35">
      <c r="A50" s="1">
        <f t="shared" si="0"/>
        <v>49</v>
      </c>
    </row>
    <row r="51" spans="1:8" x14ac:dyDescent="0.35">
      <c r="A51" s="1">
        <f t="shared" si="0"/>
        <v>50</v>
      </c>
      <c r="B51" s="45" t="s">
        <v>33</v>
      </c>
      <c r="C51" s="46"/>
      <c r="D51" s="47"/>
      <c r="F51" s="45" t="s">
        <v>36</v>
      </c>
      <c r="G51" s="46"/>
      <c r="H51" s="47"/>
    </row>
    <row r="52" spans="1:8" x14ac:dyDescent="0.35">
      <c r="A52" s="1">
        <f t="shared" si="0"/>
        <v>51</v>
      </c>
      <c r="B52" s="13"/>
      <c r="C52" s="13" t="s">
        <v>41</v>
      </c>
      <c r="D52" s="13" t="s">
        <v>46</v>
      </c>
      <c r="F52" s="13"/>
      <c r="G52" s="13" t="s">
        <v>41</v>
      </c>
      <c r="H52" s="13" t="s">
        <v>46</v>
      </c>
    </row>
    <row r="53" spans="1:8" ht="14.6" thickBot="1" x14ac:dyDescent="0.4">
      <c r="A53" s="1">
        <f t="shared" si="0"/>
        <v>52</v>
      </c>
      <c r="B53" s="4" t="s">
        <v>50</v>
      </c>
      <c r="C53" s="4" t="s">
        <v>0</v>
      </c>
      <c r="D53" s="14">
        <f>D17</f>
        <v>-1977162.8</v>
      </c>
      <c r="F53" s="4" t="s">
        <v>50</v>
      </c>
      <c r="G53" s="4" t="s">
        <v>0</v>
      </c>
      <c r="H53" s="14">
        <f>D19</f>
        <v>-569742.19999999995</v>
      </c>
    </row>
    <row r="54" spans="1:8" x14ac:dyDescent="0.35">
      <c r="A54" s="1">
        <f t="shared" si="0"/>
        <v>53</v>
      </c>
    </row>
    <row r="55" spans="1:8" x14ac:dyDescent="0.35">
      <c r="A55" s="1">
        <f t="shared" si="0"/>
        <v>54</v>
      </c>
      <c r="B55" t="s">
        <v>12</v>
      </c>
      <c r="C55" s="25">
        <f>'Revenue Detail'!J70</f>
        <v>0.1275115</v>
      </c>
      <c r="D55" s="28">
        <f t="shared" ref="D55:D60" si="6">ROUND($D$53*C55,7)</f>
        <v>-252110.99437219999</v>
      </c>
      <c r="F55" t="s">
        <v>16</v>
      </c>
      <c r="G55" s="25">
        <f>'Revenue Detail'!J83</f>
        <v>0.6622074</v>
      </c>
      <c r="H55" s="28">
        <f>ROUND($H$53*G55,7)</f>
        <v>-377287.5009323</v>
      </c>
    </row>
    <row r="56" spans="1:8" x14ac:dyDescent="0.35">
      <c r="A56" s="1">
        <f t="shared" si="0"/>
        <v>55</v>
      </c>
      <c r="B56" t="s">
        <v>14</v>
      </c>
      <c r="C56" s="25">
        <f>'Revenue Detail'!J71</f>
        <v>8.8733400000000004E-2</v>
      </c>
      <c r="D56" s="28">
        <f t="shared" si="6"/>
        <v>-175440.37759749999</v>
      </c>
      <c r="F56" s="9" t="s">
        <v>26</v>
      </c>
      <c r="G56" s="25">
        <f>'Revenue Detail'!J84</f>
        <v>0.3377926</v>
      </c>
      <c r="H56" s="28">
        <f>ROUND($H$53*G56,7)</f>
        <v>-192454.69906770001</v>
      </c>
    </row>
    <row r="57" spans="1:8" x14ac:dyDescent="0.35">
      <c r="A57" s="1">
        <f t="shared" si="0"/>
        <v>56</v>
      </c>
      <c r="B57" t="s">
        <v>16</v>
      </c>
      <c r="C57" s="25">
        <f>'Revenue Detail'!J72</f>
        <v>0.40013959999999998</v>
      </c>
      <c r="D57" s="28">
        <f t="shared" si="6"/>
        <v>-791141.13192690001</v>
      </c>
      <c r="G57" s="25"/>
      <c r="H57" s="28"/>
    </row>
    <row r="58" spans="1:8" x14ac:dyDescent="0.35">
      <c r="A58" s="1">
        <f t="shared" si="0"/>
        <v>57</v>
      </c>
      <c r="B58" t="s">
        <v>18</v>
      </c>
      <c r="C58" s="25">
        <f>'Revenue Detail'!J73</f>
        <v>0.18340090000000001</v>
      </c>
      <c r="D58" s="28">
        <f t="shared" si="6"/>
        <v>-362613.43696650001</v>
      </c>
      <c r="G58" s="25"/>
      <c r="H58" s="28"/>
    </row>
    <row r="59" spans="1:8" x14ac:dyDescent="0.35">
      <c r="A59" s="1">
        <f t="shared" si="0"/>
        <v>58</v>
      </c>
      <c r="B59" t="s">
        <v>20</v>
      </c>
      <c r="C59" s="25">
        <f>'Revenue Detail'!J74</f>
        <v>3.9315799999999998E-2</v>
      </c>
      <c r="D59" s="28">
        <f t="shared" si="6"/>
        <v>-77733.737212199994</v>
      </c>
      <c r="G59" s="26"/>
      <c r="H59" s="32"/>
    </row>
    <row r="60" spans="1:8" x14ac:dyDescent="0.35">
      <c r="A60" s="1">
        <f t="shared" si="0"/>
        <v>59</v>
      </c>
      <c r="B60" t="s">
        <v>21</v>
      </c>
      <c r="C60" s="26">
        <f>'Revenue Detail'!J75</f>
        <v>0.16089870000000001</v>
      </c>
      <c r="D60" s="32">
        <f t="shared" si="6"/>
        <v>-318122.92420840001</v>
      </c>
      <c r="G60" s="25"/>
      <c r="H60" s="28"/>
    </row>
    <row r="61" spans="1:8" ht="14.6" thickBot="1" x14ac:dyDescent="0.4">
      <c r="A61" s="1">
        <f t="shared" si="0"/>
        <v>60</v>
      </c>
      <c r="C61" s="25"/>
      <c r="D61" s="28"/>
      <c r="F61" t="s">
        <v>37</v>
      </c>
      <c r="G61" s="27">
        <f>SUM(G55:G59)</f>
        <v>1</v>
      </c>
      <c r="H61" s="30">
        <f>SUM(H55:H59)</f>
        <v>-569742.19999999995</v>
      </c>
    </row>
    <row r="62" spans="1:8" ht="15" thickTop="1" thickBot="1" x14ac:dyDescent="0.4">
      <c r="A62" s="1">
        <f t="shared" si="0"/>
        <v>61</v>
      </c>
      <c r="B62" t="s">
        <v>34</v>
      </c>
      <c r="C62" s="27">
        <f>SUM(C55:C60)</f>
        <v>0.99999989999999994</v>
      </c>
      <c r="D62" s="30">
        <f>SUM(D55:D60)</f>
        <v>-1977162.6022837001</v>
      </c>
    </row>
    <row r="63" spans="1:8" ht="14.6" thickTop="1" x14ac:dyDescent="0.35">
      <c r="A63" s="1">
        <f t="shared" si="0"/>
        <v>62</v>
      </c>
    </row>
    <row r="64" spans="1:8" x14ac:dyDescent="0.35">
      <c r="A64" s="1">
        <f t="shared" si="0"/>
        <v>63</v>
      </c>
      <c r="B64" t="s">
        <v>102</v>
      </c>
    </row>
  </sheetData>
  <mergeCells count="9">
    <mergeCell ref="J27:L27"/>
    <mergeCell ref="B51:D51"/>
    <mergeCell ref="F51:H51"/>
    <mergeCell ref="E3:I3"/>
    <mergeCell ref="F6:H6"/>
    <mergeCell ref="B27:D27"/>
    <mergeCell ref="F27:H27"/>
    <mergeCell ref="D5:J5"/>
    <mergeCell ref="D4:J4"/>
  </mergeCells>
  <pageMargins left="0.7" right="0.7" top="0.75" bottom="0.75" header="0.3" footer="0.3"/>
  <pageSetup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zoomScale="80" zoomScaleNormal="80" workbookViewId="0">
      <selection activeCell="I22" sqref="I22"/>
    </sheetView>
  </sheetViews>
  <sheetFormatPr defaultColWidth="15.640625" defaultRowHeight="14.15" x14ac:dyDescent="0.35"/>
  <cols>
    <col min="1" max="1" width="4.640625" customWidth="1"/>
    <col min="2" max="2" width="18.640625" customWidth="1"/>
    <col min="6" max="6" width="18.640625" customWidth="1"/>
  </cols>
  <sheetData>
    <row r="1" spans="1:8" x14ac:dyDescent="0.35">
      <c r="A1" s="1">
        <v>0</v>
      </c>
      <c r="B1" t="str">
        <f>'Revenue Detail'!B1</f>
        <v>Attachment CS-1 - Symmetrical Earnings Mechanism Example.xlsx</v>
      </c>
    </row>
    <row r="2" spans="1:8" x14ac:dyDescent="0.35">
      <c r="A2" s="1">
        <f>A1+1</f>
        <v>1</v>
      </c>
      <c r="H2" s="15" t="s">
        <v>97</v>
      </c>
    </row>
    <row r="3" spans="1:8" x14ac:dyDescent="0.35">
      <c r="A3" s="1">
        <f t="shared" ref="A3:A53" si="0">A2+1</f>
        <v>2</v>
      </c>
      <c r="D3" s="43" t="s">
        <v>72</v>
      </c>
      <c r="E3" s="43"/>
      <c r="F3" s="43"/>
      <c r="G3" s="21"/>
      <c r="H3" s="15" t="s">
        <v>99</v>
      </c>
    </row>
    <row r="4" spans="1:8" x14ac:dyDescent="0.35">
      <c r="A4" s="1">
        <f t="shared" si="0"/>
        <v>3</v>
      </c>
      <c r="C4" s="43" t="s">
        <v>128</v>
      </c>
      <c r="D4" s="43"/>
      <c r="E4" s="43"/>
      <c r="F4" s="43"/>
      <c r="G4" s="43"/>
      <c r="H4" s="21"/>
    </row>
    <row r="5" spans="1:8" x14ac:dyDescent="0.35">
      <c r="A5" s="1">
        <f t="shared" si="0"/>
        <v>4</v>
      </c>
      <c r="C5" s="43" t="s">
        <v>127</v>
      </c>
      <c r="D5" s="43"/>
      <c r="E5" s="43"/>
      <c r="F5" s="43"/>
      <c r="G5" s="43"/>
      <c r="H5" s="18"/>
    </row>
    <row r="6" spans="1:8" x14ac:dyDescent="0.35">
      <c r="A6" s="1">
        <f t="shared" si="0"/>
        <v>5</v>
      </c>
      <c r="E6" s="20"/>
      <c r="F6" s="20"/>
      <c r="G6" s="20"/>
    </row>
    <row r="7" spans="1:8" x14ac:dyDescent="0.35">
      <c r="A7" s="1">
        <f t="shared" si="0"/>
        <v>6</v>
      </c>
    </row>
    <row r="8" spans="1:8" x14ac:dyDescent="0.35">
      <c r="A8" s="1">
        <f t="shared" si="0"/>
        <v>7</v>
      </c>
      <c r="C8" s="48" t="s">
        <v>100</v>
      </c>
      <c r="D8" s="48"/>
      <c r="E8" s="48"/>
      <c r="F8" s="48"/>
      <c r="G8" s="48"/>
    </row>
    <row r="9" spans="1:8" x14ac:dyDescent="0.35">
      <c r="A9" s="1">
        <f t="shared" si="0"/>
        <v>8</v>
      </c>
    </row>
    <row r="10" spans="1:8" x14ac:dyDescent="0.35">
      <c r="A10" s="1">
        <f t="shared" si="0"/>
        <v>9</v>
      </c>
    </row>
    <row r="11" spans="1:8" x14ac:dyDescent="0.35">
      <c r="A11" s="1">
        <f t="shared" si="0"/>
        <v>10</v>
      </c>
      <c r="B11" t="s">
        <v>53</v>
      </c>
      <c r="C11" t="s">
        <v>10</v>
      </c>
      <c r="D11" s="28">
        <f>' Allocation Pg 1'!D31</f>
        <v>-750297.17200000002</v>
      </c>
      <c r="E11" s="28"/>
      <c r="F11" s="28" t="s">
        <v>62</v>
      </c>
      <c r="G11" s="28" t="s">
        <v>10</v>
      </c>
      <c r="H11" s="28">
        <f>' Allocation Pg 1'!D39</f>
        <v>-3025443.3659999999</v>
      </c>
    </row>
    <row r="12" spans="1:8" x14ac:dyDescent="0.35">
      <c r="A12" s="1">
        <f t="shared" si="0"/>
        <v>11</v>
      </c>
      <c r="C12" t="s">
        <v>29</v>
      </c>
      <c r="D12" s="28">
        <f>' Allocation Pg 1'!H31</f>
        <v>-20984.307310200002</v>
      </c>
      <c r="E12" s="28"/>
      <c r="F12" s="28"/>
      <c r="G12" s="28" t="s">
        <v>29</v>
      </c>
      <c r="H12" s="28">
        <f>' Allocation Pg 1'!H37</f>
        <v>-205692.17429669999</v>
      </c>
    </row>
    <row r="13" spans="1:8" ht="14.6" thickBot="1" x14ac:dyDescent="0.4">
      <c r="A13" s="1">
        <f t="shared" si="0"/>
        <v>12</v>
      </c>
      <c r="C13" t="s">
        <v>54</v>
      </c>
      <c r="D13" s="29">
        <f>SUM(D11:D12)</f>
        <v>-771281.47931019997</v>
      </c>
      <c r="E13" s="28"/>
      <c r="F13" s="28"/>
      <c r="G13" s="28" t="s">
        <v>31</v>
      </c>
      <c r="H13" s="28">
        <f>' Allocation Pg 1'!L35</f>
        <v>-277234.10059300001</v>
      </c>
    </row>
    <row r="14" spans="1:8" ht="15" thickTop="1" thickBot="1" x14ac:dyDescent="0.4">
      <c r="A14" s="1">
        <f t="shared" si="0"/>
        <v>13</v>
      </c>
      <c r="D14" s="28"/>
      <c r="E14" s="28"/>
      <c r="F14" s="28"/>
      <c r="G14" s="28" t="s">
        <v>8</v>
      </c>
      <c r="H14" s="29">
        <f>SUM(H11:H13)</f>
        <v>-3508369.6408897</v>
      </c>
    </row>
    <row r="15" spans="1:8" ht="14.6" thickTop="1" x14ac:dyDescent="0.35">
      <c r="A15" s="1">
        <f t="shared" si="0"/>
        <v>14</v>
      </c>
      <c r="B15" t="s">
        <v>55</v>
      </c>
      <c r="C15" t="s">
        <v>10</v>
      </c>
      <c r="D15" s="28">
        <f>' Allocation Pg 1'!D32</f>
        <v>-4019694.477</v>
      </c>
      <c r="E15" s="28"/>
      <c r="F15" s="28"/>
      <c r="G15" s="28"/>
      <c r="H15" s="28"/>
    </row>
    <row r="16" spans="1:8" x14ac:dyDescent="0.35">
      <c r="A16" s="1">
        <f t="shared" si="0"/>
        <v>15</v>
      </c>
      <c r="C16" t="s">
        <v>29</v>
      </c>
      <c r="D16" s="28">
        <f>' Allocation Pg 1'!H32</f>
        <v>-584018.56185269996</v>
      </c>
      <c r="E16" s="28"/>
      <c r="F16" s="28" t="s">
        <v>63</v>
      </c>
      <c r="G16" s="28" t="s">
        <v>10</v>
      </c>
      <c r="H16" s="28">
        <f>' Allocation Pg 1'!D40</f>
        <v>-892764.80299999996</v>
      </c>
    </row>
    <row r="17" spans="1:8" x14ac:dyDescent="0.35">
      <c r="A17" s="1">
        <f t="shared" si="0"/>
        <v>16</v>
      </c>
      <c r="C17" t="s">
        <v>33</v>
      </c>
      <c r="D17" s="28">
        <f>' Allocation Pg 1'!D55</f>
        <v>-252110.99437219999</v>
      </c>
      <c r="E17" s="28"/>
      <c r="F17" s="28"/>
      <c r="G17" t="s">
        <v>33</v>
      </c>
      <c r="H17" s="28">
        <f>' Allocation Pg 1'!D59</f>
        <v>-77733.737212199994</v>
      </c>
    </row>
    <row r="18" spans="1:8" ht="14.6" thickBot="1" x14ac:dyDescent="0.4">
      <c r="A18" s="1">
        <f t="shared" si="0"/>
        <v>17</v>
      </c>
      <c r="C18" t="s">
        <v>8</v>
      </c>
      <c r="D18" s="29">
        <f>SUM(D15:D17)</f>
        <v>-4855824.0332249003</v>
      </c>
      <c r="E18" s="28"/>
      <c r="F18" s="28"/>
      <c r="G18" s="28" t="s">
        <v>8</v>
      </c>
      <c r="H18" s="29">
        <f>SUM(H16:H17)</f>
        <v>-970498.54021219991</v>
      </c>
    </row>
    <row r="19" spans="1:8" ht="14.6" thickTop="1" x14ac:dyDescent="0.35">
      <c r="A19" s="1">
        <f t="shared" si="0"/>
        <v>18</v>
      </c>
      <c r="D19" s="28"/>
      <c r="E19" s="28"/>
      <c r="F19" s="28"/>
      <c r="G19" s="28"/>
      <c r="H19" s="28"/>
    </row>
    <row r="20" spans="1:8" x14ac:dyDescent="0.35">
      <c r="A20" s="1">
        <f t="shared" si="0"/>
        <v>19</v>
      </c>
      <c r="B20" t="s">
        <v>56</v>
      </c>
      <c r="C20" t="s">
        <v>10</v>
      </c>
      <c r="D20" s="28">
        <f>' Allocation Pg 1'!D33</f>
        <v>-1585884.2960000001</v>
      </c>
      <c r="E20" s="28"/>
      <c r="F20" s="28" t="s">
        <v>64</v>
      </c>
      <c r="G20" s="28" t="s">
        <v>10</v>
      </c>
      <c r="H20" s="28">
        <f>' Allocation Pg 1'!D41</f>
        <v>-2210714.2930000001</v>
      </c>
    </row>
    <row r="21" spans="1:8" x14ac:dyDescent="0.35">
      <c r="A21" s="1">
        <f t="shared" si="0"/>
        <v>20</v>
      </c>
      <c r="C21" t="s">
        <v>29</v>
      </c>
      <c r="D21" s="28">
        <f>' Allocation Pg 1'!H33</f>
        <v>-28524.371713500001</v>
      </c>
      <c r="E21" s="28"/>
      <c r="F21" s="28"/>
      <c r="G21" s="28" t="s">
        <v>29</v>
      </c>
      <c r="H21" s="28">
        <f>' Allocation Pg 1'!H38</f>
        <v>-36556.229911499999</v>
      </c>
    </row>
    <row r="22" spans="1:8" ht="14.6" thickBot="1" x14ac:dyDescent="0.4">
      <c r="A22" s="1">
        <f t="shared" si="0"/>
        <v>21</v>
      </c>
      <c r="C22" t="s">
        <v>8</v>
      </c>
      <c r="D22" s="29">
        <f>SUM(D20:D21)</f>
        <v>-1614408.6677135001</v>
      </c>
      <c r="E22" s="28"/>
      <c r="F22" s="28"/>
      <c r="G22" s="28" t="s">
        <v>33</v>
      </c>
      <c r="H22" s="28">
        <f>' Allocation Pg 1'!D60</f>
        <v>-318122.92420840001</v>
      </c>
    </row>
    <row r="23" spans="1:8" ht="15" thickTop="1" thickBot="1" x14ac:dyDescent="0.4">
      <c r="A23" s="1">
        <f t="shared" si="0"/>
        <v>22</v>
      </c>
      <c r="D23" s="28"/>
      <c r="E23" s="28"/>
      <c r="F23" s="28"/>
      <c r="G23" s="28" t="s">
        <v>8</v>
      </c>
      <c r="H23" s="29">
        <f>SUM(H20:H22)</f>
        <v>-2565393.4471199</v>
      </c>
    </row>
    <row r="24" spans="1:8" ht="14.6" thickTop="1" x14ac:dyDescent="0.35">
      <c r="A24" s="1">
        <f t="shared" si="0"/>
        <v>23</v>
      </c>
      <c r="B24" t="s">
        <v>57</v>
      </c>
      <c r="C24" t="s">
        <v>10</v>
      </c>
      <c r="D24" s="31">
        <f>' Allocation Pg 1'!D34</f>
        <v>-1549963.2520000001</v>
      </c>
      <c r="E24" s="28"/>
      <c r="F24" s="28"/>
      <c r="G24" s="28"/>
      <c r="H24" s="28"/>
    </row>
    <row r="25" spans="1:8" x14ac:dyDescent="0.35">
      <c r="A25" s="1">
        <f t="shared" si="0"/>
        <v>24</v>
      </c>
      <c r="C25" t="s">
        <v>31</v>
      </c>
      <c r="D25" s="31">
        <f>' Allocation Pg 1'!L31</f>
        <v>-152102.66884639999</v>
      </c>
      <c r="E25" s="28"/>
      <c r="F25" s="28" t="s">
        <v>65</v>
      </c>
      <c r="G25" s="28" t="s">
        <v>10</v>
      </c>
      <c r="H25" s="28">
        <f>' Allocation Pg 1'!D42</f>
        <v>-3923188.73</v>
      </c>
    </row>
    <row r="26" spans="1:8" x14ac:dyDescent="0.35">
      <c r="A26" s="1">
        <f t="shared" si="0"/>
        <v>25</v>
      </c>
      <c r="C26" t="s">
        <v>33</v>
      </c>
      <c r="D26" s="28">
        <f>' Allocation Pg 1'!D56</f>
        <v>-175440.37759749999</v>
      </c>
      <c r="E26" s="28"/>
      <c r="F26" s="28"/>
      <c r="G26" s="28" t="s">
        <v>29</v>
      </c>
      <c r="H26" s="28">
        <f>' Allocation Pg 1'!H39</f>
        <v>-828414.54300930002</v>
      </c>
    </row>
    <row r="27" spans="1:8" ht="14.6" thickBot="1" x14ac:dyDescent="0.4">
      <c r="A27" s="1">
        <f t="shared" si="0"/>
        <v>26</v>
      </c>
      <c r="C27" t="s">
        <v>8</v>
      </c>
      <c r="D27" s="29">
        <f>SUM(D24:D26)</f>
        <v>-1877506.2984439</v>
      </c>
      <c r="E27" s="28"/>
      <c r="F27" s="28"/>
      <c r="G27" s="28" t="s">
        <v>35</v>
      </c>
      <c r="H27" s="28">
        <f>' Allocation Pg 1'!D18</f>
        <v>-3564852.8</v>
      </c>
    </row>
    <row r="28" spans="1:8" ht="15" thickTop="1" thickBot="1" x14ac:dyDescent="0.4">
      <c r="A28" s="1">
        <f t="shared" si="0"/>
        <v>27</v>
      </c>
      <c r="D28" s="28"/>
      <c r="E28" s="28"/>
      <c r="F28" s="28"/>
      <c r="G28" s="28" t="s">
        <v>8</v>
      </c>
      <c r="H28" s="29">
        <f>SUM(H25:H27)</f>
        <v>-8316456.0730093</v>
      </c>
    </row>
    <row r="29" spans="1:8" ht="14.6" thickTop="1" x14ac:dyDescent="0.35">
      <c r="A29" s="1">
        <f t="shared" si="0"/>
        <v>28</v>
      </c>
      <c r="B29" t="s">
        <v>58</v>
      </c>
      <c r="C29" t="s">
        <v>10</v>
      </c>
      <c r="D29" s="28">
        <f>' Allocation Pg 1'!D35</f>
        <v>-1654849.6510000001</v>
      </c>
      <c r="E29" s="28"/>
      <c r="F29" s="28"/>
      <c r="G29" s="28"/>
      <c r="H29" s="28"/>
    </row>
    <row r="30" spans="1:8" x14ac:dyDescent="0.35">
      <c r="A30" s="1">
        <f t="shared" si="0"/>
        <v>29</v>
      </c>
      <c r="C30" t="s">
        <v>31</v>
      </c>
      <c r="D30" s="28">
        <f>' Allocation Pg 1'!L32</f>
        <v>-111813.0005651</v>
      </c>
      <c r="E30" s="28"/>
      <c r="F30" s="28" t="s">
        <v>66</v>
      </c>
      <c r="G30" s="28" t="s">
        <v>10</v>
      </c>
      <c r="H30" s="28">
        <f>' Allocation Pg 1'!D43</f>
        <v>-4122296.8190000001</v>
      </c>
    </row>
    <row r="31" spans="1:8" ht="14.6" thickBot="1" x14ac:dyDescent="0.4">
      <c r="A31" s="1">
        <f t="shared" si="0"/>
        <v>30</v>
      </c>
      <c r="C31" t="s">
        <v>8</v>
      </c>
      <c r="D31" s="29">
        <f>SUM(D29:D30)</f>
        <v>-1766662.6515651001</v>
      </c>
      <c r="E31" s="28"/>
      <c r="F31" s="28"/>
      <c r="G31" s="28" t="s">
        <v>29</v>
      </c>
      <c r="H31" s="28">
        <f>' Allocation Pg 1'!H40</f>
        <v>-450337.20274919999</v>
      </c>
    </row>
    <row r="32" spans="1:8" ht="15" thickTop="1" thickBot="1" x14ac:dyDescent="0.4">
      <c r="A32" s="1">
        <f t="shared" si="0"/>
        <v>31</v>
      </c>
      <c r="D32" s="28"/>
      <c r="E32" s="28"/>
      <c r="F32" s="28"/>
      <c r="G32" s="28" t="s">
        <v>8</v>
      </c>
      <c r="H32" s="29">
        <f>SUM(H30:H31)</f>
        <v>-4572634.0217492003</v>
      </c>
    </row>
    <row r="33" spans="1:8" ht="14.6" thickTop="1" x14ac:dyDescent="0.35">
      <c r="A33" s="1">
        <f t="shared" si="0"/>
        <v>32</v>
      </c>
      <c r="B33" t="s">
        <v>59</v>
      </c>
      <c r="C33" t="s">
        <v>10</v>
      </c>
      <c r="D33" s="28">
        <f>' Allocation Pg 1'!D36</f>
        <v>-1602811.9669999999</v>
      </c>
      <c r="E33" s="28"/>
      <c r="F33" s="28"/>
      <c r="G33" s="28"/>
      <c r="H33" s="28"/>
    </row>
    <row r="34" spans="1:8" x14ac:dyDescent="0.35">
      <c r="A34" s="1">
        <f t="shared" si="0"/>
        <v>33</v>
      </c>
      <c r="C34" t="s">
        <v>29</v>
      </c>
      <c r="D34" s="28">
        <f>' Allocation Pg 1'!H34</f>
        <v>-117605.7043551</v>
      </c>
      <c r="E34" s="28"/>
      <c r="F34" s="28" t="s">
        <v>67</v>
      </c>
      <c r="G34" s="28" t="s">
        <v>10</v>
      </c>
      <c r="H34" s="28">
        <f>' Allocation Pg 1'!D44</f>
        <v>-1244055.5630000001</v>
      </c>
    </row>
    <row r="35" spans="1:8" x14ac:dyDescent="0.35">
      <c r="A35" s="1">
        <f t="shared" si="0"/>
        <v>34</v>
      </c>
      <c r="C35" t="s">
        <v>31</v>
      </c>
      <c r="D35" s="28">
        <f>' Allocation Pg 1'!L33</f>
        <v>-307926.00944240001</v>
      </c>
      <c r="E35" s="28"/>
      <c r="F35" s="28"/>
      <c r="G35" s="28" t="s">
        <v>29</v>
      </c>
      <c r="H35" s="28">
        <f>' Allocation Pg 1'!H41</f>
        <v>-441335.02179779997</v>
      </c>
    </row>
    <row r="36" spans="1:8" ht="14.6" thickBot="1" x14ac:dyDescent="0.4">
      <c r="A36" s="1">
        <f t="shared" si="0"/>
        <v>35</v>
      </c>
      <c r="C36" t="s">
        <v>33</v>
      </c>
      <c r="D36" s="28">
        <f>' Allocation Pg 1'!D57</f>
        <v>-791141.13192690001</v>
      </c>
      <c r="E36" s="28"/>
      <c r="F36" s="28"/>
      <c r="G36" s="28" t="s">
        <v>8</v>
      </c>
      <c r="H36" s="29">
        <f>SUM(H34:H35)</f>
        <v>-1685390.5847978001</v>
      </c>
    </row>
    <row r="37" spans="1:8" ht="14.6" thickTop="1" x14ac:dyDescent="0.35">
      <c r="A37" s="1">
        <f t="shared" si="0"/>
        <v>36</v>
      </c>
      <c r="C37" t="s">
        <v>36</v>
      </c>
      <c r="D37" s="28">
        <f>' Allocation Pg 1'!H55</f>
        <v>-377287.5009323</v>
      </c>
      <c r="E37" s="28"/>
      <c r="F37" s="28"/>
      <c r="G37" s="28"/>
      <c r="H37" s="28"/>
    </row>
    <row r="38" spans="1:8" x14ac:dyDescent="0.35">
      <c r="A38" s="1">
        <f t="shared" si="0"/>
        <v>37</v>
      </c>
      <c r="C38" t="s">
        <v>38</v>
      </c>
      <c r="D38" s="28">
        <f>' Allocation Pg 1'!D20</f>
        <v>-603372.80000000005</v>
      </c>
      <c r="E38" s="28"/>
      <c r="F38" s="28" t="s">
        <v>68</v>
      </c>
      <c r="G38" s="28" t="s">
        <v>10</v>
      </c>
      <c r="H38" s="28">
        <f>' Allocation Pg 1'!D45</f>
        <v>-4100492.5639999998</v>
      </c>
    </row>
    <row r="39" spans="1:8" ht="14.6" thickBot="1" x14ac:dyDescent="0.4">
      <c r="A39" s="1">
        <f t="shared" si="0"/>
        <v>38</v>
      </c>
      <c r="C39" t="s">
        <v>8</v>
      </c>
      <c r="D39" s="29">
        <f>SUM(D33:D38)</f>
        <v>-3800145.1136566997</v>
      </c>
      <c r="E39" s="28"/>
      <c r="F39" s="28"/>
      <c r="G39" s="28" t="s">
        <v>29</v>
      </c>
      <c r="H39" s="28">
        <f>' Allocation Pg 1'!H42</f>
        <v>-253695.95767619999</v>
      </c>
    </row>
    <row r="40" spans="1:8" ht="14.6" thickTop="1" x14ac:dyDescent="0.35">
      <c r="A40" s="1">
        <f t="shared" si="0"/>
        <v>39</v>
      </c>
      <c r="D40" s="28"/>
      <c r="E40" s="28"/>
      <c r="F40" s="28"/>
      <c r="G40" s="28" t="s">
        <v>31</v>
      </c>
      <c r="H40" s="28">
        <f>' Allocation Pg 1'!L36</f>
        <v>-277288.82598060003</v>
      </c>
    </row>
    <row r="41" spans="1:8" ht="14.6" thickBot="1" x14ac:dyDescent="0.4">
      <c r="A41" s="1">
        <f t="shared" si="0"/>
        <v>40</v>
      </c>
      <c r="B41" t="s">
        <v>60</v>
      </c>
      <c r="C41" t="s">
        <v>10</v>
      </c>
      <c r="D41" s="28">
        <f>' Allocation Pg 1'!D37</f>
        <v>-802497.75600000005</v>
      </c>
      <c r="E41" s="28"/>
      <c r="F41" s="28"/>
      <c r="G41" s="28" t="s">
        <v>8</v>
      </c>
      <c r="H41" s="29">
        <f>SUM(H38:H40)</f>
        <v>-4631477.3476567995</v>
      </c>
    </row>
    <row r="42" spans="1:8" ht="14.6" thickTop="1" x14ac:dyDescent="0.35">
      <c r="A42" s="1">
        <f t="shared" si="0"/>
        <v>41</v>
      </c>
      <c r="C42" t="s">
        <v>29</v>
      </c>
      <c r="D42" s="28">
        <f>' Allocation Pg 1'!H35</f>
        <v>-91831.464765299999</v>
      </c>
      <c r="E42" s="28"/>
      <c r="F42" s="28"/>
      <c r="G42" s="28"/>
      <c r="H42" s="28"/>
    </row>
    <row r="43" spans="1:8" x14ac:dyDescent="0.35">
      <c r="A43" s="1">
        <f t="shared" si="0"/>
        <v>42</v>
      </c>
      <c r="C43" t="s">
        <v>31</v>
      </c>
      <c r="D43" s="28">
        <f>' Allocation Pg 1'!L34</f>
        <v>-182855.19457250001</v>
      </c>
      <c r="E43" s="28"/>
      <c r="F43" s="28" t="s">
        <v>69</v>
      </c>
      <c r="G43" s="28" t="s">
        <v>10</v>
      </c>
      <c r="H43" s="28">
        <f>' Allocation Pg 1'!D46</f>
        <v>-1625281.682</v>
      </c>
    </row>
    <row r="44" spans="1:8" ht="14.6" thickBot="1" x14ac:dyDescent="0.4">
      <c r="A44" s="1">
        <f t="shared" si="0"/>
        <v>43</v>
      </c>
      <c r="C44" t="s">
        <v>8</v>
      </c>
      <c r="D44" s="29">
        <f>SUM(D41:D43)</f>
        <v>-1077184.4153378</v>
      </c>
      <c r="E44" s="28"/>
      <c r="F44" s="28"/>
      <c r="G44" s="28" t="s">
        <v>29</v>
      </c>
      <c r="H44" s="28">
        <f>' Allocation Pg 1'!H43</f>
        <v>-90041.3751471</v>
      </c>
    </row>
    <row r="45" spans="1:8" ht="14.6" thickTop="1" x14ac:dyDescent="0.35">
      <c r="A45" s="1">
        <f t="shared" si="0"/>
        <v>44</v>
      </c>
      <c r="D45" s="28"/>
      <c r="E45" s="28"/>
      <c r="F45" s="28"/>
      <c r="G45" s="28" t="s">
        <v>36</v>
      </c>
      <c r="H45" s="28">
        <f>' Allocation Pg 1'!H56</f>
        <v>-192454.69906770001</v>
      </c>
    </row>
    <row r="46" spans="1:8" ht="14.6" thickBot="1" x14ac:dyDescent="0.4">
      <c r="A46" s="1">
        <f t="shared" si="0"/>
        <v>45</v>
      </c>
      <c r="B46" t="s">
        <v>61</v>
      </c>
      <c r="C46" t="s">
        <v>10</v>
      </c>
      <c r="D46" s="28">
        <f>' Allocation Pg 1'!D38</f>
        <v>-1549197.2779999999</v>
      </c>
      <c r="E46" s="28"/>
      <c r="F46" s="28"/>
      <c r="G46" s="28" t="s">
        <v>8</v>
      </c>
      <c r="H46" s="29">
        <f>SUM(H43:H45)</f>
        <v>-1907777.7562148001</v>
      </c>
    </row>
    <row r="47" spans="1:8" ht="14.6" thickTop="1" x14ac:dyDescent="0.35">
      <c r="A47" s="1">
        <f t="shared" si="0"/>
        <v>46</v>
      </c>
      <c r="C47" t="s">
        <v>29</v>
      </c>
      <c r="D47" s="28">
        <f>' Allocation Pg 1'!H36</f>
        <v>-167172.4170363</v>
      </c>
      <c r="E47" s="28"/>
      <c r="F47" s="28"/>
      <c r="G47" s="28"/>
      <c r="H47" s="28"/>
    </row>
    <row r="48" spans="1:8" x14ac:dyDescent="0.35">
      <c r="A48" s="1">
        <f t="shared" si="0"/>
        <v>47</v>
      </c>
      <c r="C48" t="s">
        <v>33</v>
      </c>
      <c r="D48" s="28">
        <f>' Allocation Pg 1'!D58</f>
        <v>-362613.43696650001</v>
      </c>
      <c r="E48" s="28"/>
      <c r="F48" s="28"/>
      <c r="G48" s="28"/>
      <c r="H48" s="28"/>
    </row>
    <row r="49" spans="1:8" ht="14.6" thickBot="1" x14ac:dyDescent="0.4">
      <c r="A49" s="1">
        <f t="shared" si="0"/>
        <v>48</v>
      </c>
      <c r="C49" t="s">
        <v>8</v>
      </c>
      <c r="D49" s="29">
        <f>SUM(D46:D48)</f>
        <v>-2078983.1320028</v>
      </c>
      <c r="E49" s="28"/>
      <c r="F49" s="28"/>
      <c r="G49" s="28"/>
      <c r="H49" s="28"/>
    </row>
    <row r="50" spans="1:8" ht="14.6" thickTop="1" x14ac:dyDescent="0.35">
      <c r="A50" s="1">
        <f t="shared" si="0"/>
        <v>49</v>
      </c>
      <c r="H50" s="5"/>
    </row>
    <row r="51" spans="1:8" x14ac:dyDescent="0.35">
      <c r="A51" s="1">
        <f t="shared" si="0"/>
        <v>50</v>
      </c>
    </row>
    <row r="52" spans="1:8" x14ac:dyDescent="0.35">
      <c r="A52" s="1">
        <f t="shared" si="0"/>
        <v>51</v>
      </c>
      <c r="D52" t="s">
        <v>70</v>
      </c>
    </row>
    <row r="53" spans="1:8" x14ac:dyDescent="0.35">
      <c r="A53" s="1">
        <f t="shared" si="0"/>
        <v>52</v>
      </c>
      <c r="D53" t="s">
        <v>106</v>
      </c>
    </row>
    <row r="54" spans="1:8" ht="14.6" thickBot="1" x14ac:dyDescent="0.4">
      <c r="A54" s="1"/>
      <c r="D54" t="s">
        <v>107</v>
      </c>
      <c r="F54" s="8">
        <f>D13+D18+D22+D27+D31+D39+D44+D49+H14+H18+H23+H28+H32+H36+H41+H46</f>
        <v>-45999993.202904597</v>
      </c>
    </row>
    <row r="55" spans="1:8" ht="14.6" thickTop="1" x14ac:dyDescent="0.35">
      <c r="A55" s="1"/>
      <c r="D55" t="s">
        <v>108</v>
      </c>
    </row>
    <row r="56" spans="1:8" x14ac:dyDescent="0.35">
      <c r="A56" s="1"/>
      <c r="F56" s="5">
        <f>' Allocation Pg 1'!D7-'Allocation Pg 2'!F54</f>
        <v>-6.7970954030752182</v>
      </c>
    </row>
    <row r="57" spans="1:8" x14ac:dyDescent="0.35">
      <c r="A57" s="1"/>
      <c r="F57" s="22">
        <f>' Allocation Pg 1'!D22-F54</f>
        <v>-6.7970953956246376</v>
      </c>
    </row>
  </sheetData>
  <mergeCells count="4">
    <mergeCell ref="C8:G8"/>
    <mergeCell ref="D3:F3"/>
    <mergeCell ref="C4:G4"/>
    <mergeCell ref="C5:G5"/>
  </mergeCells>
  <pageMargins left="0.7" right="0.7" top="0.75" bottom="0.75" header="0.3" footer="0.3"/>
  <pageSetup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zoomScale="80" zoomScaleNormal="80" workbookViewId="0">
      <selection activeCell="Q18" sqref="Q18"/>
    </sheetView>
  </sheetViews>
  <sheetFormatPr defaultColWidth="17.640625" defaultRowHeight="14.15" x14ac:dyDescent="0.35"/>
  <cols>
    <col min="1" max="1" width="4.640625" customWidth="1"/>
    <col min="2" max="2" width="20.640625" customWidth="1"/>
    <col min="9" max="9" width="4" customWidth="1"/>
  </cols>
  <sheetData>
    <row r="1" spans="1:11" x14ac:dyDescent="0.35">
      <c r="A1" s="1">
        <v>0</v>
      </c>
      <c r="B1" t="str">
        <f>Margins!B1</f>
        <v>Attachment CS-1 - Symmetrical Earnings Mechanism Example.xlsx</v>
      </c>
    </row>
    <row r="2" spans="1:11" x14ac:dyDescent="0.35">
      <c r="A2" s="1">
        <f>A1+1</f>
        <v>1</v>
      </c>
      <c r="K2" s="15" t="s">
        <v>103</v>
      </c>
    </row>
    <row r="3" spans="1:11" x14ac:dyDescent="0.35">
      <c r="A3" s="1">
        <f t="shared" ref="A3:A6" si="0">A2+1</f>
        <v>2</v>
      </c>
      <c r="C3" s="43" t="s">
        <v>72</v>
      </c>
      <c r="D3" s="43"/>
      <c r="E3" s="43"/>
      <c r="F3" s="43"/>
      <c r="G3" s="43"/>
      <c r="H3" s="43"/>
      <c r="K3" s="15" t="s">
        <v>98</v>
      </c>
    </row>
    <row r="4" spans="1:11" x14ac:dyDescent="0.35">
      <c r="A4" s="1">
        <f t="shared" si="0"/>
        <v>3</v>
      </c>
      <c r="C4" s="43" t="s">
        <v>126</v>
      </c>
      <c r="D4" s="43"/>
      <c r="E4" s="43"/>
      <c r="F4" s="43"/>
      <c r="G4" s="43"/>
      <c r="H4" s="43"/>
    </row>
    <row r="5" spans="1:11" x14ac:dyDescent="0.35">
      <c r="A5" s="1">
        <f t="shared" si="0"/>
        <v>4</v>
      </c>
      <c r="C5" s="43" t="s">
        <v>105</v>
      </c>
      <c r="D5" s="43"/>
      <c r="E5" s="43"/>
      <c r="F5" s="43"/>
      <c r="G5" s="43"/>
      <c r="H5" s="43"/>
    </row>
    <row r="6" spans="1:11" x14ac:dyDescent="0.35">
      <c r="A6" s="1">
        <f t="shared" si="0"/>
        <v>5</v>
      </c>
      <c r="B6" s="9"/>
      <c r="C6" s="43" t="s">
        <v>114</v>
      </c>
      <c r="D6" s="43"/>
      <c r="E6" s="43"/>
      <c r="F6" s="43"/>
      <c r="G6" s="43"/>
      <c r="H6" s="43"/>
      <c r="J6" s="44"/>
      <c r="K6" s="44"/>
    </row>
    <row r="7" spans="1:11" x14ac:dyDescent="0.35">
      <c r="A7" s="1">
        <f t="shared" ref="A7:A85" si="1">A6+1</f>
        <v>6</v>
      </c>
      <c r="B7" s="2"/>
    </row>
    <row r="8" spans="1:11" x14ac:dyDescent="0.35">
      <c r="A8" s="1">
        <f t="shared" si="1"/>
        <v>7</v>
      </c>
      <c r="C8" s="45" t="s">
        <v>115</v>
      </c>
      <c r="D8" s="46"/>
      <c r="E8" s="46"/>
      <c r="F8" s="46"/>
      <c r="G8" s="46"/>
      <c r="H8" s="47"/>
    </row>
    <row r="9" spans="1:11" x14ac:dyDescent="0.35">
      <c r="A9" s="1">
        <f t="shared" si="1"/>
        <v>8</v>
      </c>
      <c r="B9" s="3"/>
      <c r="C9" s="3"/>
      <c r="D9" s="3" t="s">
        <v>2</v>
      </c>
      <c r="E9" s="3" t="s">
        <v>4</v>
      </c>
      <c r="F9" s="3" t="s">
        <v>6</v>
      </c>
      <c r="G9" s="3" t="s">
        <v>27</v>
      </c>
      <c r="H9" s="3" t="s">
        <v>8</v>
      </c>
      <c r="J9" s="10" t="s">
        <v>41</v>
      </c>
      <c r="K9" s="10" t="s">
        <v>42</v>
      </c>
    </row>
    <row r="10" spans="1:11" ht="14.6" thickBot="1" x14ac:dyDescent="0.4">
      <c r="A10" s="1">
        <f t="shared" si="1"/>
        <v>9</v>
      </c>
      <c r="B10" s="4" t="s">
        <v>0</v>
      </c>
      <c r="C10" s="4" t="s">
        <v>1</v>
      </c>
      <c r="D10" s="4" t="s">
        <v>3</v>
      </c>
      <c r="E10" s="4" t="s">
        <v>5</v>
      </c>
      <c r="F10" s="4" t="s">
        <v>7</v>
      </c>
      <c r="G10" s="4" t="s">
        <v>3</v>
      </c>
      <c r="H10" s="4" t="s">
        <v>9</v>
      </c>
      <c r="J10" s="11" t="s">
        <v>0</v>
      </c>
      <c r="K10" s="11" t="s">
        <v>43</v>
      </c>
    </row>
    <row r="11" spans="1:11" x14ac:dyDescent="0.35">
      <c r="A11" s="1">
        <f t="shared" si="1"/>
        <v>10</v>
      </c>
    </row>
    <row r="12" spans="1:11" x14ac:dyDescent="0.35">
      <c r="A12" s="1">
        <f t="shared" si="1"/>
        <v>11</v>
      </c>
      <c r="B12" s="24" t="s">
        <v>10</v>
      </c>
      <c r="C12" s="5"/>
      <c r="D12" s="5"/>
      <c r="E12" s="5"/>
      <c r="F12" s="5"/>
      <c r="G12" s="5"/>
      <c r="H12" s="5"/>
    </row>
    <row r="13" spans="1:11" x14ac:dyDescent="0.35">
      <c r="A13" s="1">
        <f t="shared" si="1"/>
        <v>12</v>
      </c>
      <c r="B13" t="s">
        <v>11</v>
      </c>
      <c r="C13" s="35">
        <v>17356357</v>
      </c>
      <c r="D13" s="35">
        <v>0</v>
      </c>
      <c r="E13" s="35">
        <v>570</v>
      </c>
      <c r="F13" s="35">
        <v>-14328</v>
      </c>
      <c r="G13" s="35">
        <v>0</v>
      </c>
      <c r="H13" s="35">
        <f>SUM(C13:G13)</f>
        <v>17342599</v>
      </c>
      <c r="J13" s="25">
        <f t="shared" ref="J13:J28" si="2">ROUND(H13/H$30,7)</f>
        <v>2.1647699999999999E-2</v>
      </c>
      <c r="K13" s="25">
        <f>ROUND(H13/H$109,7)</f>
        <v>1.63108E-2</v>
      </c>
    </row>
    <row r="14" spans="1:11" x14ac:dyDescent="0.35">
      <c r="A14" s="1">
        <f t="shared" si="1"/>
        <v>13</v>
      </c>
      <c r="B14" t="s">
        <v>12</v>
      </c>
      <c r="C14" s="35">
        <v>92995646</v>
      </c>
      <c r="D14" s="35">
        <v>-6152</v>
      </c>
      <c r="E14" s="35">
        <v>4498</v>
      </c>
      <c r="F14" s="35">
        <v>-81711</v>
      </c>
      <c r="G14" s="35">
        <v>0</v>
      </c>
      <c r="H14" s="35">
        <f t="shared" ref="H14:H28" si="3">SUM(C14:G14)</f>
        <v>92912281</v>
      </c>
      <c r="J14" s="25">
        <f t="shared" si="2"/>
        <v>0.11597689999999999</v>
      </c>
      <c r="K14" s="25">
        <f t="shared" ref="K14:K28" si="4">ROUND(H14/H$109,7)</f>
        <v>8.7384699999999996E-2</v>
      </c>
    </row>
    <row r="15" spans="1:11" x14ac:dyDescent="0.35">
      <c r="A15" s="1">
        <f t="shared" si="1"/>
        <v>14</v>
      </c>
      <c r="B15" t="s">
        <v>13</v>
      </c>
      <c r="C15" s="35">
        <v>36662817</v>
      </c>
      <c r="D15" s="35">
        <v>-647</v>
      </c>
      <c r="E15" s="35">
        <v>576</v>
      </c>
      <c r="F15" s="35">
        <v>-6193</v>
      </c>
      <c r="G15" s="35">
        <v>0</v>
      </c>
      <c r="H15" s="35">
        <f t="shared" si="3"/>
        <v>36656553</v>
      </c>
      <c r="J15" s="25">
        <f t="shared" si="2"/>
        <v>4.5756199999999997E-2</v>
      </c>
      <c r="K15" s="25">
        <f t="shared" si="4"/>
        <v>3.4475800000000001E-2</v>
      </c>
    </row>
    <row r="16" spans="1:11" x14ac:dyDescent="0.35">
      <c r="A16" s="1">
        <f t="shared" si="1"/>
        <v>15</v>
      </c>
      <c r="B16" t="s">
        <v>14</v>
      </c>
      <c r="C16" s="35">
        <v>35830374</v>
      </c>
      <c r="D16" s="35">
        <v>-27</v>
      </c>
      <c r="E16" s="35">
        <v>180</v>
      </c>
      <c r="F16" s="35">
        <v>-4231</v>
      </c>
      <c r="G16" s="35">
        <v>0</v>
      </c>
      <c r="H16" s="35">
        <f t="shared" si="3"/>
        <v>35826296</v>
      </c>
      <c r="J16" s="25">
        <f t="shared" si="2"/>
        <v>4.4719799999999997E-2</v>
      </c>
      <c r="K16" s="25">
        <f t="shared" si="4"/>
        <v>3.36949E-2</v>
      </c>
    </row>
    <row r="17" spans="1:11" x14ac:dyDescent="0.35">
      <c r="A17" s="1">
        <f t="shared" si="1"/>
        <v>16</v>
      </c>
      <c r="B17" t="s">
        <v>15</v>
      </c>
      <c r="C17" s="35">
        <v>38297602</v>
      </c>
      <c r="D17" s="35">
        <v>-649</v>
      </c>
      <c r="E17" s="35">
        <v>336</v>
      </c>
      <c r="F17" s="35">
        <v>-46644</v>
      </c>
      <c r="G17" s="35">
        <v>0</v>
      </c>
      <c r="H17" s="35">
        <f t="shared" si="3"/>
        <v>38250645</v>
      </c>
      <c r="J17" s="25">
        <f t="shared" si="2"/>
        <v>4.7745999999999997E-2</v>
      </c>
      <c r="K17" s="25">
        <f t="shared" si="4"/>
        <v>3.5975E-2</v>
      </c>
    </row>
    <row r="18" spans="1:11" x14ac:dyDescent="0.35">
      <c r="A18" s="1">
        <f t="shared" si="1"/>
        <v>17</v>
      </c>
      <c r="B18" t="s">
        <v>16</v>
      </c>
      <c r="C18" s="35">
        <v>37075620</v>
      </c>
      <c r="D18" s="35">
        <v>-2092</v>
      </c>
      <c r="E18" s="35">
        <v>420</v>
      </c>
      <c r="F18" s="35">
        <v>-26130</v>
      </c>
      <c r="G18" s="35">
        <v>0</v>
      </c>
      <c r="H18" s="35">
        <f t="shared" si="3"/>
        <v>37047818</v>
      </c>
      <c r="J18" s="25">
        <f t="shared" si="2"/>
        <v>4.6244599999999997E-2</v>
      </c>
      <c r="K18" s="25">
        <f t="shared" si="4"/>
        <v>3.4843699999999998E-2</v>
      </c>
    </row>
    <row r="19" spans="1:11" x14ac:dyDescent="0.35">
      <c r="A19" s="1">
        <f t="shared" si="1"/>
        <v>18</v>
      </c>
      <c r="B19" t="s">
        <v>17</v>
      </c>
      <c r="C19" s="35">
        <v>18552359</v>
      </c>
      <c r="D19" s="35">
        <v>-2485</v>
      </c>
      <c r="E19" s="35">
        <v>996</v>
      </c>
      <c r="F19" s="35">
        <v>-1706</v>
      </c>
      <c r="G19" s="35">
        <v>0</v>
      </c>
      <c r="H19" s="35">
        <f t="shared" si="3"/>
        <v>18549164</v>
      </c>
      <c r="J19" s="25">
        <f t="shared" si="2"/>
        <v>2.3153799999999999E-2</v>
      </c>
      <c r="K19" s="25">
        <f t="shared" si="4"/>
        <v>1.7445599999999999E-2</v>
      </c>
    </row>
    <row r="20" spans="1:11" x14ac:dyDescent="0.35">
      <c r="A20" s="1">
        <f t="shared" si="1"/>
        <v>19</v>
      </c>
      <c r="B20" t="s">
        <v>18</v>
      </c>
      <c r="C20" s="35">
        <v>35849778</v>
      </c>
      <c r="D20" s="35">
        <v>-4736</v>
      </c>
      <c r="E20" s="35">
        <v>14220</v>
      </c>
      <c r="F20" s="35">
        <v>-50676</v>
      </c>
      <c r="G20" s="35">
        <v>0</v>
      </c>
      <c r="H20" s="35">
        <f t="shared" si="3"/>
        <v>35808586</v>
      </c>
      <c r="J20" s="25">
        <f t="shared" si="2"/>
        <v>4.46977E-2</v>
      </c>
      <c r="K20" s="25">
        <f t="shared" si="4"/>
        <v>3.3678199999999998E-2</v>
      </c>
    </row>
    <row r="21" spans="1:11" x14ac:dyDescent="0.35">
      <c r="A21" s="1">
        <f t="shared" si="1"/>
        <v>20</v>
      </c>
      <c r="B21" t="s">
        <v>19</v>
      </c>
      <c r="C21" s="35">
        <v>69946316</v>
      </c>
      <c r="D21" s="35">
        <v>-924</v>
      </c>
      <c r="E21" s="35">
        <v>1689</v>
      </c>
      <c r="F21" s="35">
        <v>-16223</v>
      </c>
      <c r="G21" s="35">
        <v>0</v>
      </c>
      <c r="H21" s="35">
        <f t="shared" si="3"/>
        <v>69930858</v>
      </c>
      <c r="J21" s="25">
        <f t="shared" si="2"/>
        <v>8.7290599999999996E-2</v>
      </c>
      <c r="K21" s="25">
        <f t="shared" si="4"/>
        <v>6.5770499999999996E-2</v>
      </c>
    </row>
    <row r="22" spans="1:11" x14ac:dyDescent="0.35">
      <c r="A22" s="1">
        <f t="shared" si="1"/>
        <v>21</v>
      </c>
      <c r="B22" t="s">
        <v>20</v>
      </c>
      <c r="C22" s="35">
        <v>20637873</v>
      </c>
      <c r="D22" s="35">
        <v>-275</v>
      </c>
      <c r="E22" s="35">
        <v>480</v>
      </c>
      <c r="F22" s="35">
        <v>-2503</v>
      </c>
      <c r="G22" s="35">
        <v>0</v>
      </c>
      <c r="H22" s="35">
        <f t="shared" si="3"/>
        <v>20635575</v>
      </c>
      <c r="J22" s="25">
        <f t="shared" si="2"/>
        <v>2.5758199999999998E-2</v>
      </c>
      <c r="K22" s="25">
        <f t="shared" si="4"/>
        <v>1.9407899999999999E-2</v>
      </c>
    </row>
    <row r="23" spans="1:11" x14ac:dyDescent="0.35">
      <c r="A23" s="1">
        <f t="shared" si="1"/>
        <v>22</v>
      </c>
      <c r="B23" t="s">
        <v>21</v>
      </c>
      <c r="C23" s="35">
        <v>51108998</v>
      </c>
      <c r="D23" s="35">
        <v>-1058</v>
      </c>
      <c r="E23" s="35">
        <v>4394</v>
      </c>
      <c r="F23" s="35">
        <v>-13271</v>
      </c>
      <c r="G23" s="35">
        <v>0</v>
      </c>
      <c r="H23" s="35">
        <f t="shared" si="3"/>
        <v>51099063</v>
      </c>
      <c r="J23" s="25">
        <f t="shared" si="2"/>
        <v>6.3783900000000004E-2</v>
      </c>
      <c r="K23" s="25">
        <f t="shared" si="4"/>
        <v>4.8058999999999998E-2</v>
      </c>
    </row>
    <row r="24" spans="1:11" x14ac:dyDescent="0.35">
      <c r="A24" s="1">
        <f t="shared" si="1"/>
        <v>23</v>
      </c>
      <c r="B24" t="s">
        <v>22</v>
      </c>
      <c r="C24" s="35">
        <v>90794514</v>
      </c>
      <c r="D24" s="35">
        <v>-5976</v>
      </c>
      <c r="E24" s="35">
        <v>8801</v>
      </c>
      <c r="F24" s="35">
        <v>-115738</v>
      </c>
      <c r="G24" s="35">
        <v>0</v>
      </c>
      <c r="H24" s="35">
        <f t="shared" si="3"/>
        <v>90681601</v>
      </c>
      <c r="J24" s="25">
        <f t="shared" si="2"/>
        <v>0.1131925</v>
      </c>
      <c r="K24" s="25">
        <f t="shared" si="4"/>
        <v>8.5286699999999993E-2</v>
      </c>
    </row>
    <row r="25" spans="1:11" x14ac:dyDescent="0.35">
      <c r="A25" s="1">
        <f t="shared" si="1"/>
        <v>24</v>
      </c>
      <c r="B25" t="s">
        <v>23</v>
      </c>
      <c r="C25" s="35">
        <v>95827340</v>
      </c>
      <c r="D25" s="35">
        <v>-4168</v>
      </c>
      <c r="E25" s="35">
        <v>1656</v>
      </c>
      <c r="F25" s="35">
        <v>-54151</v>
      </c>
      <c r="G25" s="35">
        <v>-486835</v>
      </c>
      <c r="H25" s="35">
        <f t="shared" si="3"/>
        <v>95283842</v>
      </c>
      <c r="J25" s="25">
        <f t="shared" si="2"/>
        <v>0.11893720000000001</v>
      </c>
      <c r="K25" s="25">
        <f t="shared" si="4"/>
        <v>8.9615100000000003E-2</v>
      </c>
    </row>
    <row r="26" spans="1:11" x14ac:dyDescent="0.35">
      <c r="A26" s="1">
        <f t="shared" si="1"/>
        <v>25</v>
      </c>
      <c r="B26" t="s">
        <v>24</v>
      </c>
      <c r="C26" s="35">
        <v>28788288</v>
      </c>
      <c r="D26" s="35">
        <v>-2701</v>
      </c>
      <c r="E26" s="35">
        <v>2384</v>
      </c>
      <c r="F26" s="35">
        <v>-32575</v>
      </c>
      <c r="G26" s="35">
        <v>0</v>
      </c>
      <c r="H26" s="35">
        <f t="shared" si="3"/>
        <v>28755396</v>
      </c>
      <c r="J26" s="25">
        <f t="shared" si="2"/>
        <v>3.5893700000000001E-2</v>
      </c>
      <c r="K26" s="25">
        <f t="shared" si="4"/>
        <v>2.7044700000000001E-2</v>
      </c>
    </row>
    <row r="27" spans="1:11" x14ac:dyDescent="0.35">
      <c r="A27" s="1">
        <f t="shared" si="1"/>
        <v>26</v>
      </c>
      <c r="B27" t="s">
        <v>25</v>
      </c>
      <c r="C27" s="35">
        <v>94881309</v>
      </c>
      <c r="D27" s="35">
        <v>-4035</v>
      </c>
      <c r="E27" s="35">
        <v>4236</v>
      </c>
      <c r="F27" s="35">
        <v>-101628</v>
      </c>
      <c r="G27" s="35">
        <v>0</v>
      </c>
      <c r="H27" s="35">
        <f t="shared" si="3"/>
        <v>94779882</v>
      </c>
      <c r="J27" s="25">
        <f t="shared" si="2"/>
        <v>0.1183081</v>
      </c>
      <c r="K27" s="25">
        <f t="shared" si="4"/>
        <v>8.9141200000000004E-2</v>
      </c>
    </row>
    <row r="28" spans="1:11" x14ac:dyDescent="0.35">
      <c r="A28" s="1">
        <f t="shared" si="1"/>
        <v>27</v>
      </c>
      <c r="B28" t="s">
        <v>26</v>
      </c>
      <c r="C28" s="36">
        <v>37581629</v>
      </c>
      <c r="D28" s="36">
        <v>0</v>
      </c>
      <c r="E28" s="36">
        <v>0</v>
      </c>
      <c r="F28" s="36">
        <v>-14405</v>
      </c>
      <c r="G28" s="36">
        <v>0</v>
      </c>
      <c r="H28" s="36">
        <f t="shared" si="3"/>
        <v>37567224</v>
      </c>
      <c r="J28" s="25">
        <f t="shared" si="2"/>
        <v>4.6892900000000001E-2</v>
      </c>
      <c r="K28" s="25">
        <f t="shared" si="4"/>
        <v>3.5332200000000001E-2</v>
      </c>
    </row>
    <row r="29" spans="1:11" x14ac:dyDescent="0.35">
      <c r="A29" s="1">
        <f t="shared" si="1"/>
        <v>28</v>
      </c>
      <c r="C29" s="5"/>
      <c r="D29" s="5"/>
      <c r="E29" s="5"/>
      <c r="F29" s="5"/>
      <c r="G29" s="5"/>
      <c r="H29" s="5"/>
      <c r="J29" s="12"/>
      <c r="K29" s="12"/>
    </row>
    <row r="30" spans="1:11" ht="14.6" thickBot="1" x14ac:dyDescent="0.4">
      <c r="A30" s="1">
        <f t="shared" si="1"/>
        <v>29</v>
      </c>
      <c r="B30" t="s">
        <v>28</v>
      </c>
      <c r="C30" s="8">
        <f>SUM(C13:C28)</f>
        <v>802186820</v>
      </c>
      <c r="D30" s="8">
        <f t="shared" ref="D30:G30" si="5">SUM(D13:D28)</f>
        <v>-35925</v>
      </c>
      <c r="E30" s="8">
        <f t="shared" si="5"/>
        <v>45436</v>
      </c>
      <c r="F30" s="8">
        <f t="shared" si="5"/>
        <v>-582113</v>
      </c>
      <c r="G30" s="8">
        <f t="shared" si="5"/>
        <v>-486835</v>
      </c>
      <c r="H30" s="8">
        <f>SUM(H13:H28)</f>
        <v>801127383</v>
      </c>
      <c r="J30" s="25">
        <f>SUM(J13:J28)</f>
        <v>0.99999980000000011</v>
      </c>
      <c r="K30" s="25">
        <f>ROUND(H30/H$109,7)</f>
        <v>0.75346610000000003</v>
      </c>
    </row>
    <row r="31" spans="1:11" ht="14.6" thickTop="1" x14ac:dyDescent="0.35">
      <c r="A31" s="1">
        <f t="shared" si="1"/>
        <v>30</v>
      </c>
      <c r="C31" s="34"/>
      <c r="D31" s="34"/>
      <c r="E31" s="34"/>
      <c r="F31" s="34"/>
      <c r="G31" s="34"/>
      <c r="H31" s="5"/>
      <c r="J31" s="12"/>
      <c r="K31" s="12"/>
    </row>
    <row r="32" spans="1:11" x14ac:dyDescent="0.35">
      <c r="A32" s="1">
        <f t="shared" si="1"/>
        <v>31</v>
      </c>
      <c r="B32" s="24" t="s">
        <v>29</v>
      </c>
      <c r="C32" s="5"/>
      <c r="D32" s="5"/>
      <c r="E32" s="5"/>
      <c r="F32" s="5"/>
      <c r="G32" s="5"/>
      <c r="H32" s="5"/>
      <c r="J32" s="12"/>
      <c r="K32" s="12"/>
    </row>
    <row r="33" spans="1:11" x14ac:dyDescent="0.35">
      <c r="A33" s="1">
        <f t="shared" si="1"/>
        <v>32</v>
      </c>
      <c r="B33" t="s">
        <v>11</v>
      </c>
      <c r="C33" s="35">
        <v>485034</v>
      </c>
      <c r="D33" s="35">
        <v>0</v>
      </c>
      <c r="E33" s="35">
        <v>0</v>
      </c>
      <c r="F33" s="35">
        <v>0</v>
      </c>
      <c r="G33" s="35">
        <v>0</v>
      </c>
      <c r="H33" s="35">
        <f t="shared" ref="H33:H45" si="6">SUM(C33:G33)</f>
        <v>485034</v>
      </c>
      <c r="J33" s="25">
        <f t="shared" ref="J33:J45" si="7">ROUND(H33/H$47,7)</f>
        <v>6.3277999999999997E-3</v>
      </c>
      <c r="K33" s="25">
        <f>ROUND(H33/H$109,7)</f>
        <v>4.5619999999999998E-4</v>
      </c>
    </row>
    <row r="34" spans="1:11" x14ac:dyDescent="0.35">
      <c r="A34" s="1">
        <f t="shared" si="1"/>
        <v>33</v>
      </c>
      <c r="B34" t="s">
        <v>12</v>
      </c>
      <c r="C34" s="35">
        <v>13499156</v>
      </c>
      <c r="D34" s="35">
        <v>0</v>
      </c>
      <c r="E34" s="35">
        <v>0</v>
      </c>
      <c r="F34" s="35">
        <v>0</v>
      </c>
      <c r="G34" s="35">
        <v>0</v>
      </c>
      <c r="H34" s="35">
        <f t="shared" si="6"/>
        <v>13499156</v>
      </c>
      <c r="J34" s="25">
        <f t="shared" si="7"/>
        <v>0.1761103</v>
      </c>
      <c r="K34" s="25">
        <f t="shared" ref="K34:K45" si="8">ROUND(H34/H$109,7)</f>
        <v>1.26961E-2</v>
      </c>
    </row>
    <row r="35" spans="1:11" x14ac:dyDescent="0.35">
      <c r="A35" s="1">
        <f t="shared" si="1"/>
        <v>34</v>
      </c>
      <c r="B35" t="s">
        <v>13</v>
      </c>
      <c r="C35" s="35">
        <v>659320</v>
      </c>
      <c r="D35" s="35">
        <v>0</v>
      </c>
      <c r="E35" s="35">
        <v>0</v>
      </c>
      <c r="F35" s="35">
        <v>0</v>
      </c>
      <c r="G35" s="35">
        <v>0</v>
      </c>
      <c r="H35" s="35">
        <f t="shared" si="6"/>
        <v>659320</v>
      </c>
      <c r="J35" s="25">
        <f t="shared" si="7"/>
        <v>8.6014999999999998E-3</v>
      </c>
      <c r="K35" s="25">
        <f t="shared" si="8"/>
        <v>6.2009999999999995E-4</v>
      </c>
    </row>
    <row r="36" spans="1:11" x14ac:dyDescent="0.35">
      <c r="A36" s="1">
        <f t="shared" si="1"/>
        <v>35</v>
      </c>
      <c r="B36" t="s">
        <v>16</v>
      </c>
      <c r="C36" s="35">
        <v>2718368</v>
      </c>
      <c r="D36" s="35">
        <v>0</v>
      </c>
      <c r="E36" s="35">
        <v>0</v>
      </c>
      <c r="F36" s="35">
        <v>0</v>
      </c>
      <c r="G36" s="35">
        <v>0</v>
      </c>
      <c r="H36" s="35">
        <f t="shared" si="6"/>
        <v>2718368</v>
      </c>
      <c r="J36" s="25">
        <f t="shared" si="7"/>
        <v>3.54639E-2</v>
      </c>
      <c r="K36" s="25">
        <f t="shared" si="8"/>
        <v>2.5566E-3</v>
      </c>
    </row>
    <row r="37" spans="1:11" x14ac:dyDescent="0.35">
      <c r="A37" s="1">
        <f t="shared" si="1"/>
        <v>36</v>
      </c>
      <c r="B37" t="s">
        <v>17</v>
      </c>
      <c r="C37" s="35">
        <v>2122618</v>
      </c>
      <c r="D37" s="35">
        <v>0</v>
      </c>
      <c r="E37" s="35">
        <v>0</v>
      </c>
      <c r="F37" s="35">
        <v>0</v>
      </c>
      <c r="G37" s="35">
        <v>0</v>
      </c>
      <c r="H37" s="35">
        <f t="shared" si="6"/>
        <v>2122618</v>
      </c>
      <c r="J37" s="25">
        <f t="shared" si="7"/>
        <v>2.76917E-2</v>
      </c>
      <c r="K37" s="25">
        <f t="shared" si="8"/>
        <v>1.9962999999999999E-3</v>
      </c>
    </row>
    <row r="38" spans="1:11" x14ac:dyDescent="0.35">
      <c r="A38" s="1">
        <f t="shared" si="1"/>
        <v>37</v>
      </c>
      <c r="B38" t="s">
        <v>18</v>
      </c>
      <c r="C38" s="35">
        <v>3864065</v>
      </c>
      <c r="D38" s="35">
        <v>0</v>
      </c>
      <c r="E38" s="35">
        <v>0</v>
      </c>
      <c r="F38" s="35">
        <v>0</v>
      </c>
      <c r="G38" s="35">
        <v>0</v>
      </c>
      <c r="H38" s="35">
        <f t="shared" si="6"/>
        <v>3864065</v>
      </c>
      <c r="J38" s="25">
        <f t="shared" si="7"/>
        <v>5.0410700000000003E-2</v>
      </c>
      <c r="K38" s="25">
        <f t="shared" si="8"/>
        <v>3.6342000000000002E-3</v>
      </c>
    </row>
    <row r="39" spans="1:11" x14ac:dyDescent="0.35">
      <c r="A39" s="1">
        <f t="shared" si="1"/>
        <v>38</v>
      </c>
      <c r="B39" t="s">
        <v>19</v>
      </c>
      <c r="C39" s="35">
        <v>4754422</v>
      </c>
      <c r="D39" s="35">
        <v>0</v>
      </c>
      <c r="E39" s="35">
        <v>0</v>
      </c>
      <c r="F39" s="35">
        <v>0</v>
      </c>
      <c r="G39" s="35">
        <v>0</v>
      </c>
      <c r="H39" s="35">
        <f t="shared" si="6"/>
        <v>4754422</v>
      </c>
      <c r="J39" s="25">
        <f t="shared" si="7"/>
        <v>6.2026299999999999E-2</v>
      </c>
      <c r="K39" s="25">
        <f t="shared" si="8"/>
        <v>4.4716000000000001E-3</v>
      </c>
    </row>
    <row r="40" spans="1:11" x14ac:dyDescent="0.35">
      <c r="A40" s="1">
        <f t="shared" si="1"/>
        <v>39</v>
      </c>
      <c r="B40" t="s">
        <v>21</v>
      </c>
      <c r="C40" s="35">
        <v>844969</v>
      </c>
      <c r="D40" s="35">
        <v>0</v>
      </c>
      <c r="E40" s="35">
        <v>0</v>
      </c>
      <c r="F40" s="35">
        <v>0</v>
      </c>
      <c r="G40" s="35">
        <v>0</v>
      </c>
      <c r="H40" s="35">
        <f t="shared" si="6"/>
        <v>844969</v>
      </c>
      <c r="J40" s="25">
        <f t="shared" si="7"/>
        <v>1.10235E-2</v>
      </c>
      <c r="K40" s="25">
        <f t="shared" si="8"/>
        <v>7.9469999999999996E-4</v>
      </c>
    </row>
    <row r="41" spans="1:11" x14ac:dyDescent="0.35">
      <c r="A41" s="1">
        <f t="shared" si="1"/>
        <v>40</v>
      </c>
      <c r="B41" t="s">
        <v>22</v>
      </c>
      <c r="C41" s="35">
        <v>19148191</v>
      </c>
      <c r="D41" s="35">
        <v>0</v>
      </c>
      <c r="E41" s="35">
        <v>0</v>
      </c>
      <c r="F41" s="35">
        <v>0</v>
      </c>
      <c r="G41" s="35">
        <v>0</v>
      </c>
      <c r="H41" s="35">
        <f t="shared" si="6"/>
        <v>19148191</v>
      </c>
      <c r="J41" s="25">
        <f t="shared" si="7"/>
        <v>0.24980769999999999</v>
      </c>
      <c r="K41" s="25">
        <f t="shared" si="8"/>
        <v>1.8009000000000001E-2</v>
      </c>
    </row>
    <row r="42" spans="1:11" x14ac:dyDescent="0.35">
      <c r="A42" s="1">
        <f t="shared" si="1"/>
        <v>41</v>
      </c>
      <c r="B42" t="s">
        <v>23</v>
      </c>
      <c r="C42" s="35">
        <v>10409213</v>
      </c>
      <c r="D42" s="35">
        <v>0</v>
      </c>
      <c r="E42" s="35">
        <v>0</v>
      </c>
      <c r="F42" s="35">
        <v>0</v>
      </c>
      <c r="G42" s="35">
        <v>0</v>
      </c>
      <c r="H42" s="35">
        <f t="shared" si="6"/>
        <v>10409213</v>
      </c>
      <c r="J42" s="25">
        <f t="shared" si="7"/>
        <v>0.1357988</v>
      </c>
      <c r="K42" s="25">
        <f t="shared" si="8"/>
        <v>9.7899000000000007E-3</v>
      </c>
    </row>
    <row r="43" spans="1:11" x14ac:dyDescent="0.35">
      <c r="A43" s="1">
        <f t="shared" si="1"/>
        <v>42</v>
      </c>
      <c r="B43" t="s">
        <v>24</v>
      </c>
      <c r="C43" s="35">
        <v>10201131</v>
      </c>
      <c r="D43" s="35">
        <v>0</v>
      </c>
      <c r="E43" s="35">
        <v>0</v>
      </c>
      <c r="F43" s="35">
        <v>0</v>
      </c>
      <c r="G43" s="35">
        <v>0</v>
      </c>
      <c r="H43" s="35">
        <f t="shared" si="6"/>
        <v>10201131</v>
      </c>
      <c r="J43" s="25">
        <f t="shared" si="7"/>
        <v>0.13308420000000001</v>
      </c>
      <c r="K43" s="25">
        <f t="shared" si="8"/>
        <v>9.5942000000000006E-3</v>
      </c>
    </row>
    <row r="44" spans="1:11" x14ac:dyDescent="0.35">
      <c r="A44" s="1">
        <f t="shared" si="1"/>
        <v>43</v>
      </c>
      <c r="B44" t="s">
        <v>25</v>
      </c>
      <c r="C44" s="35">
        <v>5863994</v>
      </c>
      <c r="D44" s="35">
        <v>0</v>
      </c>
      <c r="E44" s="35">
        <v>0</v>
      </c>
      <c r="F44" s="35">
        <v>0</v>
      </c>
      <c r="G44" s="35">
        <v>0</v>
      </c>
      <c r="H44" s="35">
        <f t="shared" si="6"/>
        <v>5863994</v>
      </c>
      <c r="J44" s="25">
        <f t="shared" si="7"/>
        <v>7.6501799999999995E-2</v>
      </c>
      <c r="K44" s="25">
        <f t="shared" si="8"/>
        <v>5.5151000000000002E-3</v>
      </c>
    </row>
    <row r="45" spans="1:11" x14ac:dyDescent="0.35">
      <c r="A45" s="1">
        <f t="shared" si="1"/>
        <v>44</v>
      </c>
      <c r="B45" t="s">
        <v>26</v>
      </c>
      <c r="C45" s="36">
        <v>2081236</v>
      </c>
      <c r="D45" s="36">
        <v>0</v>
      </c>
      <c r="E45" s="36">
        <v>0</v>
      </c>
      <c r="F45" s="36">
        <v>0</v>
      </c>
      <c r="G45" s="36">
        <v>0</v>
      </c>
      <c r="H45" s="36">
        <f t="shared" si="6"/>
        <v>2081236</v>
      </c>
      <c r="J45" s="25">
        <f t="shared" si="7"/>
        <v>2.71519E-2</v>
      </c>
      <c r="K45" s="25">
        <f t="shared" si="8"/>
        <v>1.9574000000000002E-3</v>
      </c>
    </row>
    <row r="46" spans="1:11" x14ac:dyDescent="0.35">
      <c r="A46" s="1">
        <f t="shared" si="1"/>
        <v>45</v>
      </c>
      <c r="C46" s="5"/>
      <c r="D46" s="5"/>
      <c r="E46" s="5"/>
      <c r="F46" s="5"/>
      <c r="G46" s="5"/>
      <c r="H46" s="5"/>
      <c r="J46" s="25"/>
      <c r="K46" s="25"/>
    </row>
    <row r="47" spans="1:11" ht="14.6" thickBot="1" x14ac:dyDescent="0.4">
      <c r="A47" s="1">
        <f t="shared" si="1"/>
        <v>46</v>
      </c>
      <c r="B47" t="s">
        <v>30</v>
      </c>
      <c r="C47" s="8">
        <f t="shared" ref="C47:H47" si="9">SUM(C33:C45)</f>
        <v>76651717</v>
      </c>
      <c r="D47" s="8">
        <f t="shared" si="9"/>
        <v>0</v>
      </c>
      <c r="E47" s="8">
        <f t="shared" si="9"/>
        <v>0</v>
      </c>
      <c r="F47" s="8">
        <f t="shared" si="9"/>
        <v>0</v>
      </c>
      <c r="G47" s="8">
        <f t="shared" si="9"/>
        <v>0</v>
      </c>
      <c r="H47" s="8">
        <f t="shared" si="9"/>
        <v>76651717</v>
      </c>
      <c r="J47" s="25">
        <f>SUM(J33:J45)</f>
        <v>1.0000000999999998</v>
      </c>
      <c r="K47" s="25">
        <f>ROUND(H47/H$109,7)</f>
        <v>7.2091500000000003E-2</v>
      </c>
    </row>
    <row r="48" spans="1:11" ht="14.6" thickTop="1" x14ac:dyDescent="0.35">
      <c r="A48" s="1">
        <f t="shared" si="1"/>
        <v>47</v>
      </c>
      <c r="C48" s="34"/>
      <c r="D48" s="5"/>
      <c r="E48" s="5"/>
      <c r="F48" s="5"/>
      <c r="G48" s="5"/>
      <c r="H48" s="5"/>
      <c r="J48" s="12"/>
      <c r="K48" s="12"/>
    </row>
    <row r="49" spans="1:11" x14ac:dyDescent="0.35">
      <c r="A49" s="1">
        <f t="shared" si="1"/>
        <v>48</v>
      </c>
      <c r="B49" s="24" t="s">
        <v>31</v>
      </c>
      <c r="C49" s="5"/>
      <c r="D49" s="5"/>
      <c r="E49" s="5"/>
      <c r="F49" s="5"/>
      <c r="G49" s="5"/>
      <c r="H49" s="5"/>
      <c r="J49" s="12"/>
      <c r="K49" s="12"/>
    </row>
    <row r="50" spans="1:11" x14ac:dyDescent="0.35">
      <c r="A50" s="1">
        <f t="shared" si="1"/>
        <v>49</v>
      </c>
      <c r="B50" s="9" t="s">
        <v>14</v>
      </c>
      <c r="C50" s="35">
        <v>3515742</v>
      </c>
      <c r="D50" s="35">
        <v>0</v>
      </c>
      <c r="E50" s="35">
        <v>0</v>
      </c>
      <c r="F50" s="35">
        <v>0</v>
      </c>
      <c r="G50" s="35">
        <v>0</v>
      </c>
      <c r="H50" s="35">
        <f t="shared" ref="H50:H55" si="10">SUM(C50:G50)</f>
        <v>3515742</v>
      </c>
      <c r="J50" s="25">
        <f t="shared" ref="J50:J55" si="11">ROUND(H50/H$57,7)</f>
        <v>0.11617810000000001</v>
      </c>
      <c r="K50" s="25">
        <f>ROUND(H50/H$109,7)</f>
        <v>3.3065999999999998E-3</v>
      </c>
    </row>
    <row r="51" spans="1:11" x14ac:dyDescent="0.35">
      <c r="A51" s="1">
        <f t="shared" si="1"/>
        <v>50</v>
      </c>
      <c r="B51" t="s">
        <v>15</v>
      </c>
      <c r="C51" s="35">
        <v>2584476</v>
      </c>
      <c r="D51" s="35">
        <v>0</v>
      </c>
      <c r="E51" s="35">
        <v>0</v>
      </c>
      <c r="F51" s="35">
        <v>0</v>
      </c>
      <c r="G51" s="35">
        <v>0</v>
      </c>
      <c r="H51" s="35">
        <f t="shared" si="10"/>
        <v>2584476</v>
      </c>
      <c r="J51" s="25">
        <f t="shared" si="11"/>
        <v>8.5404300000000002E-2</v>
      </c>
      <c r="K51" s="25">
        <f t="shared" ref="K51:K55" si="12">ROUND(H51/H$109,7)</f>
        <v>2.4307E-3</v>
      </c>
    </row>
    <row r="52" spans="1:11" x14ac:dyDescent="0.35">
      <c r="A52" s="1">
        <f t="shared" si="1"/>
        <v>51</v>
      </c>
      <c r="B52" t="s">
        <v>16</v>
      </c>
      <c r="C52" s="35">
        <v>7117487</v>
      </c>
      <c r="D52" s="35">
        <v>0</v>
      </c>
      <c r="E52" s="35">
        <v>0</v>
      </c>
      <c r="F52" s="35">
        <v>0</v>
      </c>
      <c r="G52" s="35">
        <v>0</v>
      </c>
      <c r="H52" s="35">
        <f t="shared" si="10"/>
        <v>7117487</v>
      </c>
      <c r="J52" s="25">
        <f t="shared" si="11"/>
        <v>0.23519809999999999</v>
      </c>
      <c r="K52" s="25">
        <f t="shared" si="12"/>
        <v>6.6940000000000003E-3</v>
      </c>
    </row>
    <row r="53" spans="1:11" x14ac:dyDescent="0.35">
      <c r="A53" s="1">
        <f t="shared" si="1"/>
        <v>52</v>
      </c>
      <c r="B53" t="s">
        <v>17</v>
      </c>
      <c r="C53" s="35">
        <v>4226566</v>
      </c>
      <c r="D53" s="35">
        <v>0</v>
      </c>
      <c r="E53" s="35">
        <v>0</v>
      </c>
      <c r="F53" s="35">
        <v>0</v>
      </c>
      <c r="G53" s="35">
        <v>0</v>
      </c>
      <c r="H53" s="35">
        <f t="shared" si="10"/>
        <v>4226566</v>
      </c>
      <c r="J53" s="25">
        <f t="shared" si="11"/>
        <v>0.13966729999999999</v>
      </c>
      <c r="K53" s="25">
        <f t="shared" si="12"/>
        <v>3.9750999999999996E-3</v>
      </c>
    </row>
    <row r="54" spans="1:11" x14ac:dyDescent="0.35">
      <c r="A54" s="1">
        <f t="shared" si="1"/>
        <v>53</v>
      </c>
      <c r="B54" t="s">
        <v>19</v>
      </c>
      <c r="C54" s="35">
        <v>6408064</v>
      </c>
      <c r="D54" s="35">
        <v>0</v>
      </c>
      <c r="E54" s="35">
        <v>0</v>
      </c>
      <c r="F54" s="35">
        <v>0</v>
      </c>
      <c r="G54" s="35">
        <v>0</v>
      </c>
      <c r="H54" s="35">
        <f t="shared" si="10"/>
        <v>6408064</v>
      </c>
      <c r="J54" s="25">
        <f t="shared" si="11"/>
        <v>0.2117552</v>
      </c>
      <c r="K54" s="25">
        <f t="shared" si="12"/>
        <v>6.0267999999999997E-3</v>
      </c>
    </row>
    <row r="55" spans="1:11" x14ac:dyDescent="0.35">
      <c r="A55" s="1">
        <f t="shared" si="1"/>
        <v>54</v>
      </c>
      <c r="B55" t="s">
        <v>25</v>
      </c>
      <c r="C55" s="36">
        <v>6409328</v>
      </c>
      <c r="D55" s="36">
        <v>0</v>
      </c>
      <c r="E55" s="36">
        <v>0</v>
      </c>
      <c r="F55" s="36">
        <v>0</v>
      </c>
      <c r="G55" s="36">
        <v>0</v>
      </c>
      <c r="H55" s="36">
        <f t="shared" si="10"/>
        <v>6409328</v>
      </c>
      <c r="J55" s="25">
        <f t="shared" si="11"/>
        <v>0.21179700000000001</v>
      </c>
      <c r="K55" s="25">
        <f t="shared" si="12"/>
        <v>6.0280000000000004E-3</v>
      </c>
    </row>
    <row r="56" spans="1:11" x14ac:dyDescent="0.35">
      <c r="A56" s="1">
        <f t="shared" si="1"/>
        <v>55</v>
      </c>
      <c r="C56" s="5"/>
      <c r="D56" s="5"/>
      <c r="E56" s="5"/>
      <c r="F56" s="5"/>
      <c r="G56" s="5"/>
      <c r="H56" s="5"/>
      <c r="J56" s="25"/>
      <c r="K56" s="25"/>
    </row>
    <row r="57" spans="1:11" ht="14.6" thickBot="1" x14ac:dyDescent="0.4">
      <c r="A57" s="1">
        <f t="shared" si="1"/>
        <v>56</v>
      </c>
      <c r="B57" t="s">
        <v>32</v>
      </c>
      <c r="C57" s="8">
        <f>SUM(C50:C55)</f>
        <v>30261663</v>
      </c>
      <c r="D57" s="8">
        <f t="shared" ref="D57:G57" si="13">SUM(D50:D55)</f>
        <v>0</v>
      </c>
      <c r="E57" s="8">
        <f t="shared" si="13"/>
        <v>0</v>
      </c>
      <c r="F57" s="8">
        <f t="shared" si="13"/>
        <v>0</v>
      </c>
      <c r="G57" s="8">
        <f t="shared" si="13"/>
        <v>0</v>
      </c>
      <c r="H57" s="8">
        <f>SUM(H50:H55)</f>
        <v>30261663</v>
      </c>
      <c r="J57" s="25">
        <f>SUM(J50:J55)</f>
        <v>1</v>
      </c>
      <c r="K57" s="25">
        <f>ROUND(H57/H$109,7)</f>
        <v>2.8461299999999998E-2</v>
      </c>
    </row>
    <row r="58" spans="1:11" ht="14.6" thickTop="1" x14ac:dyDescent="0.35">
      <c r="A58" s="1">
        <f t="shared" si="1"/>
        <v>57</v>
      </c>
      <c r="C58" s="34"/>
      <c r="D58" s="5"/>
      <c r="E58" s="5"/>
      <c r="F58" s="5"/>
      <c r="G58" s="5"/>
      <c r="H58" s="5"/>
      <c r="J58" s="12"/>
      <c r="K58" s="12"/>
    </row>
    <row r="59" spans="1:11" x14ac:dyDescent="0.35">
      <c r="A59" s="1">
        <f t="shared" si="1"/>
        <v>58</v>
      </c>
      <c r="K59" s="15" t="s">
        <v>103</v>
      </c>
    </row>
    <row r="60" spans="1:11" x14ac:dyDescent="0.35">
      <c r="A60" s="1">
        <f t="shared" si="1"/>
        <v>59</v>
      </c>
      <c r="C60" s="43" t="s">
        <v>72</v>
      </c>
      <c r="D60" s="43"/>
      <c r="E60" s="43"/>
      <c r="F60" s="43"/>
      <c r="G60" s="43"/>
      <c r="H60" s="43"/>
      <c r="K60" s="15" t="s">
        <v>99</v>
      </c>
    </row>
    <row r="61" spans="1:11" x14ac:dyDescent="0.35">
      <c r="A61" s="1">
        <f t="shared" si="1"/>
        <v>60</v>
      </c>
      <c r="C61" s="43" t="s">
        <v>104</v>
      </c>
      <c r="D61" s="43"/>
      <c r="E61" s="43"/>
      <c r="F61" s="43"/>
      <c r="G61" s="43"/>
      <c r="H61" s="43"/>
    </row>
    <row r="62" spans="1:11" x14ac:dyDescent="0.35">
      <c r="A62" s="1">
        <f t="shared" si="1"/>
        <v>61</v>
      </c>
      <c r="C62" s="43" t="s">
        <v>105</v>
      </c>
      <c r="D62" s="43"/>
      <c r="E62" s="43"/>
      <c r="F62" s="43"/>
      <c r="G62" s="43"/>
      <c r="H62" s="43"/>
    </row>
    <row r="63" spans="1:11" x14ac:dyDescent="0.35">
      <c r="A63" s="1">
        <f t="shared" si="1"/>
        <v>62</v>
      </c>
      <c r="C63" s="43" t="s">
        <v>114</v>
      </c>
      <c r="D63" s="43"/>
      <c r="E63" s="43"/>
      <c r="F63" s="43"/>
      <c r="G63" s="43"/>
      <c r="H63" s="43"/>
      <c r="J63" s="44"/>
      <c r="K63" s="44"/>
    </row>
    <row r="64" spans="1:11" x14ac:dyDescent="0.35">
      <c r="A64" s="1">
        <f t="shared" si="1"/>
        <v>63</v>
      </c>
      <c r="C64" s="21"/>
      <c r="D64" s="21"/>
      <c r="E64" s="21"/>
      <c r="F64" s="21"/>
      <c r="G64" s="21"/>
      <c r="H64" s="21"/>
      <c r="J64" s="20"/>
      <c r="K64" s="20"/>
    </row>
    <row r="65" spans="1:11" x14ac:dyDescent="0.35">
      <c r="A65" s="1">
        <f t="shared" si="1"/>
        <v>64</v>
      </c>
      <c r="C65" s="45" t="s">
        <v>115</v>
      </c>
      <c r="D65" s="46"/>
      <c r="E65" s="46"/>
      <c r="F65" s="46"/>
      <c r="G65" s="46"/>
      <c r="H65" s="47"/>
      <c r="J65" s="12"/>
      <c r="K65" s="12"/>
    </row>
    <row r="66" spans="1:11" x14ac:dyDescent="0.35">
      <c r="A66" s="1">
        <f t="shared" si="1"/>
        <v>65</v>
      </c>
      <c r="B66" s="3"/>
      <c r="C66" s="3"/>
      <c r="D66" s="3" t="s">
        <v>2</v>
      </c>
      <c r="E66" s="3" t="s">
        <v>4</v>
      </c>
      <c r="F66" s="3" t="s">
        <v>6</v>
      </c>
      <c r="G66" s="3" t="s">
        <v>27</v>
      </c>
      <c r="H66" s="3" t="s">
        <v>8</v>
      </c>
      <c r="J66" s="10" t="s">
        <v>41</v>
      </c>
      <c r="K66" s="10" t="s">
        <v>42</v>
      </c>
    </row>
    <row r="67" spans="1:11" ht="14.6" thickBot="1" x14ac:dyDescent="0.4">
      <c r="A67" s="1">
        <f t="shared" si="1"/>
        <v>66</v>
      </c>
      <c r="B67" s="4" t="s">
        <v>0</v>
      </c>
      <c r="C67" s="4" t="s">
        <v>1</v>
      </c>
      <c r="D67" s="4" t="s">
        <v>3</v>
      </c>
      <c r="E67" s="4" t="s">
        <v>5</v>
      </c>
      <c r="F67" s="4" t="s">
        <v>7</v>
      </c>
      <c r="G67" s="4" t="s">
        <v>3</v>
      </c>
      <c r="H67" s="4" t="s">
        <v>9</v>
      </c>
      <c r="J67" s="11" t="s">
        <v>0</v>
      </c>
      <c r="K67" s="11" t="s">
        <v>43</v>
      </c>
    </row>
    <row r="68" spans="1:11" x14ac:dyDescent="0.35">
      <c r="A68" s="1">
        <f t="shared" si="1"/>
        <v>67</v>
      </c>
      <c r="B68" s="3"/>
      <c r="C68" s="3"/>
      <c r="D68" s="3"/>
      <c r="E68" s="3"/>
      <c r="F68" s="3"/>
      <c r="G68" s="3"/>
      <c r="H68" s="3"/>
      <c r="J68" s="10"/>
      <c r="K68" s="10"/>
    </row>
    <row r="69" spans="1:11" x14ac:dyDescent="0.35">
      <c r="A69" s="1">
        <f t="shared" si="1"/>
        <v>68</v>
      </c>
      <c r="B69" s="24" t="s">
        <v>33</v>
      </c>
      <c r="C69" s="5"/>
      <c r="D69" s="5"/>
      <c r="E69" s="5"/>
      <c r="F69" s="5"/>
      <c r="G69" s="5"/>
      <c r="H69" s="5"/>
      <c r="J69" s="12"/>
      <c r="K69" s="12"/>
    </row>
    <row r="70" spans="1:11" x14ac:dyDescent="0.35">
      <c r="A70" s="1">
        <f t="shared" si="1"/>
        <v>69</v>
      </c>
      <c r="B70" t="s">
        <v>12</v>
      </c>
      <c r="C70" s="35">
        <v>5827359</v>
      </c>
      <c r="D70" s="35">
        <v>0</v>
      </c>
      <c r="E70" s="35">
        <v>0</v>
      </c>
      <c r="F70" s="35">
        <v>0</v>
      </c>
      <c r="G70" s="35">
        <v>0</v>
      </c>
      <c r="H70" s="35">
        <f t="shared" ref="H70:H75" si="14">SUM(C70:G70)</f>
        <v>5827359</v>
      </c>
      <c r="J70" s="25">
        <f t="shared" ref="J70:J75" si="15">ROUND(H70/H$77,7)</f>
        <v>0.1275115</v>
      </c>
      <c r="K70" s="25">
        <f>ROUND(H70/H$109,7)</f>
        <v>5.4806999999999998E-3</v>
      </c>
    </row>
    <row r="71" spans="1:11" x14ac:dyDescent="0.35">
      <c r="A71" s="1">
        <f t="shared" si="1"/>
        <v>70</v>
      </c>
      <c r="B71" s="23" t="s">
        <v>14</v>
      </c>
      <c r="C71" s="35">
        <v>4055175</v>
      </c>
      <c r="D71" s="35">
        <v>0</v>
      </c>
      <c r="E71" s="35">
        <v>0</v>
      </c>
      <c r="F71" s="35">
        <v>0</v>
      </c>
      <c r="G71" s="35">
        <v>0</v>
      </c>
      <c r="H71" s="35">
        <f t="shared" si="14"/>
        <v>4055175</v>
      </c>
      <c r="J71" s="25">
        <f t="shared" si="15"/>
        <v>8.8733400000000004E-2</v>
      </c>
      <c r="K71" s="25">
        <f t="shared" ref="K71:K75" si="16">ROUND(H71/H$109,7)</f>
        <v>3.8138999999999998E-3</v>
      </c>
    </row>
    <row r="72" spans="1:11" x14ac:dyDescent="0.35">
      <c r="A72" s="1">
        <f t="shared" si="1"/>
        <v>71</v>
      </c>
      <c r="B72" t="s">
        <v>16</v>
      </c>
      <c r="C72" s="35">
        <v>18286639</v>
      </c>
      <c r="D72" s="35">
        <v>0</v>
      </c>
      <c r="E72" s="35">
        <v>0</v>
      </c>
      <c r="F72" s="35">
        <v>0</v>
      </c>
      <c r="G72" s="35">
        <v>0</v>
      </c>
      <c r="H72" s="35">
        <f t="shared" si="14"/>
        <v>18286639</v>
      </c>
      <c r="J72" s="25">
        <f t="shared" si="15"/>
        <v>0.40013959999999998</v>
      </c>
      <c r="K72" s="25">
        <f t="shared" si="16"/>
        <v>1.7198700000000001E-2</v>
      </c>
    </row>
    <row r="73" spans="1:11" x14ac:dyDescent="0.35">
      <c r="A73" s="1">
        <f t="shared" si="1"/>
        <v>72</v>
      </c>
      <c r="B73" t="s">
        <v>18</v>
      </c>
      <c r="C73" s="35">
        <v>8381538</v>
      </c>
      <c r="D73" s="35">
        <v>0</v>
      </c>
      <c r="E73" s="35">
        <v>0</v>
      </c>
      <c r="F73" s="35">
        <v>0</v>
      </c>
      <c r="G73" s="35">
        <v>0</v>
      </c>
      <c r="H73" s="35">
        <f t="shared" si="14"/>
        <v>8381538</v>
      </c>
      <c r="J73" s="25">
        <f t="shared" si="15"/>
        <v>0.18340090000000001</v>
      </c>
      <c r="K73" s="25">
        <f t="shared" si="16"/>
        <v>7.8829E-3</v>
      </c>
    </row>
    <row r="74" spans="1:11" x14ac:dyDescent="0.35">
      <c r="A74" s="1">
        <f t="shared" si="1"/>
        <v>73</v>
      </c>
      <c r="B74" t="s">
        <v>20</v>
      </c>
      <c r="C74" s="35">
        <v>1796759</v>
      </c>
      <c r="D74" s="35">
        <v>0</v>
      </c>
      <c r="E74" s="35">
        <v>0</v>
      </c>
      <c r="F74" s="35">
        <v>0</v>
      </c>
      <c r="G74" s="35">
        <v>0</v>
      </c>
      <c r="H74" s="35">
        <f t="shared" ref="H74" si="17">SUM(C74:G74)</f>
        <v>1796759</v>
      </c>
      <c r="J74" s="25">
        <f t="shared" si="15"/>
        <v>3.9315799999999998E-2</v>
      </c>
      <c r="K74" s="25">
        <f t="shared" si="16"/>
        <v>1.6899E-3</v>
      </c>
    </row>
    <row r="75" spans="1:11" x14ac:dyDescent="0.35">
      <c r="A75" s="1">
        <f t="shared" si="1"/>
        <v>74</v>
      </c>
      <c r="B75" t="s">
        <v>21</v>
      </c>
      <c r="C75" s="36">
        <v>7353175</v>
      </c>
      <c r="D75" s="36">
        <v>0</v>
      </c>
      <c r="E75" s="36">
        <v>0</v>
      </c>
      <c r="F75" s="36">
        <v>0</v>
      </c>
      <c r="G75" s="36">
        <v>0</v>
      </c>
      <c r="H75" s="36">
        <f t="shared" si="14"/>
        <v>7353175</v>
      </c>
      <c r="J75" s="25">
        <f t="shared" si="15"/>
        <v>0.16089870000000001</v>
      </c>
      <c r="K75" s="25">
        <f t="shared" si="16"/>
        <v>6.9157000000000003E-3</v>
      </c>
    </row>
    <row r="76" spans="1:11" x14ac:dyDescent="0.35">
      <c r="A76" s="1">
        <f t="shared" si="1"/>
        <v>75</v>
      </c>
      <c r="C76" s="5"/>
      <c r="D76" s="5"/>
      <c r="E76" s="5"/>
      <c r="F76" s="5"/>
      <c r="G76" s="5"/>
      <c r="H76" s="5"/>
      <c r="J76" s="25"/>
      <c r="K76" s="25"/>
    </row>
    <row r="77" spans="1:11" ht="14.6" thickBot="1" x14ac:dyDescent="0.4">
      <c r="A77" s="1">
        <f t="shared" si="1"/>
        <v>76</v>
      </c>
      <c r="B77" t="s">
        <v>34</v>
      </c>
      <c r="C77" s="8">
        <f t="shared" ref="C77:H77" si="18">SUM(C70:C75)</f>
        <v>45700645</v>
      </c>
      <c r="D77" s="8">
        <f t="shared" si="18"/>
        <v>0</v>
      </c>
      <c r="E77" s="8">
        <f t="shared" si="18"/>
        <v>0</v>
      </c>
      <c r="F77" s="8">
        <f t="shared" si="18"/>
        <v>0</v>
      </c>
      <c r="G77" s="8">
        <f t="shared" si="18"/>
        <v>0</v>
      </c>
      <c r="H77" s="8">
        <f t="shared" si="18"/>
        <v>45700645</v>
      </c>
      <c r="J77" s="25">
        <f>SUM(J70:J75)</f>
        <v>0.99999989999999994</v>
      </c>
      <c r="K77" s="25">
        <f>ROUND(H77/H$109,7)</f>
        <v>4.2981800000000001E-2</v>
      </c>
    </row>
    <row r="78" spans="1:11" ht="14.6" thickTop="1" x14ac:dyDescent="0.35">
      <c r="A78" s="1">
        <f t="shared" si="1"/>
        <v>77</v>
      </c>
      <c r="C78" s="34"/>
      <c r="D78" s="5"/>
      <c r="E78" s="5"/>
      <c r="F78" s="5"/>
      <c r="G78" s="5"/>
      <c r="H78" s="5"/>
      <c r="J78" s="25"/>
      <c r="K78" s="25"/>
    </row>
    <row r="79" spans="1:11" x14ac:dyDescent="0.35">
      <c r="A79" s="1">
        <f t="shared" si="1"/>
        <v>78</v>
      </c>
      <c r="B79" s="24" t="s">
        <v>35</v>
      </c>
      <c r="C79" s="5"/>
      <c r="D79" s="5"/>
      <c r="E79" s="5"/>
      <c r="F79" s="5"/>
      <c r="G79" s="5"/>
      <c r="H79" s="5"/>
      <c r="J79" s="25"/>
      <c r="K79" s="25"/>
    </row>
    <row r="80" spans="1:11" ht="14.6" thickBot="1" x14ac:dyDescent="0.4">
      <c r="A80" s="1">
        <f t="shared" si="1"/>
        <v>79</v>
      </c>
      <c r="B80" s="9" t="s">
        <v>22</v>
      </c>
      <c r="C80" s="37">
        <v>82398977</v>
      </c>
      <c r="D80" s="37">
        <v>0</v>
      </c>
      <c r="E80" s="37">
        <v>0</v>
      </c>
      <c r="F80" s="37">
        <v>0</v>
      </c>
      <c r="G80" s="37">
        <v>0</v>
      </c>
      <c r="H80" s="37">
        <f t="shared" ref="H80" si="19">SUM(C80:G80)</f>
        <v>82398977</v>
      </c>
      <c r="J80" s="25">
        <v>1</v>
      </c>
      <c r="K80" s="25">
        <f>ROUND(H80/H$109,7)</f>
        <v>7.7496800000000005E-2</v>
      </c>
    </row>
    <row r="81" spans="1:11" ht="14.6" thickTop="1" x14ac:dyDescent="0.35">
      <c r="A81" s="1">
        <f t="shared" si="1"/>
        <v>80</v>
      </c>
      <c r="C81" s="34"/>
      <c r="D81" s="5"/>
      <c r="E81" s="5"/>
      <c r="F81" s="5"/>
      <c r="G81" s="5"/>
      <c r="H81" s="5"/>
      <c r="J81" s="25"/>
      <c r="K81" s="25"/>
    </row>
    <row r="82" spans="1:11" x14ac:dyDescent="0.35">
      <c r="A82" s="1">
        <f t="shared" si="1"/>
        <v>81</v>
      </c>
      <c r="B82" s="24" t="s">
        <v>36</v>
      </c>
      <c r="C82" s="5"/>
      <c r="D82" s="5"/>
      <c r="E82" s="5"/>
      <c r="F82" s="5"/>
      <c r="G82" s="5"/>
      <c r="H82" s="5"/>
      <c r="J82" s="25"/>
      <c r="K82" s="25"/>
    </row>
    <row r="83" spans="1:11" x14ac:dyDescent="0.35">
      <c r="A83" s="1">
        <f t="shared" si="1"/>
        <v>82</v>
      </c>
      <c r="B83" t="s">
        <v>16</v>
      </c>
      <c r="C83" s="35">
        <v>8720710</v>
      </c>
      <c r="D83" s="35">
        <v>0</v>
      </c>
      <c r="E83" s="35">
        <v>0</v>
      </c>
      <c r="F83" s="35">
        <v>0</v>
      </c>
      <c r="G83" s="35">
        <v>0</v>
      </c>
      <c r="H83" s="35">
        <f t="shared" ref="H83:H84" si="20">SUM(C83:G83)</f>
        <v>8720710</v>
      </c>
      <c r="J83" s="25">
        <f>ROUND(H83/H$86,7)</f>
        <v>0.6622074</v>
      </c>
      <c r="K83" s="25">
        <f>ROUND(H83/H$109,7)</f>
        <v>8.2018999999999998E-3</v>
      </c>
    </row>
    <row r="84" spans="1:11" x14ac:dyDescent="0.35">
      <c r="A84" s="1">
        <f t="shared" si="1"/>
        <v>83</v>
      </c>
      <c r="B84" s="9" t="s">
        <v>26</v>
      </c>
      <c r="C84" s="36">
        <v>4448443</v>
      </c>
      <c r="D84" s="36">
        <v>0</v>
      </c>
      <c r="E84" s="36">
        <v>0</v>
      </c>
      <c r="F84" s="36">
        <v>0</v>
      </c>
      <c r="G84" s="36">
        <v>0</v>
      </c>
      <c r="H84" s="36">
        <f t="shared" si="20"/>
        <v>4448443</v>
      </c>
      <c r="J84" s="25">
        <f>ROUND(H84/H$86,7)</f>
        <v>0.3377926</v>
      </c>
      <c r="K84" s="25">
        <f>ROUND(H84/H$109,7)</f>
        <v>4.1837999999999997E-3</v>
      </c>
    </row>
    <row r="85" spans="1:11" x14ac:dyDescent="0.35">
      <c r="A85" s="1">
        <f t="shared" si="1"/>
        <v>84</v>
      </c>
      <c r="C85" s="35"/>
      <c r="D85" s="35"/>
      <c r="E85" s="35"/>
      <c r="F85" s="35"/>
      <c r="G85" s="35"/>
      <c r="H85" s="35"/>
      <c r="J85" s="25"/>
      <c r="K85" s="25"/>
    </row>
    <row r="86" spans="1:11" ht="14.6" thickBot="1" x14ac:dyDescent="0.4">
      <c r="A86" s="1">
        <f t="shared" ref="A86:A109" si="21">A85+1</f>
        <v>85</v>
      </c>
      <c r="B86" t="s">
        <v>37</v>
      </c>
      <c r="C86" s="8">
        <f>SUM(C83:C84)</f>
        <v>13169153</v>
      </c>
      <c r="D86" s="8">
        <f t="shared" ref="D86:H86" si="22">SUM(D83:D84)</f>
        <v>0</v>
      </c>
      <c r="E86" s="8">
        <f t="shared" si="22"/>
        <v>0</v>
      </c>
      <c r="F86" s="8">
        <f t="shared" si="22"/>
        <v>0</v>
      </c>
      <c r="G86" s="8">
        <f t="shared" si="22"/>
        <v>0</v>
      </c>
      <c r="H86" s="8">
        <f t="shared" si="22"/>
        <v>13169153</v>
      </c>
      <c r="J86" s="25">
        <f>SUM(J83:J84)</f>
        <v>1</v>
      </c>
      <c r="K86" s="25">
        <f>ROUND(H86/H$109,7)</f>
        <v>1.2385699999999999E-2</v>
      </c>
    </row>
    <row r="87" spans="1:11" ht="14.6" thickTop="1" x14ac:dyDescent="0.35">
      <c r="A87" s="1">
        <f t="shared" si="21"/>
        <v>86</v>
      </c>
      <c r="C87" s="34"/>
      <c r="D87" s="5"/>
      <c r="E87" s="5"/>
      <c r="F87" s="5"/>
      <c r="G87" s="5"/>
      <c r="H87" s="5"/>
      <c r="J87" s="25"/>
      <c r="K87" s="25"/>
    </row>
    <row r="88" spans="1:11" x14ac:dyDescent="0.35">
      <c r="A88" s="1">
        <f t="shared" si="21"/>
        <v>87</v>
      </c>
      <c r="B88" s="24" t="s">
        <v>38</v>
      </c>
      <c r="C88" s="5"/>
      <c r="D88" s="5"/>
      <c r="E88" s="5"/>
      <c r="F88" s="5"/>
      <c r="G88" s="5"/>
      <c r="H88" s="5"/>
      <c r="J88" s="25"/>
      <c r="K88" s="25"/>
    </row>
    <row r="89" spans="1:11" ht="14.6" thickBot="1" x14ac:dyDescent="0.4">
      <c r="A89" s="1">
        <f t="shared" si="21"/>
        <v>88</v>
      </c>
      <c r="B89" t="s">
        <v>16</v>
      </c>
      <c r="C89" s="37">
        <v>13946504</v>
      </c>
      <c r="D89" s="37">
        <v>0</v>
      </c>
      <c r="E89" s="37">
        <v>0</v>
      </c>
      <c r="F89" s="37">
        <v>0</v>
      </c>
      <c r="G89" s="37">
        <v>0</v>
      </c>
      <c r="H89" s="37">
        <f t="shared" ref="H89" si="23">SUM(C89:G89)</f>
        <v>13946504</v>
      </c>
      <c r="J89" s="25">
        <v>1</v>
      </c>
      <c r="K89" s="25">
        <f>ROUND(H89/H$109,7)</f>
        <v>1.31168E-2</v>
      </c>
    </row>
    <row r="90" spans="1:11" ht="14.6" thickTop="1" x14ac:dyDescent="0.35">
      <c r="A90" s="1">
        <f t="shared" si="21"/>
        <v>89</v>
      </c>
      <c r="C90" s="34"/>
      <c r="D90" s="5"/>
      <c r="E90" s="5"/>
      <c r="F90" s="5"/>
      <c r="G90" s="5"/>
      <c r="H90" s="5"/>
      <c r="J90" s="25"/>
      <c r="K90" s="25"/>
    </row>
    <row r="91" spans="1:11" x14ac:dyDescent="0.35">
      <c r="A91" s="1">
        <f t="shared" si="21"/>
        <v>90</v>
      </c>
      <c r="B91" s="6" t="s">
        <v>39</v>
      </c>
      <c r="C91" s="5"/>
      <c r="D91" s="5"/>
      <c r="E91" s="5"/>
      <c r="F91" s="5"/>
      <c r="G91" s="5"/>
      <c r="H91" s="5"/>
      <c r="J91" s="25"/>
      <c r="K91" s="25"/>
    </row>
    <row r="92" spans="1:11" x14ac:dyDescent="0.35">
      <c r="A92" s="1">
        <f t="shared" si="21"/>
        <v>91</v>
      </c>
      <c r="B92" t="s">
        <v>11</v>
      </c>
      <c r="C92" s="35">
        <f t="shared" ref="C92:H92" si="24">C13+C33</f>
        <v>17841391</v>
      </c>
      <c r="D92" s="35">
        <f t="shared" si="24"/>
        <v>0</v>
      </c>
      <c r="E92" s="35">
        <f t="shared" si="24"/>
        <v>570</v>
      </c>
      <c r="F92" s="35">
        <f t="shared" si="24"/>
        <v>-14328</v>
      </c>
      <c r="G92" s="35">
        <f t="shared" si="24"/>
        <v>0</v>
      </c>
      <c r="H92" s="35">
        <f t="shared" si="24"/>
        <v>17827633</v>
      </c>
      <c r="J92" s="25">
        <f>ROUND(H92/H$109,7)</f>
        <v>1.6767000000000001E-2</v>
      </c>
      <c r="K92" s="25">
        <f>ROUND(H92/H$109,7)</f>
        <v>1.6767000000000001E-2</v>
      </c>
    </row>
    <row r="93" spans="1:11" x14ac:dyDescent="0.35">
      <c r="A93" s="1">
        <f t="shared" si="21"/>
        <v>92</v>
      </c>
      <c r="B93" t="s">
        <v>12</v>
      </c>
      <c r="C93" s="35">
        <f>C14+C34+C70</f>
        <v>112322161</v>
      </c>
      <c r="D93" s="35">
        <f t="shared" ref="D93:H93" si="25">D14+D34+D70</f>
        <v>-6152</v>
      </c>
      <c r="E93" s="35">
        <f t="shared" si="25"/>
        <v>4498</v>
      </c>
      <c r="F93" s="35">
        <f t="shared" si="25"/>
        <v>-81711</v>
      </c>
      <c r="G93" s="35">
        <f t="shared" si="25"/>
        <v>0</v>
      </c>
      <c r="H93" s="35">
        <f t="shared" si="25"/>
        <v>112238796</v>
      </c>
      <c r="J93" s="25">
        <f t="shared" ref="J93:J107" si="26">ROUND(H93/H$109,7)</f>
        <v>0.1055614</v>
      </c>
      <c r="K93" s="25">
        <f>ROUND(H93/H$109,7)</f>
        <v>0.1055614</v>
      </c>
    </row>
    <row r="94" spans="1:11" x14ac:dyDescent="0.35">
      <c r="A94" s="1">
        <f t="shared" si="21"/>
        <v>93</v>
      </c>
      <c r="B94" t="s">
        <v>13</v>
      </c>
      <c r="C94" s="35">
        <f>C15+C35</f>
        <v>37322137</v>
      </c>
      <c r="D94" s="35">
        <f t="shared" ref="D94:G94" si="27">D15+D35</f>
        <v>-647</v>
      </c>
      <c r="E94" s="35">
        <f t="shared" si="27"/>
        <v>576</v>
      </c>
      <c r="F94" s="35">
        <f t="shared" si="27"/>
        <v>-6193</v>
      </c>
      <c r="G94" s="35">
        <f t="shared" si="27"/>
        <v>0</v>
      </c>
      <c r="H94" s="35">
        <f>H15+H35</f>
        <v>37315873</v>
      </c>
      <c r="J94" s="25">
        <f t="shared" si="26"/>
        <v>3.5095800000000003E-2</v>
      </c>
      <c r="K94" s="25">
        <f t="shared" ref="K94:K107" si="28">ROUND(H94/H$109,7)</f>
        <v>3.5095800000000003E-2</v>
      </c>
    </row>
    <row r="95" spans="1:11" x14ac:dyDescent="0.35">
      <c r="A95" s="1">
        <f t="shared" si="21"/>
        <v>94</v>
      </c>
      <c r="B95" t="s">
        <v>14</v>
      </c>
      <c r="C95" s="35">
        <f t="shared" ref="C95:H95" si="29">C16+C50+C71</f>
        <v>43401291</v>
      </c>
      <c r="D95" s="35">
        <f t="shared" si="29"/>
        <v>-27</v>
      </c>
      <c r="E95" s="35">
        <f t="shared" si="29"/>
        <v>180</v>
      </c>
      <c r="F95" s="35">
        <f t="shared" si="29"/>
        <v>-4231</v>
      </c>
      <c r="G95" s="35">
        <f t="shared" si="29"/>
        <v>0</v>
      </c>
      <c r="H95" s="35">
        <f t="shared" si="29"/>
        <v>43397213</v>
      </c>
      <c r="J95" s="25">
        <f t="shared" si="26"/>
        <v>4.0815400000000002E-2</v>
      </c>
      <c r="K95" s="25">
        <f t="shared" si="28"/>
        <v>4.0815400000000002E-2</v>
      </c>
    </row>
    <row r="96" spans="1:11" x14ac:dyDescent="0.35">
      <c r="A96" s="1">
        <f t="shared" si="21"/>
        <v>95</v>
      </c>
      <c r="B96" t="s">
        <v>15</v>
      </c>
      <c r="C96" s="35">
        <f t="shared" ref="C96:H96" si="30">C17+C51</f>
        <v>40882078</v>
      </c>
      <c r="D96" s="35">
        <f t="shared" si="30"/>
        <v>-649</v>
      </c>
      <c r="E96" s="35">
        <f t="shared" si="30"/>
        <v>336</v>
      </c>
      <c r="F96" s="35">
        <f t="shared" si="30"/>
        <v>-46644</v>
      </c>
      <c r="G96" s="35">
        <f t="shared" si="30"/>
        <v>0</v>
      </c>
      <c r="H96" s="35">
        <f t="shared" si="30"/>
        <v>40835121</v>
      </c>
      <c r="J96" s="25">
        <f t="shared" si="26"/>
        <v>3.8405700000000001E-2</v>
      </c>
      <c r="K96" s="25">
        <f t="shared" si="28"/>
        <v>3.8405700000000001E-2</v>
      </c>
    </row>
    <row r="97" spans="1:11" x14ac:dyDescent="0.35">
      <c r="A97" s="1">
        <f t="shared" si="21"/>
        <v>96</v>
      </c>
      <c r="B97" t="s">
        <v>16</v>
      </c>
      <c r="C97" s="35">
        <f t="shared" ref="C97:H97" si="31">C18+C52+C72+C83+C89+C36</f>
        <v>87865328</v>
      </c>
      <c r="D97" s="35">
        <f t="shared" si="31"/>
        <v>-2092</v>
      </c>
      <c r="E97" s="35">
        <f t="shared" si="31"/>
        <v>420</v>
      </c>
      <c r="F97" s="35">
        <f t="shared" si="31"/>
        <v>-26130</v>
      </c>
      <c r="G97" s="35">
        <f t="shared" si="31"/>
        <v>0</v>
      </c>
      <c r="H97" s="35">
        <f t="shared" si="31"/>
        <v>87837526</v>
      </c>
      <c r="J97" s="25">
        <f t="shared" si="26"/>
        <v>8.2611799999999999E-2</v>
      </c>
      <c r="K97" s="25">
        <f t="shared" si="28"/>
        <v>8.2611799999999999E-2</v>
      </c>
    </row>
    <row r="98" spans="1:11" x14ac:dyDescent="0.35">
      <c r="A98" s="1">
        <f t="shared" si="21"/>
        <v>97</v>
      </c>
      <c r="B98" t="s">
        <v>17</v>
      </c>
      <c r="C98" s="35">
        <f t="shared" ref="C98:H98" si="32">C19+C37+C53</f>
        <v>24901543</v>
      </c>
      <c r="D98" s="35">
        <f t="shared" si="32"/>
        <v>-2485</v>
      </c>
      <c r="E98" s="35">
        <f t="shared" si="32"/>
        <v>996</v>
      </c>
      <c r="F98" s="35">
        <f t="shared" si="32"/>
        <v>-1706</v>
      </c>
      <c r="G98" s="35">
        <f t="shared" si="32"/>
        <v>0</v>
      </c>
      <c r="H98" s="35">
        <f t="shared" si="32"/>
        <v>24898348</v>
      </c>
      <c r="J98" s="25">
        <f t="shared" si="26"/>
        <v>2.34171E-2</v>
      </c>
      <c r="K98" s="25">
        <f t="shared" si="28"/>
        <v>2.34171E-2</v>
      </c>
    </row>
    <row r="99" spans="1:11" x14ac:dyDescent="0.35">
      <c r="A99" s="1">
        <f t="shared" si="21"/>
        <v>98</v>
      </c>
      <c r="B99" t="s">
        <v>18</v>
      </c>
      <c r="C99" s="35">
        <f t="shared" ref="C99:H99" si="33">C20+C38+C73</f>
        <v>48095381</v>
      </c>
      <c r="D99" s="35">
        <f t="shared" si="33"/>
        <v>-4736</v>
      </c>
      <c r="E99" s="35">
        <f t="shared" si="33"/>
        <v>14220</v>
      </c>
      <c r="F99" s="35">
        <f t="shared" si="33"/>
        <v>-50676</v>
      </c>
      <c r="G99" s="35">
        <f t="shared" si="33"/>
        <v>0</v>
      </c>
      <c r="H99" s="35">
        <f t="shared" si="33"/>
        <v>48054189</v>
      </c>
      <c r="J99" s="25">
        <f t="shared" si="26"/>
        <v>4.5195300000000001E-2</v>
      </c>
      <c r="K99" s="25">
        <f t="shared" si="28"/>
        <v>4.5195300000000001E-2</v>
      </c>
    </row>
    <row r="100" spans="1:11" x14ac:dyDescent="0.35">
      <c r="A100" s="1">
        <f t="shared" si="21"/>
        <v>99</v>
      </c>
      <c r="B100" t="s">
        <v>19</v>
      </c>
      <c r="C100" s="35">
        <f t="shared" ref="C100:H100" si="34">C21+C39+C54</f>
        <v>81108802</v>
      </c>
      <c r="D100" s="35">
        <f t="shared" si="34"/>
        <v>-924</v>
      </c>
      <c r="E100" s="35">
        <f t="shared" si="34"/>
        <v>1689</v>
      </c>
      <c r="F100" s="35">
        <f t="shared" si="34"/>
        <v>-16223</v>
      </c>
      <c r="G100" s="35">
        <f t="shared" si="34"/>
        <v>0</v>
      </c>
      <c r="H100" s="35">
        <f t="shared" si="34"/>
        <v>81093344</v>
      </c>
      <c r="J100" s="25">
        <f t="shared" si="26"/>
        <v>7.6268900000000001E-2</v>
      </c>
      <c r="K100" s="25">
        <f t="shared" si="28"/>
        <v>7.6268900000000001E-2</v>
      </c>
    </row>
    <row r="101" spans="1:11" x14ac:dyDescent="0.35">
      <c r="A101" s="1">
        <f t="shared" si="21"/>
        <v>100</v>
      </c>
      <c r="B101" t="s">
        <v>20</v>
      </c>
      <c r="C101" s="35">
        <f>C22+C74</f>
        <v>22434632</v>
      </c>
      <c r="D101" s="35">
        <f t="shared" ref="D101:H101" si="35">D22+D74</f>
        <v>-275</v>
      </c>
      <c r="E101" s="35">
        <f t="shared" si="35"/>
        <v>480</v>
      </c>
      <c r="F101" s="35">
        <f t="shared" si="35"/>
        <v>-2503</v>
      </c>
      <c r="G101" s="35">
        <f t="shared" si="35"/>
        <v>0</v>
      </c>
      <c r="H101" s="35">
        <f t="shared" si="35"/>
        <v>22432334</v>
      </c>
      <c r="J101" s="25">
        <f t="shared" si="26"/>
        <v>2.10978E-2</v>
      </c>
      <c r="K101" s="25">
        <f t="shared" si="28"/>
        <v>2.10978E-2</v>
      </c>
    </row>
    <row r="102" spans="1:11" x14ac:dyDescent="0.35">
      <c r="A102" s="1">
        <f t="shared" si="21"/>
        <v>101</v>
      </c>
      <c r="B102" t="s">
        <v>21</v>
      </c>
      <c r="C102" s="35">
        <f t="shared" ref="C102:H102" si="36">C23+C40+C75</f>
        <v>59307142</v>
      </c>
      <c r="D102" s="35">
        <f t="shared" si="36"/>
        <v>-1058</v>
      </c>
      <c r="E102" s="35">
        <f t="shared" si="36"/>
        <v>4394</v>
      </c>
      <c r="F102" s="35">
        <f t="shared" si="36"/>
        <v>-13271</v>
      </c>
      <c r="G102" s="35">
        <f t="shared" si="36"/>
        <v>0</v>
      </c>
      <c r="H102" s="35">
        <f t="shared" si="36"/>
        <v>59297207</v>
      </c>
      <c r="J102" s="25">
        <f t="shared" si="26"/>
        <v>5.57695E-2</v>
      </c>
      <c r="K102" s="25">
        <f t="shared" si="28"/>
        <v>5.57695E-2</v>
      </c>
    </row>
    <row r="103" spans="1:11" x14ac:dyDescent="0.35">
      <c r="A103" s="1">
        <f t="shared" si="21"/>
        <v>102</v>
      </c>
      <c r="B103" t="s">
        <v>22</v>
      </c>
      <c r="C103" s="35">
        <f t="shared" ref="C103:H103" si="37">C24+C41+C80</f>
        <v>192341682</v>
      </c>
      <c r="D103" s="35">
        <f t="shared" si="37"/>
        <v>-5976</v>
      </c>
      <c r="E103" s="35">
        <f t="shared" si="37"/>
        <v>8801</v>
      </c>
      <c r="F103" s="35">
        <f t="shared" si="37"/>
        <v>-115738</v>
      </c>
      <c r="G103" s="35">
        <f t="shared" si="37"/>
        <v>0</v>
      </c>
      <c r="H103" s="35">
        <f t="shared" si="37"/>
        <v>192228769</v>
      </c>
      <c r="J103" s="25">
        <f t="shared" si="26"/>
        <v>0.18079249999999999</v>
      </c>
      <c r="K103" s="25">
        <f t="shared" si="28"/>
        <v>0.18079249999999999</v>
      </c>
    </row>
    <row r="104" spans="1:11" x14ac:dyDescent="0.35">
      <c r="A104" s="1">
        <f t="shared" si="21"/>
        <v>103</v>
      </c>
      <c r="B104" t="s">
        <v>23</v>
      </c>
      <c r="C104" s="35">
        <f t="shared" ref="C104:H105" si="38">C25+C42</f>
        <v>106236553</v>
      </c>
      <c r="D104" s="35">
        <f t="shared" si="38"/>
        <v>-4168</v>
      </c>
      <c r="E104" s="35">
        <f t="shared" si="38"/>
        <v>1656</v>
      </c>
      <c r="F104" s="35">
        <f t="shared" si="38"/>
        <v>-54151</v>
      </c>
      <c r="G104" s="35">
        <f t="shared" si="38"/>
        <v>-486835</v>
      </c>
      <c r="H104" s="35">
        <f t="shared" si="38"/>
        <v>105693055</v>
      </c>
      <c r="J104" s="25">
        <f t="shared" si="26"/>
        <v>9.9405099999999996E-2</v>
      </c>
      <c r="K104" s="25">
        <f t="shared" si="28"/>
        <v>9.9405099999999996E-2</v>
      </c>
    </row>
    <row r="105" spans="1:11" x14ac:dyDescent="0.35">
      <c r="A105" s="1">
        <f t="shared" si="21"/>
        <v>104</v>
      </c>
      <c r="B105" t="s">
        <v>24</v>
      </c>
      <c r="C105" s="35">
        <f t="shared" si="38"/>
        <v>38989419</v>
      </c>
      <c r="D105" s="35">
        <f t="shared" si="38"/>
        <v>-2701</v>
      </c>
      <c r="E105" s="35">
        <f t="shared" si="38"/>
        <v>2384</v>
      </c>
      <c r="F105" s="35">
        <f t="shared" si="38"/>
        <v>-32575</v>
      </c>
      <c r="G105" s="35">
        <f t="shared" si="38"/>
        <v>0</v>
      </c>
      <c r="H105" s="35">
        <f t="shared" si="38"/>
        <v>38956527</v>
      </c>
      <c r="J105" s="25">
        <f t="shared" si="26"/>
        <v>3.6638900000000002E-2</v>
      </c>
      <c r="K105" s="25">
        <f t="shared" si="28"/>
        <v>3.6638900000000002E-2</v>
      </c>
    </row>
    <row r="106" spans="1:11" x14ac:dyDescent="0.35">
      <c r="A106" s="1">
        <f t="shared" si="21"/>
        <v>105</v>
      </c>
      <c r="B106" t="s">
        <v>25</v>
      </c>
      <c r="C106" s="35">
        <f t="shared" ref="C106:H106" si="39">C27+C44+C55</f>
        <v>107154631</v>
      </c>
      <c r="D106" s="35">
        <f t="shared" si="39"/>
        <v>-4035</v>
      </c>
      <c r="E106" s="35">
        <f t="shared" si="39"/>
        <v>4236</v>
      </c>
      <c r="F106" s="35">
        <f t="shared" si="39"/>
        <v>-101628</v>
      </c>
      <c r="G106" s="35">
        <f t="shared" si="39"/>
        <v>0</v>
      </c>
      <c r="H106" s="35">
        <f t="shared" si="39"/>
        <v>107053204</v>
      </c>
      <c r="J106" s="25">
        <f t="shared" si="26"/>
        <v>0.1006843</v>
      </c>
      <c r="K106" s="25">
        <f t="shared" si="28"/>
        <v>0.1006843</v>
      </c>
    </row>
    <row r="107" spans="1:11" x14ac:dyDescent="0.35">
      <c r="A107" s="1">
        <f t="shared" si="21"/>
        <v>106</v>
      </c>
      <c r="B107" t="s">
        <v>26</v>
      </c>
      <c r="C107" s="36">
        <f t="shared" ref="C107:H107" si="40">C28+C45+C84</f>
        <v>44111308</v>
      </c>
      <c r="D107" s="36">
        <f t="shared" si="40"/>
        <v>0</v>
      </c>
      <c r="E107" s="36">
        <f t="shared" si="40"/>
        <v>0</v>
      </c>
      <c r="F107" s="36">
        <f t="shared" si="40"/>
        <v>-14405</v>
      </c>
      <c r="G107" s="36">
        <f t="shared" si="40"/>
        <v>0</v>
      </c>
      <c r="H107" s="36">
        <f t="shared" si="40"/>
        <v>44096903</v>
      </c>
      <c r="J107" s="25">
        <f t="shared" si="26"/>
        <v>4.1473500000000003E-2</v>
      </c>
      <c r="K107" s="25">
        <f t="shared" si="28"/>
        <v>4.1473500000000003E-2</v>
      </c>
    </row>
    <row r="108" spans="1:11" x14ac:dyDescent="0.35">
      <c r="A108" s="1">
        <f t="shared" si="21"/>
        <v>107</v>
      </c>
      <c r="C108" s="5"/>
      <c r="D108" s="5"/>
      <c r="E108" s="5"/>
      <c r="F108" s="5"/>
      <c r="G108" s="5"/>
      <c r="H108" s="5"/>
      <c r="J108" s="25"/>
      <c r="K108" s="25"/>
    </row>
    <row r="109" spans="1:11" ht="14.6" thickBot="1" x14ac:dyDescent="0.4">
      <c r="A109" s="1">
        <f t="shared" si="21"/>
        <v>108</v>
      </c>
      <c r="B109" t="s">
        <v>40</v>
      </c>
      <c r="C109" s="8">
        <f>SUM(C92:C107)</f>
        <v>1064315479</v>
      </c>
      <c r="D109" s="8">
        <f t="shared" ref="D109:G109" si="41">SUM(D92:D107)</f>
        <v>-35925</v>
      </c>
      <c r="E109" s="8">
        <f t="shared" si="41"/>
        <v>45436</v>
      </c>
      <c r="F109" s="8">
        <f t="shared" si="41"/>
        <v>-582113</v>
      </c>
      <c r="G109" s="8">
        <f t="shared" si="41"/>
        <v>-486835</v>
      </c>
      <c r="H109" s="8">
        <f>SUM(H92:H107)</f>
        <v>1063256042</v>
      </c>
      <c r="J109" s="25">
        <f>SUM(J92:J107)</f>
        <v>1</v>
      </c>
      <c r="K109" s="25">
        <f>K30+K47+K57+K77+K80+K86+K89</f>
        <v>1</v>
      </c>
    </row>
    <row r="110" spans="1:11" ht="14.6" thickTop="1" x14ac:dyDescent="0.35">
      <c r="C110" s="34"/>
      <c r="D110" s="5"/>
      <c r="E110" s="5"/>
      <c r="F110" s="5"/>
      <c r="G110" s="5"/>
      <c r="H110" s="5"/>
    </row>
    <row r="111" spans="1:11" x14ac:dyDescent="0.35">
      <c r="C111" s="5"/>
      <c r="D111" s="5"/>
      <c r="E111" s="5"/>
      <c r="F111" s="5"/>
      <c r="G111" s="5"/>
      <c r="H111" s="5"/>
    </row>
    <row r="112" spans="1:11" x14ac:dyDescent="0.35">
      <c r="C112" s="5"/>
      <c r="D112" s="5"/>
      <c r="E112" s="5"/>
      <c r="F112" s="5"/>
      <c r="G112" s="5"/>
      <c r="H112" s="5"/>
    </row>
  </sheetData>
  <mergeCells count="12">
    <mergeCell ref="C3:H3"/>
    <mergeCell ref="C4:H4"/>
    <mergeCell ref="C5:H5"/>
    <mergeCell ref="C6:H6"/>
    <mergeCell ref="C65:H65"/>
    <mergeCell ref="J6:K6"/>
    <mergeCell ref="C60:H60"/>
    <mergeCell ref="C61:H61"/>
    <mergeCell ref="C62:H62"/>
    <mergeCell ref="C63:H63"/>
    <mergeCell ref="J63:K63"/>
    <mergeCell ref="C8:H8"/>
  </mergeCells>
  <pageMargins left="0.7" right="0.7" top="0.75" bottom="0.75" header="0.3" footer="0.3"/>
  <pageSetup scale="66" fitToHeight="2" orientation="landscape" verticalDpi="0" r:id="rId1"/>
  <rowBreaks count="1" manualBreakCount="1">
    <brk id="57" max="16383" man="1"/>
  </rowBreaks>
  <ignoredErrors>
    <ignoredError sqref="C93:H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Margins</vt:lpstr>
      <vt:lpstr> Allocation Pg 1</vt:lpstr>
      <vt:lpstr>Allocation Pg 2</vt:lpstr>
      <vt:lpstr>Revenue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Allyson  Honaker</cp:lastModifiedBy>
  <cp:lastPrinted>2021-12-16T13:13:25Z</cp:lastPrinted>
  <dcterms:created xsi:type="dcterms:W3CDTF">2021-08-05T17:31:43Z</dcterms:created>
  <dcterms:modified xsi:type="dcterms:W3CDTF">2025-11-24T23:16:50Z</dcterms:modified>
</cp:coreProperties>
</file>