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T:\Internal\01_Regulatory Services\02_Cases\2025 Cases\2025-00175 Mitchell ELG\06_All Filed Discovery\06_Post-Hearing DR\01_Staff\Source\Q13\"/>
    </mc:Choice>
  </mc:AlternateContent>
  <xr:revisionPtr revIDLastSave="0" documentId="13_ncr:1_{BA73A212-97DF-4606-BA5D-AD55134EBE92}" xr6:coauthVersionLast="47" xr6:coauthVersionMax="47" xr10:uidLastSave="{00000000-0000-0000-0000-000000000000}"/>
  <bookViews>
    <workbookView xWindow="-120" yWindow="-120" windowWidth="29040" windowHeight="15720" tabRatio="909" xr2:uid="{00000000-000D-0000-FFFF-FFFF00000000}"/>
  </bookViews>
  <sheets>
    <sheet name="3.10" sheetId="46" r:id="rId1"/>
    <sheet name="WACC" sheetId="51" r:id="rId2"/>
    <sheet name="Depr" sheetId="157" r:id="rId3"/>
    <sheet name="ELG CWIP" sheetId="155" r:id="rId4"/>
    <sheet name="3.32" sheetId="45" state="hidden" r:id="rId5"/>
    <sheet name="Property Tax" sheetId="57" state="hidden" r:id="rId6"/>
    <sheet name="IN Tax Rates" sheetId="105" state="hidden" r:id="rId7"/>
    <sheet name="IN TAX Lookup" sheetId="113" state="hidden" r:id="rId8"/>
    <sheet name="Changes from Rate Case" sheetId="116" state="hidden" r:id="rId9"/>
  </sheets>
  <definedNames>
    <definedName name="AllocFactors">#REF!</definedName>
    <definedName name="ASD">#REF!</definedName>
    <definedName name="Begin_AP">#REF!</definedName>
    <definedName name="Begin_Print1">#REF!</definedName>
    <definedName name="Begin_Print2">#REF!</definedName>
    <definedName name="BS_BEGIN">#REF!</definedName>
    <definedName name="BS_CAP">#REF!</definedName>
    <definedName name="BS_END">#REF!</definedName>
    <definedName name="C_Begin">#REF!</definedName>
    <definedName name="C_End">#REF!</definedName>
    <definedName name="CSA">#REF!</definedName>
    <definedName name="CSO">#REF!</definedName>
    <definedName name="End_AP">#REF!</definedName>
    <definedName name="End_of_Report">#REF!</definedName>
    <definedName name="End_Print1">#REF!</definedName>
    <definedName name="End_Print2">#REF!</definedName>
    <definedName name="Katy">#REF!</definedName>
    <definedName name="Marshall_Rate" localSheetId="5">'Property Tax'!$B$2</definedName>
    <definedName name="Marshall_Rate">#REF!</definedName>
    <definedName name="NONUTILITY">#REF!</definedName>
    <definedName name="NvsASD" localSheetId="2">"V2013-03-31"</definedName>
    <definedName name="NvsASD">"V2017-08-31"</definedName>
    <definedName name="NvsAutoDrillOk">"VN"</definedName>
    <definedName name="NvsElapsedTime" localSheetId="2">0.000115740738692693</definedName>
    <definedName name="NvsElapsedTime">0.00255787037167465</definedName>
    <definedName name="NvsEndTime" localSheetId="2">41370.633587963</definedName>
    <definedName name="NvsEndTime">42990.6050462963</definedName>
    <definedName name="NvsInstanceHook">"""nvsMacro"""</definedName>
    <definedName name="NvsInstLang">"VENG"</definedName>
    <definedName name="NvsInstSpec" localSheetId="2">"%,FBUSINESS_UNIT,V117"</definedName>
    <definedName name="NvsInstSpec">"%,FBUSINESS_UNIT,TGL_PRPT_CONS,NKYP_CORP_CONSOL"</definedName>
    <definedName name="NvsInstSpec1">","</definedName>
    <definedName name="NvsInstSpec2">","</definedName>
    <definedName name="NvsInstSpec3">","</definedName>
    <definedName name="NvsInstSpec4">","</definedName>
    <definedName name="NvsInstSpec5">","</definedName>
    <definedName name="NvsInstSpec6">","</definedName>
    <definedName name="NvsInstSpec7">","</definedName>
    <definedName name="NvsInstSpec8">","</definedName>
    <definedName name="NvsInstSpec9">","</definedName>
    <definedName name="NvsLayoutType">"M3"</definedName>
    <definedName name="NvsNplSpec">"%,X,RZF.ACCOUNT.,CNF.."</definedName>
    <definedName name="NvsPanelBusUnit">"V100"</definedName>
    <definedName name="NvsPanelEffdt">"V2099-01-01"</definedName>
    <definedName name="NvsPanelSetid">"VAEP"</definedName>
    <definedName name="NvsReqBU">"VX999"</definedName>
    <definedName name="NvsReqBUOnly">"VN"</definedName>
    <definedName name="NvsTransLed">"VN"</definedName>
    <definedName name="NvsTree.GL_PRPT_CONS">"NNNNN"</definedName>
    <definedName name="NvsTreeASD" localSheetId="2">"V2099-01-01"</definedName>
    <definedName name="NvsTreeASD">"V2017-08-31"</definedName>
    <definedName name="NvsValTbl.ACCOUNT">"GL_ACCOUNT_TBL"</definedName>
    <definedName name="NvsValTbl.AEP_BENEFIT_LOC">"AEP_BEN_ALL_VW"</definedName>
    <definedName name="NvsValTbl.AFFILIATE">"AFFILIATE_VW"</definedName>
    <definedName name="NvsValTbl.BUSINESS_UNIT">"BUS_UNIT_TBL_FS"</definedName>
    <definedName name="NvsValTbl.CURRENCY_CD">"CURRENCY_CD_TBL"</definedName>
    <definedName name="NvsValTbl.DEPTID">"DEPARTMENT_TBL"</definedName>
    <definedName name="OPR_ID">#REF!</definedName>
    <definedName name="PC_Percent" localSheetId="5">'Property Tax'!$B$6</definedName>
    <definedName name="PC_Percent">#REF!</definedName>
    <definedName name="_xlnm.Print_Area" localSheetId="0">'3.10'!$A$1:$G$24</definedName>
    <definedName name="_xlnm.Print_Area" localSheetId="1">WACC!$A$1:$S$25</definedName>
    <definedName name="RESERVED">#REF!</definedName>
    <definedName name="Reserved_Section">#REF!</definedName>
    <definedName name="Rev_End">#REF!</definedName>
    <definedName name="search_directory_name">"R:\fcm90prd\nvision\rpts\Fin_Reports\"</definedName>
    <definedName name="tim">#REF!</definedName>
    <definedName name="timm">#REF!</definedName>
    <definedName name="WV_List" localSheetId="5">'Property Tax'!$B$4</definedName>
    <definedName name="WV_List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157" l="1"/>
  <c r="D5" i="157" s="1"/>
  <c r="C5" i="157"/>
  <c r="F6" i="157" s="1"/>
  <c r="D6" i="157" l="1"/>
  <c r="B4" i="155"/>
  <c r="F4" i="157"/>
  <c r="C5" i="155" l="1"/>
  <c r="C6" i="155" s="1"/>
  <c r="C7" i="155" s="1"/>
  <c r="C8" i="155" l="1"/>
  <c r="C9" i="155" s="1"/>
  <c r="C10" i="155" s="1"/>
  <c r="C11" i="155" s="1"/>
  <c r="C12" i="155" s="1"/>
  <c r="C13" i="155" s="1"/>
  <c r="C14" i="155" s="1"/>
  <c r="C15" i="155" s="1"/>
  <c r="C16" i="155" s="1"/>
  <c r="C17" i="155" s="1"/>
  <c r="C18" i="155" s="1"/>
  <c r="C19" i="155" s="1"/>
  <c r="C20" i="155" s="1"/>
  <c r="C21" i="155" s="1"/>
  <c r="C22" i="155" s="1"/>
  <c r="C23" i="155" s="1"/>
  <c r="C24" i="155" s="1"/>
  <c r="C25" i="155" s="1"/>
  <c r="C26" i="155" s="1"/>
  <c r="C27" i="155" s="1"/>
  <c r="C28" i="155" s="1"/>
  <c r="F33" i="46" l="1"/>
  <c r="C29" i="155"/>
  <c r="C30" i="155" s="1"/>
  <c r="C31" i="155" s="1"/>
  <c r="C32" i="155" s="1"/>
  <c r="C33" i="155" s="1"/>
  <c r="C34" i="155" s="1"/>
  <c r="C35" i="155" s="1"/>
  <c r="C36" i="155" s="1"/>
  <c r="C37" i="155" s="1"/>
  <c r="C38" i="155" s="1"/>
  <c r="C39" i="155" s="1"/>
  <c r="C40" i="155" s="1"/>
  <c r="F54" i="46"/>
  <c r="D4" i="157" l="1"/>
  <c r="F56" i="46" l="1"/>
  <c r="F35" i="46"/>
  <c r="F16" i="51" l="1"/>
  <c r="B12" i="51" l="1"/>
  <c r="B13" i="51" s="1"/>
  <c r="B14" i="51" s="1"/>
  <c r="B16" i="51" s="1"/>
  <c r="H12" i="51"/>
  <c r="M12" i="51" s="1"/>
  <c r="F8" i="46"/>
  <c r="C4" i="157" l="1"/>
  <c r="E4" i="157" s="1"/>
  <c r="H11" i="51"/>
  <c r="M11" i="51" s="1"/>
  <c r="S11" i="51" s="1"/>
  <c r="H14" i="51"/>
  <c r="M14" i="51" s="1"/>
  <c r="S14" i="51" s="1"/>
  <c r="H13" i="51"/>
  <c r="S12" i="51"/>
  <c r="F18" i="46"/>
  <c r="D15" i="45"/>
  <c r="G19" i="45"/>
  <c r="C20" i="45"/>
  <c r="C21" i="45" s="1"/>
  <c r="C25" i="45" s="1"/>
  <c r="F20" i="45"/>
  <c r="G20" i="45" s="1"/>
  <c r="F21" i="45"/>
  <c r="A5" i="45"/>
  <c r="E9" i="45"/>
  <c r="C9" i="45" s="1"/>
  <c r="E15" i="45"/>
  <c r="F11" i="46"/>
  <c r="F13" i="46" s="1"/>
  <c r="C6" i="157" l="1"/>
  <c r="F7" i="157" s="1"/>
  <c r="D7" i="157" s="1"/>
  <c r="M13" i="51"/>
  <c r="S13" i="51" s="1"/>
  <c r="S16" i="51" s="1"/>
  <c r="H16" i="51"/>
  <c r="C15" i="45"/>
  <c r="E21" i="45"/>
  <c r="G21" i="45" s="1"/>
  <c r="C26" i="45" s="1"/>
  <c r="C27" i="45" s="1"/>
  <c r="F19" i="46"/>
  <c r="F20" i="46"/>
  <c r="E5" i="157" l="1"/>
  <c r="C7" i="157"/>
  <c r="F8" i="157" s="1"/>
  <c r="D8" i="157" s="1"/>
  <c r="E6" i="157"/>
  <c r="M16" i="51"/>
  <c r="F21" i="46"/>
  <c r="F22" i="46" s="1"/>
  <c r="C8" i="157" l="1"/>
  <c r="F9" i="157" s="1"/>
  <c r="D9" i="157" s="1"/>
  <c r="E7" i="157"/>
  <c r="F14" i="46"/>
  <c r="F15" i="46" s="1"/>
  <c r="F16" i="46" s="1"/>
  <c r="F23" i="46" s="1"/>
  <c r="C9" i="157" l="1"/>
  <c r="F10" i="157" s="1"/>
  <c r="D10" i="157" s="1"/>
  <c r="E8" i="157"/>
  <c r="C10" i="157" l="1"/>
  <c r="F11" i="157" s="1"/>
  <c r="D11" i="157" s="1"/>
  <c r="E9" i="157"/>
  <c r="C11" i="157" l="1"/>
  <c r="F12" i="157" s="1"/>
  <c r="D12" i="157" s="1"/>
  <c r="E10" i="157"/>
  <c r="C12" i="157" l="1"/>
  <c r="F13" i="157" s="1"/>
  <c r="D13" i="157" s="1"/>
  <c r="E11" i="157"/>
  <c r="C13" i="157" l="1"/>
  <c r="F14" i="157" s="1"/>
  <c r="D14" i="157" s="1"/>
  <c r="E12" i="157"/>
  <c r="C14" i="157" l="1"/>
  <c r="F15" i="157" s="1"/>
  <c r="D15" i="157" s="1"/>
  <c r="E13" i="157"/>
  <c r="C15" i="157" l="1"/>
  <c r="F16" i="157" s="1"/>
  <c r="D16" i="157" s="1"/>
  <c r="E14" i="157"/>
  <c r="F30" i="46" l="1"/>
  <c r="C16" i="157"/>
  <c r="F17" i="157" s="1"/>
  <c r="D17" i="157" s="1"/>
  <c r="E15" i="157"/>
  <c r="F38" i="46" l="1"/>
  <c r="F39" i="46" s="1"/>
  <c r="C17" i="157"/>
  <c r="F18" i="157" s="1"/>
  <c r="D18" i="157" s="1"/>
  <c r="F29" i="46"/>
  <c r="F32" i="46" s="1"/>
  <c r="F34" i="46" s="1"/>
  <c r="F36" i="46" s="1"/>
  <c r="F37" i="46" s="1"/>
  <c r="E16" i="157"/>
  <c r="C18" i="157" l="1"/>
  <c r="F19" i="157" s="1"/>
  <c r="D19" i="157" s="1"/>
  <c r="E17" i="157"/>
  <c r="F41" i="46"/>
  <c r="F40" i="46"/>
  <c r="C19" i="157" l="1"/>
  <c r="F20" i="157" s="1"/>
  <c r="D20" i="157" s="1"/>
  <c r="E18" i="157"/>
  <c r="F42" i="46"/>
  <c r="F43" i="46" s="1"/>
  <c r="F44" i="46" s="1"/>
  <c r="C20" i="157" l="1"/>
  <c r="F21" i="157" s="1"/>
  <c r="D21" i="157" s="1"/>
  <c r="E19" i="157"/>
  <c r="C21" i="157" l="1"/>
  <c r="F22" i="157" s="1"/>
  <c r="D22" i="157" s="1"/>
  <c r="E20" i="157"/>
  <c r="C22" i="157" l="1"/>
  <c r="F23" i="157" s="1"/>
  <c r="D23" i="157" s="1"/>
  <c r="E21" i="157"/>
  <c r="C23" i="157" l="1"/>
  <c r="F24" i="157" s="1"/>
  <c r="D24" i="157" s="1"/>
  <c r="E22" i="157"/>
  <c r="C24" i="157" l="1"/>
  <c r="F25" i="157" s="1"/>
  <c r="D25" i="157" s="1"/>
  <c r="E23" i="157"/>
  <c r="C25" i="157" l="1"/>
  <c r="F26" i="157" s="1"/>
  <c r="D26" i="157" s="1"/>
  <c r="E24" i="157"/>
  <c r="C26" i="157" l="1"/>
  <c r="F27" i="157" s="1"/>
  <c r="D27" i="157" s="1"/>
  <c r="E25" i="157"/>
  <c r="C27" i="157" l="1"/>
  <c r="F28" i="157" s="1"/>
  <c r="D28" i="157" s="1"/>
  <c r="E26" i="157"/>
  <c r="F51" i="46" l="1"/>
  <c r="C28" i="157"/>
  <c r="F29" i="157" s="1"/>
  <c r="D29" i="157" s="1"/>
  <c r="E27" i="157"/>
  <c r="F50" i="46" l="1"/>
  <c r="F53" i="46" s="1"/>
  <c r="F55" i="46" s="1"/>
  <c r="F57" i="46" s="1"/>
  <c r="F58" i="46" s="1"/>
  <c r="C29" i="157"/>
  <c r="F30" i="157" s="1"/>
  <c r="D30" i="157" s="1"/>
  <c r="F59" i="46"/>
  <c r="F60" i="46" s="1"/>
  <c r="E28" i="157"/>
  <c r="F61" i="46" l="1"/>
  <c r="F62" i="46"/>
  <c r="F63" i="46" s="1"/>
  <c r="F64" i="46" s="1"/>
  <c r="F65" i="46" s="1"/>
  <c r="C30" i="157"/>
  <c r="F31" i="157" s="1"/>
  <c r="D31" i="157" s="1"/>
  <c r="E29" i="157"/>
  <c r="C31" i="157" l="1"/>
  <c r="F32" i="157" s="1"/>
  <c r="D32" i="157" s="1"/>
  <c r="E30" i="157"/>
  <c r="C32" i="157" l="1"/>
  <c r="F33" i="157" s="1"/>
  <c r="D33" i="157" s="1"/>
  <c r="E31" i="157"/>
  <c r="C33" i="157" l="1"/>
  <c r="F34" i="157" s="1"/>
  <c r="D34" i="157" s="1"/>
  <c r="E32" i="157"/>
  <c r="C34" i="157" l="1"/>
  <c r="F35" i="157" s="1"/>
  <c r="D35" i="157" s="1"/>
  <c r="E33" i="157"/>
  <c r="C35" i="157" l="1"/>
  <c r="F36" i="157" s="1"/>
  <c r="D36" i="157" s="1"/>
  <c r="E34" i="157"/>
  <c r="C36" i="157" l="1"/>
  <c r="F37" i="157" s="1"/>
  <c r="D37" i="157" s="1"/>
  <c r="E35" i="157"/>
  <c r="C37" i="157" l="1"/>
  <c r="F38" i="157" s="1"/>
  <c r="D38" i="157" s="1"/>
  <c r="E36" i="157"/>
  <c r="C38" i="157" l="1"/>
  <c r="F39" i="157" s="1"/>
  <c r="D39" i="157" s="1"/>
  <c r="E37" i="157"/>
  <c r="C39" i="157" l="1"/>
  <c r="F40" i="157" s="1"/>
  <c r="D40" i="157" s="1"/>
  <c r="E38" i="157"/>
  <c r="C40" i="157" l="1"/>
  <c r="F41" i="157" s="1"/>
  <c r="D41" i="157" s="1"/>
  <c r="E39" i="157"/>
  <c r="C41" i="157" l="1"/>
  <c r="F42" i="157" s="1"/>
  <c r="D42" i="157" s="1"/>
  <c r="E40" i="157"/>
  <c r="C42" i="157" l="1"/>
  <c r="F43" i="157" s="1"/>
  <c r="D43" i="157" s="1"/>
  <c r="E41" i="157"/>
  <c r="C43" i="157" l="1"/>
  <c r="F44" i="157" s="1"/>
  <c r="D44" i="157" s="1"/>
  <c r="E42" i="157"/>
  <c r="C44" i="157" l="1"/>
  <c r="F45" i="157" s="1"/>
  <c r="D45" i="157" s="1"/>
  <c r="E43" i="157"/>
  <c r="C45" i="157" l="1"/>
  <c r="F46" i="157" s="1"/>
  <c r="D46" i="157" s="1"/>
  <c r="E44" i="157"/>
  <c r="C46" i="157" l="1"/>
  <c r="F47" i="157" s="1"/>
  <c r="D47" i="157" s="1"/>
  <c r="E45" i="157"/>
  <c r="C47" i="157" l="1"/>
  <c r="F48" i="157" s="1"/>
  <c r="D48" i="157" s="1"/>
  <c r="E46" i="157"/>
  <c r="C48" i="157" l="1"/>
  <c r="F49" i="157" s="1"/>
  <c r="D49" i="157" s="1"/>
  <c r="E47" i="157"/>
  <c r="C49" i="157" l="1"/>
  <c r="F50" i="157" s="1"/>
  <c r="D50" i="157" s="1"/>
  <c r="E48" i="157"/>
  <c r="C50" i="157" l="1"/>
  <c r="F51" i="157" s="1"/>
  <c r="D51" i="157" s="1"/>
  <c r="E49" i="157"/>
  <c r="C51" i="157" l="1"/>
  <c r="F52" i="157" s="1"/>
  <c r="D52" i="157" s="1"/>
  <c r="E50" i="157"/>
  <c r="C52" i="157" l="1"/>
  <c r="F53" i="157" s="1"/>
  <c r="D53" i="157" s="1"/>
  <c r="E51" i="157"/>
  <c r="C53" i="157" l="1"/>
  <c r="F54" i="157" s="1"/>
  <c r="D54" i="157" s="1"/>
  <c r="E52" i="157"/>
  <c r="C54" i="157" l="1"/>
  <c r="F55" i="157" s="1"/>
  <c r="D55" i="157" s="1"/>
  <c r="E53" i="157"/>
  <c r="C55" i="157" l="1"/>
  <c r="F56" i="157" s="1"/>
  <c r="D56" i="157" s="1"/>
  <c r="E54" i="157"/>
  <c r="C56" i="157" l="1"/>
  <c r="F57" i="157" s="1"/>
  <c r="D57" i="157" s="1"/>
  <c r="E55" i="157"/>
  <c r="C57" i="157" l="1"/>
  <c r="F58" i="157" s="1"/>
  <c r="D58" i="157" s="1"/>
  <c r="E56" i="157"/>
  <c r="C58" i="157" l="1"/>
  <c r="F59" i="157" s="1"/>
  <c r="D59" i="157" s="1"/>
  <c r="E57" i="157"/>
  <c r="C59" i="157" l="1"/>
  <c r="F60" i="157" s="1"/>
  <c r="D60" i="157" s="1"/>
  <c r="E58" i="157"/>
  <c r="C60" i="157" l="1"/>
  <c r="F61" i="157" s="1"/>
  <c r="D61" i="157" s="1"/>
  <c r="E59" i="157"/>
  <c r="C61" i="157" l="1"/>
  <c r="F62" i="157" s="1"/>
  <c r="D62" i="157" s="1"/>
  <c r="E60" i="157"/>
  <c r="C62" i="157" l="1"/>
  <c r="F63" i="157" s="1"/>
  <c r="D63" i="157" s="1"/>
  <c r="E61" i="157"/>
  <c r="C63" i="157" l="1"/>
  <c r="F64" i="157" s="1"/>
  <c r="D64" i="157" s="1"/>
  <c r="E62" i="157"/>
  <c r="C64" i="157" l="1"/>
  <c r="F65" i="157" s="1"/>
  <c r="D65" i="157" s="1"/>
  <c r="E63" i="157"/>
  <c r="C65" i="157" l="1"/>
  <c r="F66" i="157" s="1"/>
  <c r="D66" i="157" s="1"/>
  <c r="E64" i="157"/>
  <c r="C66" i="157" l="1"/>
  <c r="F67" i="157" s="1"/>
  <c r="D67" i="157" s="1"/>
  <c r="E65" i="157"/>
  <c r="C67" i="157" l="1"/>
  <c r="F68" i="157" s="1"/>
  <c r="D68" i="157" s="1"/>
  <c r="E66" i="157"/>
  <c r="C68" i="157" l="1"/>
  <c r="F69" i="157" s="1"/>
  <c r="D69" i="157" s="1"/>
  <c r="E67" i="157"/>
  <c r="C69" i="157" l="1"/>
  <c r="F70" i="157" s="1"/>
  <c r="D70" i="157" s="1"/>
  <c r="E68" i="157"/>
  <c r="C70" i="157" l="1"/>
  <c r="F71" i="157" s="1"/>
  <c r="D71" i="157" s="1"/>
  <c r="E69" i="157"/>
  <c r="C71" i="157" l="1"/>
  <c r="F72" i="157" s="1"/>
  <c r="D72" i="157" s="1"/>
  <c r="E70" i="157"/>
  <c r="C72" i="157" l="1"/>
  <c r="F73" i="157" s="1"/>
  <c r="D73" i="157" s="1"/>
  <c r="E71" i="157"/>
  <c r="C73" i="157" l="1"/>
  <c r="F74" i="157" s="1"/>
  <c r="D74" i="157" s="1"/>
  <c r="E72" i="157"/>
  <c r="C74" i="157" l="1"/>
  <c r="F75" i="157" s="1"/>
  <c r="D75" i="157" s="1"/>
  <c r="E73" i="157"/>
  <c r="C75" i="157" l="1"/>
  <c r="F76" i="157" s="1"/>
  <c r="D76" i="157" s="1"/>
  <c r="E74" i="157"/>
  <c r="C76" i="157" l="1"/>
  <c r="F77" i="157" s="1"/>
  <c r="D77" i="157" s="1"/>
  <c r="E75" i="157"/>
  <c r="C77" i="157" l="1"/>
  <c r="F78" i="157" s="1"/>
  <c r="D78" i="157" s="1"/>
  <c r="E76" i="157"/>
  <c r="C78" i="157" l="1"/>
  <c r="F79" i="157" s="1"/>
  <c r="D79" i="157" s="1"/>
  <c r="E77" i="157"/>
  <c r="C79" i="157" l="1"/>
  <c r="F80" i="157" s="1"/>
  <c r="D80" i="157" s="1"/>
  <c r="E78" i="157"/>
  <c r="C80" i="157" l="1"/>
  <c r="F81" i="157" s="1"/>
  <c r="D81" i="157" s="1"/>
  <c r="E79" i="157"/>
  <c r="C81" i="157" l="1"/>
  <c r="F82" i="157" s="1"/>
  <c r="D82" i="157" s="1"/>
  <c r="E80" i="157"/>
  <c r="C82" i="157" l="1"/>
  <c r="F83" i="157" s="1"/>
  <c r="D83" i="157" s="1"/>
  <c r="E81" i="157"/>
  <c r="C83" i="157" l="1"/>
  <c r="F84" i="157" s="1"/>
  <c r="D84" i="157" s="1"/>
  <c r="E82" i="157"/>
  <c r="C84" i="157" l="1"/>
  <c r="F85" i="157" s="1"/>
  <c r="D85" i="157" s="1"/>
  <c r="E83" i="157"/>
  <c r="C85" i="157" l="1"/>
  <c r="F86" i="157" s="1"/>
  <c r="D86" i="157" s="1"/>
  <c r="E84" i="157"/>
  <c r="C86" i="157" l="1"/>
  <c r="F87" i="157" s="1"/>
  <c r="D87" i="157" s="1"/>
  <c r="E85" i="157"/>
  <c r="C87" i="157" l="1"/>
  <c r="F88" i="157" s="1"/>
  <c r="D88" i="157" s="1"/>
  <c r="E86" i="157"/>
  <c r="C88" i="157" l="1"/>
  <c r="F89" i="157" s="1"/>
  <c r="D89" i="157" s="1"/>
  <c r="E87" i="157"/>
  <c r="C89" i="157" l="1"/>
  <c r="F90" i="157" s="1"/>
  <c r="D90" i="157" s="1"/>
  <c r="E88" i="157"/>
  <c r="C90" i="157" l="1"/>
  <c r="F91" i="157" s="1"/>
  <c r="D91" i="157" s="1"/>
  <c r="E89" i="157"/>
  <c r="C91" i="157" l="1"/>
  <c r="F92" i="157" s="1"/>
  <c r="D92" i="157" s="1"/>
  <c r="E90" i="157"/>
  <c r="C92" i="157" l="1"/>
  <c r="F93" i="157" s="1"/>
  <c r="D93" i="157" s="1"/>
  <c r="E91" i="157"/>
  <c r="C93" i="157" l="1"/>
  <c r="F94" i="157" s="1"/>
  <c r="D94" i="157" s="1"/>
  <c r="E92" i="157"/>
  <c r="C94" i="157" l="1"/>
  <c r="F95" i="157" s="1"/>
  <c r="D95" i="157" s="1"/>
  <c r="E93" i="157"/>
  <c r="C95" i="157" l="1"/>
  <c r="F96" i="157" s="1"/>
  <c r="D96" i="157" s="1"/>
  <c r="E94" i="157"/>
  <c r="C96" i="157" l="1"/>
  <c r="F97" i="157" s="1"/>
  <c r="D97" i="157" s="1"/>
  <c r="E95" i="157"/>
  <c r="C97" i="157" l="1"/>
  <c r="F98" i="157" s="1"/>
  <c r="D98" i="157" s="1"/>
  <c r="E96" i="157"/>
  <c r="C98" i="157" l="1"/>
  <c r="F99" i="157" s="1"/>
  <c r="D99" i="157" s="1"/>
  <c r="E97" i="157"/>
  <c r="C99" i="157" l="1"/>
  <c r="F100" i="157" s="1"/>
  <c r="D100" i="157" s="1"/>
  <c r="E98" i="157"/>
  <c r="C100" i="157" l="1"/>
  <c r="F101" i="157" s="1"/>
  <c r="D101" i="157" s="1"/>
  <c r="E99" i="157"/>
  <c r="C101" i="157" l="1"/>
  <c r="F102" i="157" s="1"/>
  <c r="D102" i="157" s="1"/>
  <c r="E100" i="157"/>
  <c r="C102" i="157" l="1"/>
  <c r="F103" i="157" s="1"/>
  <c r="D103" i="157" s="1"/>
  <c r="E101" i="157"/>
  <c r="C103" i="157" l="1"/>
  <c r="F104" i="157" s="1"/>
  <c r="D104" i="157" s="1"/>
  <c r="E102" i="157"/>
  <c r="C104" i="157" l="1"/>
  <c r="F105" i="157" s="1"/>
  <c r="D105" i="157" s="1"/>
  <c r="E103" i="157"/>
  <c r="C105" i="157" l="1"/>
  <c r="F106" i="157" s="1"/>
  <c r="D106" i="157" s="1"/>
  <c r="E104" i="157"/>
  <c r="C106" i="157" l="1"/>
  <c r="F107" i="157" s="1"/>
  <c r="D107" i="157" s="1"/>
  <c r="E105" i="157"/>
  <c r="C107" i="157" l="1"/>
  <c r="F108" i="157" s="1"/>
  <c r="D108" i="157" s="1"/>
  <c r="E106" i="157"/>
  <c r="C108" i="157" l="1"/>
  <c r="F109" i="157" s="1"/>
  <c r="D109" i="157" s="1"/>
  <c r="E107" i="157"/>
  <c r="C109" i="157" l="1"/>
  <c r="F110" i="157" s="1"/>
  <c r="D110" i="157" s="1"/>
  <c r="E108" i="157"/>
  <c r="C110" i="157" l="1"/>
  <c r="F111" i="157" s="1"/>
  <c r="D111" i="157" s="1"/>
  <c r="E109" i="157"/>
  <c r="C111" i="157" l="1"/>
  <c r="F112" i="157" s="1"/>
  <c r="D112" i="157" s="1"/>
  <c r="E110" i="157"/>
  <c r="C112" i="157" l="1"/>
  <c r="F113" i="157" s="1"/>
  <c r="D113" i="157" s="1"/>
  <c r="E111" i="157"/>
  <c r="C113" i="157" l="1"/>
  <c r="F114" i="157" s="1"/>
  <c r="D114" i="157" s="1"/>
  <c r="E112" i="157"/>
  <c r="C114" i="157" l="1"/>
  <c r="F115" i="157" s="1"/>
  <c r="D115" i="157" s="1"/>
  <c r="E113" i="157"/>
  <c r="C115" i="157" l="1"/>
  <c r="F116" i="157" s="1"/>
  <c r="D116" i="157" s="1"/>
  <c r="E114" i="157"/>
  <c r="C116" i="157" l="1"/>
  <c r="F117" i="157" s="1"/>
  <c r="D117" i="157" s="1"/>
  <c r="E115" i="157"/>
  <c r="C117" i="157" l="1"/>
  <c r="F118" i="157" s="1"/>
  <c r="D118" i="157" s="1"/>
  <c r="E116" i="157"/>
  <c r="C118" i="157" l="1"/>
  <c r="F119" i="157" s="1"/>
  <c r="D119" i="157" s="1"/>
  <c r="E117" i="157"/>
  <c r="C119" i="157" l="1"/>
  <c r="F120" i="157" s="1"/>
  <c r="D120" i="157" s="1"/>
  <c r="E118" i="157"/>
  <c r="C120" i="157" l="1"/>
  <c r="F121" i="157" s="1"/>
  <c r="D121" i="157" s="1"/>
  <c r="E119" i="157"/>
  <c r="C121" i="157" l="1"/>
  <c r="F122" i="157" s="1"/>
  <c r="D122" i="157" s="1"/>
  <c r="E120" i="157"/>
  <c r="C122" i="157" l="1"/>
  <c r="F123" i="157" s="1"/>
  <c r="D123" i="157" s="1"/>
  <c r="E121" i="157"/>
  <c r="C123" i="157" l="1"/>
  <c r="F124" i="157" s="1"/>
  <c r="D124" i="157" s="1"/>
  <c r="E122" i="157"/>
  <c r="C124" i="157" l="1"/>
  <c r="F125" i="157" s="1"/>
  <c r="D125" i="157" s="1"/>
  <c r="E123" i="157"/>
  <c r="C125" i="157" l="1"/>
  <c r="F126" i="157" s="1"/>
  <c r="D126" i="157" s="1"/>
  <c r="E124" i="157"/>
  <c r="C126" i="157" l="1"/>
  <c r="F127" i="157" s="1"/>
  <c r="D127" i="157" s="1"/>
  <c r="E125" i="157"/>
  <c r="C127" i="157" l="1"/>
  <c r="F128" i="157" s="1"/>
  <c r="D128" i="157" s="1"/>
  <c r="E126" i="157"/>
  <c r="C128" i="157" l="1"/>
  <c r="F129" i="157" s="1"/>
  <c r="D129" i="157" s="1"/>
  <c r="E127" i="157"/>
  <c r="C129" i="157" l="1"/>
  <c r="F130" i="157" s="1"/>
  <c r="D130" i="157" s="1"/>
  <c r="E128" i="157"/>
  <c r="C130" i="157" l="1"/>
  <c r="F131" i="157" s="1"/>
  <c r="D131" i="157" s="1"/>
  <c r="E129" i="157"/>
  <c r="C131" i="157" l="1"/>
  <c r="F132" i="157" s="1"/>
  <c r="D132" i="157" s="1"/>
  <c r="E130" i="157"/>
  <c r="C132" i="157" l="1"/>
  <c r="F133" i="157" s="1"/>
  <c r="D133" i="157" s="1"/>
  <c r="E131" i="157"/>
  <c r="C133" i="157" l="1"/>
  <c r="F134" i="157" s="1"/>
  <c r="D134" i="157" s="1"/>
  <c r="E132" i="157"/>
  <c r="C134" i="157" l="1"/>
  <c r="F135" i="157" s="1"/>
  <c r="D135" i="157" s="1"/>
  <c r="E133" i="157"/>
  <c r="C135" i="157" l="1"/>
  <c r="F136" i="157" s="1"/>
  <c r="D136" i="157" s="1"/>
  <c r="E134" i="157"/>
  <c r="C136" i="157" l="1"/>
  <c r="F137" i="157" s="1"/>
  <c r="D137" i="157" s="1"/>
  <c r="E135" i="157"/>
  <c r="C137" i="157" l="1"/>
  <c r="F138" i="157" s="1"/>
  <c r="D138" i="157" s="1"/>
  <c r="E136" i="157"/>
  <c r="C138" i="157" l="1"/>
  <c r="F139" i="157" s="1"/>
  <c r="D139" i="157" s="1"/>
  <c r="E137" i="157"/>
  <c r="C139" i="157" l="1"/>
  <c r="F140" i="157" s="1"/>
  <c r="D140" i="157" s="1"/>
  <c r="E138" i="157"/>
  <c r="C140" i="157" l="1"/>
  <c r="F141" i="157" s="1"/>
  <c r="D141" i="157" s="1"/>
  <c r="E139" i="157"/>
  <c r="C141" i="157" l="1"/>
  <c r="F142" i="157" s="1"/>
  <c r="D142" i="157" s="1"/>
  <c r="E140" i="157"/>
  <c r="C142" i="157" l="1"/>
  <c r="F143" i="157" s="1"/>
  <c r="D143" i="157" s="1"/>
  <c r="E141" i="157"/>
  <c r="C143" i="157" l="1"/>
  <c r="F144" i="157" s="1"/>
  <c r="D144" i="157" s="1"/>
  <c r="E142" i="157"/>
  <c r="C144" i="157" l="1"/>
  <c r="F145" i="157" s="1"/>
  <c r="D145" i="157" s="1"/>
  <c r="E143" i="157"/>
  <c r="C145" i="157" l="1"/>
  <c r="F146" i="157" s="1"/>
  <c r="D146" i="157" s="1"/>
  <c r="E144" i="157"/>
  <c r="C146" i="157" l="1"/>
  <c r="F147" i="157" s="1"/>
  <c r="D147" i="157" s="1"/>
  <c r="E145" i="157"/>
  <c r="C147" i="157" l="1"/>
  <c r="F148" i="157" s="1"/>
  <c r="D148" i="157" s="1"/>
  <c r="E146" i="157"/>
  <c r="C148" i="157" l="1"/>
  <c r="F149" i="157" s="1"/>
  <c r="D149" i="157" s="1"/>
  <c r="E147" i="157"/>
  <c r="C149" i="157" l="1"/>
  <c r="F150" i="157" s="1"/>
  <c r="D150" i="157" s="1"/>
  <c r="E148" i="157"/>
  <c r="C150" i="157" l="1"/>
  <c r="F151" i="157" s="1"/>
  <c r="D151" i="157" s="1"/>
  <c r="E149" i="157"/>
  <c r="C151" i="157" l="1"/>
  <c r="F152" i="157" s="1"/>
  <c r="D152" i="157" s="1"/>
  <c r="E150" i="157"/>
  <c r="C152" i="157" l="1"/>
  <c r="F153" i="157" s="1"/>
  <c r="D153" i="157" s="1"/>
  <c r="E151" i="157"/>
  <c r="C153" i="157" l="1"/>
  <c r="F154" i="157" s="1"/>
  <c r="D154" i="157" s="1"/>
  <c r="E152" i="157"/>
  <c r="C154" i="157" l="1"/>
  <c r="F155" i="157" s="1"/>
  <c r="D155" i="157" s="1"/>
  <c r="E153" i="157"/>
  <c r="C155" i="157" l="1"/>
  <c r="F156" i="157" s="1"/>
  <c r="D156" i="157" s="1"/>
  <c r="E154" i="157"/>
  <c r="C156" i="157" l="1"/>
  <c r="F157" i="157" s="1"/>
  <c r="D157" i="157" s="1"/>
  <c r="E155" i="157"/>
  <c r="C157" i="157" l="1"/>
  <c r="F158" i="157" s="1"/>
  <c r="D158" i="157" s="1"/>
  <c r="E156" i="157"/>
  <c r="C158" i="157" l="1"/>
  <c r="F159" i="157" s="1"/>
  <c r="D159" i="157" s="1"/>
  <c r="E157" i="157"/>
  <c r="C159" i="157" l="1"/>
  <c r="F160" i="157" s="1"/>
  <c r="D160" i="157" s="1"/>
  <c r="E158" i="157"/>
  <c r="C160" i="157" l="1"/>
  <c r="F161" i="157" s="1"/>
  <c r="D161" i="157" s="1"/>
  <c r="E159" i="157"/>
  <c r="C161" i="157" l="1"/>
  <c r="F162" i="157" s="1"/>
  <c r="D162" i="157" s="1"/>
  <c r="E160" i="157"/>
  <c r="C162" i="157" l="1"/>
  <c r="F163" i="157" s="1"/>
  <c r="D163" i="157" s="1"/>
  <c r="E161" i="157"/>
  <c r="C163" i="157" l="1"/>
  <c r="F164" i="157" s="1"/>
  <c r="D164" i="157" s="1"/>
  <c r="E162" i="157"/>
  <c r="C164" i="157" l="1"/>
  <c r="F165" i="157" s="1"/>
  <c r="D165" i="157" s="1"/>
  <c r="E163" i="157"/>
  <c r="C165" i="157" l="1"/>
  <c r="F166" i="157" s="1"/>
  <c r="D166" i="157" s="1"/>
  <c r="E164" i="157"/>
  <c r="C166" i="157" l="1"/>
  <c r="F167" i="157" s="1"/>
  <c r="D167" i="157" s="1"/>
  <c r="E165" i="157"/>
  <c r="C167" i="157" l="1"/>
  <c r="F168" i="157" s="1"/>
  <c r="D168" i="157" s="1"/>
  <c r="E166" i="157"/>
  <c r="C168" i="157" l="1"/>
  <c r="F169" i="157" s="1"/>
  <c r="D169" i="157" s="1"/>
  <c r="E167" i="157"/>
  <c r="C169" i="157" l="1"/>
  <c r="F170" i="157" s="1"/>
  <c r="D170" i="157" s="1"/>
  <c r="E168" i="157"/>
  <c r="C170" i="157" l="1"/>
  <c r="F171" i="157" s="1"/>
  <c r="D171" i="157" s="1"/>
  <c r="E169" i="157"/>
  <c r="C171" i="157" l="1"/>
  <c r="F172" i="157" s="1"/>
  <c r="D172" i="157" s="1"/>
  <c r="E170" i="157"/>
  <c r="C172" i="157" l="1"/>
  <c r="F173" i="157" s="1"/>
  <c r="D173" i="157" s="1"/>
  <c r="E171" i="157"/>
  <c r="C173" i="157" l="1"/>
  <c r="F174" i="157" s="1"/>
  <c r="D174" i="157" s="1"/>
  <c r="E172" i="157"/>
  <c r="C174" i="157" l="1"/>
  <c r="F175" i="157" s="1"/>
  <c r="D175" i="157" s="1"/>
  <c r="E173" i="157"/>
  <c r="C175" i="157" l="1"/>
  <c r="F176" i="157" s="1"/>
  <c r="D176" i="157" s="1"/>
  <c r="E174" i="157"/>
  <c r="C176" i="157" l="1"/>
  <c r="F177" i="157" s="1"/>
  <c r="D177" i="157" s="1"/>
  <c r="E175" i="157"/>
  <c r="C177" i="157" l="1"/>
  <c r="F178" i="157" s="1"/>
  <c r="D178" i="157" s="1"/>
  <c r="E176" i="157"/>
  <c r="C178" i="157" l="1"/>
  <c r="F179" i="157" s="1"/>
  <c r="D179" i="157" s="1"/>
  <c r="E177" i="157"/>
  <c r="C179" i="157" l="1"/>
  <c r="F180" i="157" s="1"/>
  <c r="D180" i="157" s="1"/>
  <c r="E178" i="157"/>
  <c r="C180" i="157" l="1"/>
  <c r="F181" i="157" s="1"/>
  <c r="D181" i="157" s="1"/>
  <c r="E179" i="157"/>
  <c r="C181" i="157" l="1"/>
  <c r="F182" i="157" s="1"/>
  <c r="D182" i="157" s="1"/>
  <c r="E180" i="157"/>
  <c r="C182" i="157" l="1"/>
  <c r="F183" i="157" s="1"/>
  <c r="D183" i="157" s="1"/>
  <c r="E181" i="157"/>
  <c r="C183" i="157" l="1"/>
  <c r="F184" i="157" s="1"/>
  <c r="D184" i="157" s="1"/>
  <c r="E182" i="157"/>
  <c r="C184" i="157" l="1"/>
  <c r="E183" i="157"/>
  <c r="E184" i="157" l="1"/>
</calcChain>
</file>

<file path=xl/sharedStrings.xml><?xml version="1.0" encoding="utf-8"?>
<sst xmlns="http://schemas.openxmlformats.org/spreadsheetml/2006/main" count="145" uniqueCount="86">
  <si>
    <t>ACCTS REC FINANCING</t>
  </si>
  <si>
    <t>Component</t>
  </si>
  <si>
    <t>Balances</t>
  </si>
  <si>
    <t>Cost                                                Rates</t>
  </si>
  <si>
    <t>Cap.                                Structure</t>
  </si>
  <si>
    <t>WACC                                              (Net of Tax)</t>
  </si>
  <si>
    <t>WACC       (PRE-TAX)</t>
  </si>
  <si>
    <t xml:space="preserve"> </t>
  </si>
  <si>
    <t>Kentucky Power Company</t>
  </si>
  <si>
    <t>L/T DEBT</t>
  </si>
  <si>
    <t>LINE NO.</t>
  </si>
  <si>
    <t>S/T DEBT</t>
  </si>
  <si>
    <t>C EQUITY</t>
  </si>
  <si>
    <t>TOTAL</t>
  </si>
  <si>
    <t>GRCF</t>
  </si>
  <si>
    <t>Less Accumulated Depreciation</t>
  </si>
  <si>
    <t>Total Rate Base</t>
  </si>
  <si>
    <t>Net Utility Plant</t>
  </si>
  <si>
    <t>Utility Plant at Original Cost</t>
  </si>
  <si>
    <t>KENTUCKY POWER COMPANY</t>
  </si>
  <si>
    <t>A.  Residential Revenue Calculation</t>
  </si>
  <si>
    <t>(+)</t>
  </si>
  <si>
    <t>(-)</t>
  </si>
  <si>
    <t>B.  All Other Revenue Calculation</t>
  </si>
  <si>
    <t>Non-Residential Fuel Revenue Calculation:</t>
  </si>
  <si>
    <t>Less Residential (Rev Class 010 + 020 kWh)</t>
  </si>
  <si>
    <t>Non-Residential kWh</t>
  </si>
  <si>
    <t>Base Fuel Amount</t>
  </si>
  <si>
    <t>Plus FAC Revenues</t>
  </si>
  <si>
    <t xml:space="preserve">Total Non-Residential Fuel Revenues </t>
  </si>
  <si>
    <t>ES 3.32</t>
  </si>
  <si>
    <t>Less Accumulated Deferred Income Tax</t>
  </si>
  <si>
    <t>Cost Component</t>
  </si>
  <si>
    <t>Ln. No.</t>
  </si>
  <si>
    <t>Less Residential PPA Revenues</t>
  </si>
  <si>
    <t xml:space="preserve">Billed Revenue Calculations </t>
  </si>
  <si>
    <t>010 Metered kWh</t>
  </si>
  <si>
    <t>020 Metered kWH</t>
  </si>
  <si>
    <t>WV Listing Percentage</t>
  </si>
  <si>
    <t>Pollution Control Value (Salvage)</t>
  </si>
  <si>
    <t>Non-Residential</t>
  </si>
  <si>
    <t>Less All Other Classifications PPA Revenues</t>
  </si>
  <si>
    <t>Non-Residential Embedded Fuel Revenues (Ln 16  * Ln 17)</t>
  </si>
  <si>
    <t>INPUTS</t>
  </si>
  <si>
    <t>Total Retail kWh (MCSR0162)</t>
  </si>
  <si>
    <t>Changes since rate case</t>
  </si>
  <si>
    <t>Depreciation rate for Mitchell</t>
  </si>
  <si>
    <t>Update 3.15</t>
  </si>
  <si>
    <t>Include consumable inventories in rate base calc</t>
  </si>
  <si>
    <t>Add anhydrous ammonia to 3.20</t>
  </si>
  <si>
    <t>Maybe remove consumable inventories from cash working capital allowance</t>
  </si>
  <si>
    <t>add revenue gross up calculation</t>
  </si>
  <si>
    <t>update baserevenue</t>
  </si>
  <si>
    <t>Marshall County, WV rate, 2018-2019 fiscal year</t>
  </si>
  <si>
    <t>Construction Work in Progress (CWIP)</t>
  </si>
  <si>
    <t>Gross-up for Uncollectible Expense &amp; KPSC Maint Fee</t>
  </si>
  <si>
    <t>Return on Capital</t>
  </si>
  <si>
    <t>Annual Other Expenses</t>
  </si>
  <si>
    <t>Annual Depreciation Expense</t>
  </si>
  <si>
    <t>WACC for Capital Riders</t>
  </si>
  <si>
    <t>Difference in Test Year O&amp;M &amp; Current O&amp;M</t>
  </si>
  <si>
    <t>Annual Revenue Requirement</t>
  </si>
  <si>
    <t>Other Expenses During TY</t>
  </si>
  <si>
    <t>Annual Other Expense</t>
  </si>
  <si>
    <t>Source / Comment</t>
  </si>
  <si>
    <t>Mitchell Non-Environmental</t>
  </si>
  <si>
    <t>TBD-No Impact for Year 1</t>
  </si>
  <si>
    <t>Formula</t>
  </si>
  <si>
    <t>TBD</t>
  </si>
  <si>
    <t>Estimated Generation Rider Annual Revenue Requirement Attributed to $60.4M (2025-00175)</t>
  </si>
  <si>
    <t>N/A</t>
  </si>
  <si>
    <t>Currently approved (2023-00159)</t>
  </si>
  <si>
    <t>MACRS Tax Depreciation Tables</t>
  </si>
  <si>
    <t>Month</t>
  </si>
  <si>
    <t>Year</t>
  </si>
  <si>
    <t>Accumulated Depr</t>
  </si>
  <si>
    <t>Depreciation Rate</t>
  </si>
  <si>
    <t>Cost of Capital</t>
  </si>
  <si>
    <t>Current approved rate for Boiler Plant Equipment (31200)</t>
  </si>
  <si>
    <t>Depr Expense</t>
  </si>
  <si>
    <t>Net</t>
  </si>
  <si>
    <t>Original</t>
  </si>
  <si>
    <t>Year 2 (2027 Filing-Calendar Year 2026)</t>
  </si>
  <si>
    <t>Year 3 (2028 Filing-Calendar Year 2027)</t>
  </si>
  <si>
    <t>Year 1 (2026 Filing-Calendar Year 2025)</t>
  </si>
  <si>
    <t>2025-00257 W51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</si>
</sst>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000_);\(#,##0.0000\)"/>
    <numFmt numFmtId="165" formatCode="0.0000%"/>
    <numFmt numFmtId="166" formatCode="0.000%"/>
    <numFmt numFmtId="167" formatCode="_(* #,##0_);_(* \(#,##0\);_(* &quot;-&quot;??_);_(@_)"/>
    <numFmt numFmtId="168" formatCode="_(&quot;$&quot;* #,##0_);_(&quot;$&quot;* \(#,##0\);_(&quot;$&quot;* &quot;-&quot;??_);_(@_)"/>
    <numFmt numFmtId="169" formatCode="&quot;$&quot;#,##0.00"/>
    <numFmt numFmtId="170" formatCode="0.00000"/>
    <numFmt numFmtId="171" formatCode="0.000000"/>
    <numFmt numFmtId="172" formatCode="0.00000_);[Red]\(0.00000\)"/>
    <numFmt numFmtId="173" formatCode="_-* #,##0.00\ _€_-;\-* #,##0.00\ _€_-;_-* &quot;-&quot;??\ _€_-;_-@_-"/>
  </numFmts>
  <fonts count="88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b/>
      <u/>
      <sz val="10"/>
      <name val="Arial"/>
      <family val="2"/>
    </font>
    <font>
      <b/>
      <sz val="10"/>
      <name val="MS Sans Serif"/>
      <family val="2"/>
    </font>
    <font>
      <sz val="10"/>
      <name val="MS Sans Serif"/>
      <family val="2"/>
    </font>
    <font>
      <sz val="12"/>
      <name val="Arial"/>
      <family val="2"/>
    </font>
    <font>
      <sz val="10"/>
      <name val="Times New Roman"/>
      <family val="1"/>
    </font>
    <font>
      <sz val="10"/>
      <name val="Arial"/>
      <family val="2"/>
    </font>
    <font>
      <b/>
      <sz val="10"/>
      <name val="Times New Roman"/>
      <family val="1"/>
    </font>
    <font>
      <sz val="11"/>
      <color indexed="8"/>
      <name val="Calibri"/>
      <family val="2"/>
    </font>
    <font>
      <sz val="10"/>
      <color indexed="64"/>
      <name val="Arial"/>
      <family val="2"/>
    </font>
    <font>
      <b/>
      <sz val="10"/>
      <color indexed="64"/>
      <name val="Arial"/>
      <family val="2"/>
    </font>
    <font>
      <sz val="10"/>
      <color indexed="64"/>
      <name val="Arial"/>
      <family val="2"/>
    </font>
    <font>
      <b/>
      <sz val="10"/>
      <color indexed="64"/>
      <name val="Arial"/>
      <family val="2"/>
    </font>
    <font>
      <sz val="10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10"/>
      <color indexed="64"/>
      <name val="Arial"/>
      <family val="2"/>
    </font>
    <font>
      <b/>
      <sz val="10"/>
      <color indexed="64"/>
      <name val="Arial"/>
      <family val="2"/>
    </font>
    <font>
      <sz val="10"/>
      <color indexed="64"/>
      <name val="Arial"/>
      <family val="2"/>
    </font>
    <font>
      <b/>
      <sz val="10"/>
      <color indexed="64"/>
      <name val="Arial"/>
      <family val="2"/>
    </font>
    <font>
      <sz val="10"/>
      <color indexed="64"/>
      <name val="Arial"/>
      <family val="2"/>
    </font>
    <font>
      <b/>
      <sz val="10"/>
      <color indexed="64"/>
      <name val="Arial"/>
      <family val="2"/>
    </font>
    <font>
      <b/>
      <sz val="10"/>
      <name val="MS Sans Serif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10"/>
      <name val="MS Sans Serif"/>
      <family val="2"/>
    </font>
    <font>
      <sz val="10"/>
      <color indexed="64"/>
      <name val="Arial"/>
      <family val="2"/>
    </font>
    <font>
      <b/>
      <sz val="10"/>
      <color indexed="64"/>
      <name val="Arial"/>
      <family val="2"/>
    </font>
    <font>
      <b/>
      <sz val="10"/>
      <name val="Arial Unicode MS"/>
      <family val="2"/>
    </font>
    <font>
      <sz val="10"/>
      <name val="Arial Unicode MS"/>
      <family val="2"/>
    </font>
    <font>
      <sz val="10"/>
      <name val="Arial"/>
      <family val="2"/>
    </font>
    <font>
      <sz val="10"/>
      <name val="Arial Unicode MS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10"/>
      <name val="Arial"/>
      <family val="2"/>
    </font>
    <font>
      <sz val="10"/>
      <name val="Arial Unicode MS"/>
    </font>
    <font>
      <sz val="10"/>
      <name val="Arial"/>
      <family val="2"/>
    </font>
    <font>
      <sz val="9"/>
      <name val="Segoe UI"/>
      <family val="2"/>
    </font>
    <font>
      <b/>
      <sz val="10"/>
      <name val="MS Sans Serif"/>
    </font>
    <font>
      <sz val="10"/>
      <name val="MS Sans Serif"/>
    </font>
    <font>
      <sz val="11"/>
      <color theme="1"/>
      <name val="Calibri"/>
      <family val="2"/>
      <scheme val="minor"/>
    </font>
    <font>
      <sz val="9"/>
      <color theme="1"/>
      <name val="Segoe UI"/>
      <family val="2"/>
      <charset val="1"/>
    </font>
    <font>
      <sz val="10"/>
      <color theme="1"/>
      <name val="Tahoma"/>
      <family val="2"/>
    </font>
    <font>
      <sz val="11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0000FF"/>
      <name val="Times New Roman"/>
      <family val="1"/>
    </font>
    <font>
      <b/>
      <sz val="10"/>
      <color indexed="12"/>
      <name val="Times New Roman"/>
      <family val="1"/>
    </font>
    <font>
      <sz val="10"/>
      <color indexed="8"/>
      <name val="Times New Roman"/>
      <family val="1"/>
    </font>
    <font>
      <sz val="10"/>
      <color theme="1"/>
      <name val="Times New Roman"/>
      <family val="1"/>
    </font>
    <font>
      <b/>
      <sz val="10"/>
      <color indexed="8"/>
      <name val="Times New Roman"/>
      <family val="1"/>
    </font>
    <font>
      <sz val="10"/>
      <color indexed="10"/>
      <name val="Times New Roman"/>
      <family val="1"/>
    </font>
    <font>
      <sz val="10"/>
      <name val="Arial"/>
      <family val="2"/>
    </font>
    <font>
      <b/>
      <sz val="10"/>
      <color theme="1"/>
      <name val="Times New Roman"/>
      <family val="1"/>
    </font>
    <font>
      <b/>
      <i/>
      <sz val="10"/>
      <color theme="1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i/>
      <sz val="10"/>
      <color theme="1"/>
      <name val="Times New Roman"/>
      <family val="1"/>
    </font>
    <font>
      <sz val="10"/>
      <color rgb="FF000000"/>
      <name val="Times New Roman"/>
      <family val="1"/>
    </font>
    <font>
      <b/>
      <sz val="10"/>
      <color rgb="FF000000"/>
      <name val="Times New Roman"/>
      <family val="1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mediumGray">
        <fgColor indexed="22"/>
      </patternFill>
    </fill>
    <fill>
      <patternFill patternType="solid">
        <fgColor indexed="8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CFF"/>
        <bgColor indexed="64"/>
      </patternFill>
    </fill>
  </fills>
  <borders count="3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969">
    <xf numFmtId="0" fontId="0" fillId="0" borderId="0"/>
    <xf numFmtId="0" fontId="17" fillId="2" borderId="0" applyNumberFormat="0" applyBorder="0" applyAlignment="0" applyProtection="0"/>
    <xf numFmtId="0" fontId="17" fillId="3" borderId="0" applyNumberFormat="0" applyBorder="0" applyAlignment="0" applyProtection="0"/>
    <xf numFmtId="0" fontId="17" fillId="4" borderId="0" applyNumberFormat="0" applyBorder="0" applyAlignment="0" applyProtection="0"/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5" borderId="0" applyNumberFormat="0" applyBorder="0" applyAlignment="0" applyProtection="0"/>
    <xf numFmtId="0" fontId="17" fillId="8" borderId="0" applyNumberFormat="0" applyBorder="0" applyAlignment="0" applyProtection="0"/>
    <xf numFmtId="0" fontId="17" fillId="11" borderId="0" applyNumberFormat="0" applyBorder="0" applyAlignment="0" applyProtection="0"/>
    <xf numFmtId="0" fontId="41" fillId="12" borderId="0" applyNumberFormat="0" applyBorder="0" applyAlignment="0" applyProtection="0"/>
    <xf numFmtId="0" fontId="41" fillId="9" borderId="0" applyNumberFormat="0" applyBorder="0" applyAlignment="0" applyProtection="0"/>
    <xf numFmtId="0" fontId="41" fillId="10" borderId="0" applyNumberFormat="0" applyBorder="0" applyAlignment="0" applyProtection="0"/>
    <xf numFmtId="0" fontId="41" fillId="13" borderId="0" applyNumberFormat="0" applyBorder="0" applyAlignment="0" applyProtection="0"/>
    <xf numFmtId="0" fontId="41" fillId="14" borderId="0" applyNumberFormat="0" applyBorder="0" applyAlignment="0" applyProtection="0"/>
    <xf numFmtId="0" fontId="41" fillId="15" borderId="0" applyNumberFormat="0" applyBorder="0" applyAlignment="0" applyProtection="0"/>
    <xf numFmtId="0" fontId="41" fillId="16" borderId="0" applyNumberFormat="0" applyBorder="0" applyAlignment="0" applyProtection="0"/>
    <xf numFmtId="0" fontId="41" fillId="17" borderId="0" applyNumberFormat="0" applyBorder="0" applyAlignment="0" applyProtection="0"/>
    <xf numFmtId="0" fontId="41" fillId="18" borderId="0" applyNumberFormat="0" applyBorder="0" applyAlignment="0" applyProtection="0"/>
    <xf numFmtId="0" fontId="41" fillId="13" borderId="0" applyNumberFormat="0" applyBorder="0" applyAlignment="0" applyProtection="0"/>
    <xf numFmtId="0" fontId="41" fillId="14" borderId="0" applyNumberFormat="0" applyBorder="0" applyAlignment="0" applyProtection="0"/>
    <xf numFmtId="0" fontId="41" fillId="19" borderId="0" applyNumberFormat="0" applyBorder="0" applyAlignment="0" applyProtection="0"/>
    <xf numFmtId="0" fontId="42" fillId="3" borderId="0" applyNumberFormat="0" applyBorder="0" applyAlignment="0" applyProtection="0"/>
    <xf numFmtId="0" fontId="43" fillId="20" borderId="1" applyNumberFormat="0" applyAlignment="0" applyProtection="0"/>
    <xf numFmtId="0" fontId="44" fillId="21" borderId="2" applyNumberFormat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0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7" fillId="0" borderId="0" applyFont="0" applyFill="0" applyBorder="0" applyAlignment="0" applyProtection="0"/>
    <xf numFmtId="40" fontId="12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7" fillId="0" borderId="0" applyFont="0" applyFill="0" applyBorder="0" applyAlignment="0" applyProtection="0"/>
    <xf numFmtId="173" fontId="6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57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5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46" fillId="4" borderId="0" applyNumberFormat="0" applyBorder="0" applyAlignment="0" applyProtection="0"/>
    <xf numFmtId="0" fontId="47" fillId="0" borderId="3" applyNumberFormat="0" applyFill="0" applyAlignment="0" applyProtection="0"/>
    <xf numFmtId="0" fontId="48" fillId="0" borderId="4" applyNumberFormat="0" applyFill="0" applyAlignment="0" applyProtection="0"/>
    <xf numFmtId="0" fontId="49" fillId="0" borderId="5" applyNumberFormat="0" applyFill="0" applyAlignment="0" applyProtection="0"/>
    <xf numFmtId="0" fontId="49" fillId="0" borderId="0" applyNumberFormat="0" applyFill="0" applyBorder="0" applyAlignment="0" applyProtection="0"/>
    <xf numFmtId="0" fontId="50" fillId="7" borderId="1" applyNumberFormat="0" applyAlignment="0" applyProtection="0"/>
    <xf numFmtId="0" fontId="51" fillId="0" borderId="6" applyNumberFormat="0" applyFill="0" applyAlignment="0" applyProtection="0"/>
    <xf numFmtId="0" fontId="52" fillId="22" borderId="0" applyNumberFormat="0" applyBorder="0" applyAlignment="0" applyProtection="0"/>
    <xf numFmtId="0" fontId="27" fillId="0" borderId="0"/>
    <xf numFmtId="0" fontId="18" fillId="0" borderId="0"/>
    <xf numFmtId="0" fontId="7" fillId="0" borderId="0"/>
    <xf numFmtId="0" fontId="29" fillId="0" borderId="0"/>
    <xf numFmtId="0" fontId="18" fillId="0" borderId="0"/>
    <xf numFmtId="0" fontId="70" fillId="0" borderId="0"/>
    <xf numFmtId="0" fontId="7" fillId="0" borderId="0"/>
    <xf numFmtId="0" fontId="32" fillId="0" borderId="0"/>
    <xf numFmtId="0" fontId="12" fillId="0" borderId="0"/>
    <xf numFmtId="0" fontId="68" fillId="0" borderId="0"/>
    <xf numFmtId="0" fontId="7" fillId="0" borderId="0"/>
    <xf numFmtId="0" fontId="34" fillId="0" borderId="0"/>
    <xf numFmtId="0" fontId="12" fillId="0" borderId="0"/>
    <xf numFmtId="0" fontId="69" fillId="0" borderId="0"/>
    <xf numFmtId="0" fontId="35" fillId="0" borderId="0"/>
    <xf numFmtId="0" fontId="18" fillId="0" borderId="0"/>
    <xf numFmtId="0" fontId="71" fillId="0" borderId="0"/>
    <xf numFmtId="0" fontId="40" fillId="0" borderId="0"/>
    <xf numFmtId="0" fontId="38" fillId="0" borderId="0"/>
    <xf numFmtId="0" fontId="69" fillId="0" borderId="0"/>
    <xf numFmtId="0" fontId="7" fillId="0" borderId="0"/>
    <xf numFmtId="0" fontId="18" fillId="0" borderId="0"/>
    <xf numFmtId="0" fontId="7" fillId="0" borderId="0"/>
    <xf numFmtId="0" fontId="38" fillId="0" borderId="0"/>
    <xf numFmtId="0" fontId="59" fillId="0" borderId="0"/>
    <xf numFmtId="0" fontId="61" fillId="0" borderId="0"/>
    <xf numFmtId="0" fontId="12" fillId="0" borderId="0"/>
    <xf numFmtId="0" fontId="12" fillId="0" borderId="0"/>
    <xf numFmtId="0" fontId="13" fillId="0" borderId="0"/>
    <xf numFmtId="0" fontId="1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6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18" fillId="0" borderId="0"/>
    <xf numFmtId="0" fontId="7" fillId="0" borderId="0"/>
    <xf numFmtId="0" fontId="38" fillId="0" borderId="0"/>
    <xf numFmtId="0" fontId="64" fillId="0" borderId="0"/>
    <xf numFmtId="0" fontId="72" fillId="0" borderId="0"/>
    <xf numFmtId="0" fontId="71" fillId="0" borderId="0"/>
    <xf numFmtId="0" fontId="7" fillId="0" borderId="0"/>
    <xf numFmtId="0" fontId="7" fillId="0" borderId="0"/>
    <xf numFmtId="0" fontId="18" fillId="0" borderId="0"/>
    <xf numFmtId="0" fontId="18" fillId="0" borderId="0"/>
    <xf numFmtId="0" fontId="7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38" fillId="0" borderId="0"/>
    <xf numFmtId="0" fontId="69" fillId="0" borderId="0"/>
    <xf numFmtId="0" fontId="12" fillId="0" borderId="0"/>
    <xf numFmtId="0" fontId="73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73" fillId="0" borderId="0"/>
    <xf numFmtId="0" fontId="18" fillId="0" borderId="0"/>
    <xf numFmtId="0" fontId="69" fillId="0" borderId="0"/>
    <xf numFmtId="0" fontId="18" fillId="0" borderId="0"/>
    <xf numFmtId="0" fontId="69" fillId="0" borderId="0"/>
    <xf numFmtId="0" fontId="69" fillId="0" borderId="0"/>
    <xf numFmtId="0" fontId="18" fillId="0" borderId="0"/>
    <xf numFmtId="0" fontId="23" fillId="0" borderId="0"/>
    <xf numFmtId="0" fontId="12" fillId="0" borderId="0"/>
    <xf numFmtId="0" fontId="12" fillId="0" borderId="0"/>
    <xf numFmtId="0" fontId="12" fillId="0" borderId="0"/>
    <xf numFmtId="0" fontId="18" fillId="0" borderId="0"/>
    <xf numFmtId="0" fontId="12" fillId="0" borderId="0"/>
    <xf numFmtId="0" fontId="66" fillId="0" borderId="0"/>
    <xf numFmtId="0" fontId="20" fillId="0" borderId="0"/>
    <xf numFmtId="0" fontId="18" fillId="0" borderId="0"/>
    <xf numFmtId="0" fontId="66" fillId="0" borderId="0"/>
    <xf numFmtId="0" fontId="25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7" fillId="0" borderId="0"/>
    <xf numFmtId="0" fontId="7" fillId="0" borderId="0"/>
    <xf numFmtId="0" fontId="66" fillId="0" borderId="0"/>
    <xf numFmtId="0" fontId="7" fillId="0" borderId="0"/>
    <xf numFmtId="0" fontId="66" fillId="0" borderId="0"/>
    <xf numFmtId="0" fontId="7" fillId="0" borderId="0"/>
    <xf numFmtId="0" fontId="7" fillId="0" borderId="0"/>
    <xf numFmtId="0" fontId="69" fillId="0" borderId="0"/>
    <xf numFmtId="0" fontId="7" fillId="23" borderId="7" applyNumberFormat="0" applyFont="0" applyAlignment="0" applyProtection="0"/>
    <xf numFmtId="0" fontId="53" fillId="20" borderId="8" applyNumberFormat="0" applyAlignment="0" applyProtection="0"/>
    <xf numFmtId="9" fontId="6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2" fillId="0" borderId="0" applyNumberFormat="0" applyFont="0" applyFill="0" applyBorder="0" applyAlignment="0" applyProtection="0">
      <alignment horizontal="left"/>
    </xf>
    <xf numFmtId="0" fontId="59" fillId="0" borderId="0" applyNumberFormat="0" applyFont="0" applyFill="0" applyBorder="0" applyAlignment="0" applyProtection="0">
      <alignment horizontal="left"/>
    </xf>
    <xf numFmtId="0" fontId="61" fillId="0" borderId="0" applyNumberFormat="0" applyFont="0" applyFill="0" applyBorder="0" applyAlignment="0" applyProtection="0">
      <alignment horizontal="left"/>
    </xf>
    <xf numFmtId="0" fontId="12" fillId="0" borderId="0" applyNumberFormat="0" applyFont="0" applyFill="0" applyBorder="0" applyAlignment="0" applyProtection="0">
      <alignment horizontal="left"/>
    </xf>
    <xf numFmtId="0" fontId="12" fillId="0" borderId="0" applyNumberFormat="0" applyFont="0" applyFill="0" applyBorder="0" applyAlignment="0" applyProtection="0">
      <alignment horizontal="left"/>
    </xf>
    <xf numFmtId="0" fontId="68" fillId="0" borderId="0" applyNumberFormat="0" applyFont="0" applyFill="0" applyBorder="0" applyAlignment="0" applyProtection="0">
      <alignment horizontal="left"/>
    </xf>
    <xf numFmtId="0" fontId="12" fillId="0" borderId="0" applyNumberFormat="0" applyFont="0" applyFill="0" applyBorder="0" applyAlignment="0" applyProtection="0">
      <alignment horizontal="left"/>
    </xf>
    <xf numFmtId="0" fontId="12" fillId="0" borderId="0" applyNumberFormat="0" applyFont="0" applyFill="0" applyBorder="0" applyAlignment="0" applyProtection="0">
      <alignment horizontal="left"/>
    </xf>
    <xf numFmtId="0" fontId="12" fillId="0" borderId="0" applyNumberFormat="0" applyFont="0" applyFill="0" applyBorder="0" applyAlignment="0" applyProtection="0">
      <alignment horizontal="left"/>
    </xf>
    <xf numFmtId="0" fontId="12" fillId="0" borderId="0" applyNumberFormat="0" applyFont="0" applyFill="0" applyBorder="0" applyAlignment="0" applyProtection="0">
      <alignment horizontal="left"/>
    </xf>
    <xf numFmtId="0" fontId="12" fillId="0" borderId="0" applyNumberFormat="0" applyFont="0" applyFill="0" applyBorder="0" applyAlignment="0" applyProtection="0">
      <alignment horizontal="left"/>
    </xf>
    <xf numFmtId="0" fontId="12" fillId="0" borderId="0" applyNumberFormat="0" applyFont="0" applyFill="0" applyBorder="0" applyAlignment="0" applyProtection="0">
      <alignment horizontal="left"/>
    </xf>
    <xf numFmtId="0" fontId="12" fillId="0" borderId="0" applyNumberFormat="0" applyFont="0" applyFill="0" applyBorder="0" applyAlignment="0" applyProtection="0">
      <alignment horizontal="left"/>
    </xf>
    <xf numFmtId="0" fontId="23" fillId="0" borderId="0" applyNumberFormat="0" applyFont="0" applyFill="0" applyBorder="0" applyAlignment="0" applyProtection="0">
      <alignment horizontal="left"/>
    </xf>
    <xf numFmtId="0" fontId="12" fillId="0" borderId="0" applyNumberFormat="0" applyFont="0" applyFill="0" applyBorder="0" applyAlignment="0" applyProtection="0">
      <alignment horizontal="left"/>
    </xf>
    <xf numFmtId="0" fontId="12" fillId="0" borderId="0" applyNumberFormat="0" applyFont="0" applyFill="0" applyBorder="0" applyAlignment="0" applyProtection="0">
      <alignment horizontal="left"/>
    </xf>
    <xf numFmtId="0" fontId="12" fillId="0" borderId="0" applyNumberFormat="0" applyFont="0" applyFill="0" applyBorder="0" applyAlignment="0" applyProtection="0">
      <alignment horizontal="left"/>
    </xf>
    <xf numFmtId="0" fontId="23" fillId="0" borderId="0" applyNumberFormat="0" applyFont="0" applyFill="0" applyBorder="0" applyAlignment="0" applyProtection="0">
      <alignment horizontal="left"/>
    </xf>
    <xf numFmtId="0" fontId="12" fillId="0" borderId="0" applyNumberFormat="0" applyFont="0" applyFill="0" applyBorder="0" applyAlignment="0" applyProtection="0">
      <alignment horizontal="left"/>
    </xf>
    <xf numFmtId="0" fontId="12" fillId="0" borderId="0" applyNumberFormat="0" applyFont="0" applyFill="0" applyBorder="0" applyAlignment="0" applyProtection="0">
      <alignment horizontal="left"/>
    </xf>
    <xf numFmtId="0" fontId="32" fillId="0" borderId="0" applyNumberFormat="0" applyFont="0" applyFill="0" applyBorder="0" applyAlignment="0" applyProtection="0">
      <alignment horizontal="left"/>
    </xf>
    <xf numFmtId="0" fontId="12" fillId="0" borderId="0" applyNumberFormat="0" applyFont="0" applyFill="0" applyBorder="0" applyAlignment="0" applyProtection="0">
      <alignment horizontal="left"/>
    </xf>
    <xf numFmtId="0" fontId="34" fillId="0" borderId="0" applyNumberFormat="0" applyFont="0" applyFill="0" applyBorder="0" applyAlignment="0" applyProtection="0">
      <alignment horizontal="left"/>
    </xf>
    <xf numFmtId="0" fontId="12" fillId="0" borderId="0" applyNumberFormat="0" applyFont="0" applyFill="0" applyBorder="0" applyAlignment="0" applyProtection="0">
      <alignment horizontal="left"/>
    </xf>
    <xf numFmtId="15" fontId="12" fillId="0" borderId="0" applyFont="0" applyFill="0" applyBorder="0" applyAlignment="0" applyProtection="0"/>
    <xf numFmtId="15" fontId="68" fillId="0" borderId="0" applyFont="0" applyFill="0" applyBorder="0" applyAlignment="0" applyProtection="0"/>
    <xf numFmtId="15" fontId="12" fillId="0" borderId="0" applyFont="0" applyFill="0" applyBorder="0" applyAlignment="0" applyProtection="0"/>
    <xf numFmtId="15" fontId="12" fillId="0" borderId="0" applyFont="0" applyFill="0" applyBorder="0" applyAlignment="0" applyProtection="0"/>
    <xf numFmtId="15" fontId="12" fillId="0" borderId="0" applyFont="0" applyFill="0" applyBorder="0" applyAlignment="0" applyProtection="0"/>
    <xf numFmtId="15" fontId="12" fillId="0" borderId="0" applyFont="0" applyFill="0" applyBorder="0" applyAlignment="0" applyProtection="0"/>
    <xf numFmtId="15" fontId="12" fillId="0" borderId="0" applyFont="0" applyFill="0" applyBorder="0" applyAlignment="0" applyProtection="0"/>
    <xf numFmtId="15" fontId="12" fillId="0" borderId="0" applyFont="0" applyFill="0" applyBorder="0" applyAlignment="0" applyProtection="0"/>
    <xf numFmtId="15" fontId="12" fillId="0" borderId="0" applyFont="0" applyFill="0" applyBorder="0" applyAlignment="0" applyProtection="0"/>
    <xf numFmtId="15" fontId="23" fillId="0" borderId="0" applyFont="0" applyFill="0" applyBorder="0" applyAlignment="0" applyProtection="0"/>
    <xf numFmtId="15" fontId="12" fillId="0" borderId="0" applyFont="0" applyFill="0" applyBorder="0" applyAlignment="0" applyProtection="0"/>
    <xf numFmtId="15" fontId="12" fillId="0" borderId="0" applyFont="0" applyFill="0" applyBorder="0" applyAlignment="0" applyProtection="0"/>
    <xf numFmtId="15" fontId="12" fillId="0" borderId="0" applyFont="0" applyFill="0" applyBorder="0" applyAlignment="0" applyProtection="0"/>
    <xf numFmtId="15" fontId="23" fillId="0" borderId="0" applyFont="0" applyFill="0" applyBorder="0" applyAlignment="0" applyProtection="0"/>
    <xf numFmtId="15" fontId="12" fillId="0" borderId="0" applyFont="0" applyFill="0" applyBorder="0" applyAlignment="0" applyProtection="0"/>
    <xf numFmtId="15" fontId="12" fillId="0" borderId="0" applyFont="0" applyFill="0" applyBorder="0" applyAlignment="0" applyProtection="0"/>
    <xf numFmtId="15" fontId="34" fillId="0" borderId="0" applyFont="0" applyFill="0" applyBorder="0" applyAlignment="0" applyProtection="0"/>
    <xf numFmtId="15" fontId="12" fillId="0" borderId="0" applyFont="0" applyFill="0" applyBorder="0" applyAlignment="0" applyProtection="0"/>
    <xf numFmtId="15" fontId="59" fillId="0" borderId="0" applyFont="0" applyFill="0" applyBorder="0" applyAlignment="0" applyProtection="0"/>
    <xf numFmtId="15" fontId="61" fillId="0" borderId="0" applyFont="0" applyFill="0" applyBorder="0" applyAlignment="0" applyProtection="0"/>
    <xf numFmtId="15" fontId="12" fillId="0" borderId="0" applyFont="0" applyFill="0" applyBorder="0" applyAlignment="0" applyProtection="0"/>
    <xf numFmtId="15" fontId="12" fillId="0" borderId="0" applyFont="0" applyFill="0" applyBorder="0" applyAlignment="0" applyProtection="0"/>
    <xf numFmtId="4" fontId="12" fillId="0" borderId="0" applyFont="0" applyFill="0" applyBorder="0" applyAlignment="0" applyProtection="0"/>
    <xf numFmtId="4" fontId="59" fillId="0" borderId="0" applyFont="0" applyFill="0" applyBorder="0" applyAlignment="0" applyProtection="0"/>
    <xf numFmtId="4" fontId="61" fillId="0" borderId="0" applyFont="0" applyFill="0" applyBorder="0" applyAlignment="0" applyProtection="0"/>
    <xf numFmtId="4" fontId="12" fillId="0" borderId="0" applyFont="0" applyFill="0" applyBorder="0" applyAlignment="0" applyProtection="0"/>
    <xf numFmtId="4" fontId="12" fillId="0" borderId="0" applyFont="0" applyFill="0" applyBorder="0" applyAlignment="0" applyProtection="0"/>
    <xf numFmtId="4" fontId="68" fillId="0" borderId="0" applyFont="0" applyFill="0" applyBorder="0" applyAlignment="0" applyProtection="0"/>
    <xf numFmtId="4" fontId="12" fillId="0" borderId="0" applyFont="0" applyFill="0" applyBorder="0" applyAlignment="0" applyProtection="0"/>
    <xf numFmtId="4" fontId="12" fillId="0" borderId="0" applyFont="0" applyFill="0" applyBorder="0" applyAlignment="0" applyProtection="0"/>
    <xf numFmtId="4" fontId="12" fillId="0" borderId="0" applyFont="0" applyFill="0" applyBorder="0" applyAlignment="0" applyProtection="0"/>
    <xf numFmtId="4" fontId="12" fillId="0" borderId="0" applyFont="0" applyFill="0" applyBorder="0" applyAlignment="0" applyProtection="0"/>
    <xf numFmtId="4" fontId="12" fillId="0" borderId="0" applyFont="0" applyFill="0" applyBorder="0" applyAlignment="0" applyProtection="0"/>
    <xf numFmtId="4" fontId="12" fillId="0" borderId="0" applyFont="0" applyFill="0" applyBorder="0" applyAlignment="0" applyProtection="0"/>
    <xf numFmtId="4" fontId="12" fillId="0" borderId="0" applyFont="0" applyFill="0" applyBorder="0" applyAlignment="0" applyProtection="0"/>
    <xf numFmtId="4" fontId="23" fillId="0" borderId="0" applyFont="0" applyFill="0" applyBorder="0" applyAlignment="0" applyProtection="0"/>
    <xf numFmtId="4" fontId="12" fillId="0" borderId="0" applyFont="0" applyFill="0" applyBorder="0" applyAlignment="0" applyProtection="0"/>
    <xf numFmtId="4" fontId="12" fillId="0" borderId="0" applyFont="0" applyFill="0" applyBorder="0" applyAlignment="0" applyProtection="0"/>
    <xf numFmtId="4" fontId="12" fillId="0" borderId="0" applyFont="0" applyFill="0" applyBorder="0" applyAlignment="0" applyProtection="0"/>
    <xf numFmtId="4" fontId="23" fillId="0" borderId="0" applyFont="0" applyFill="0" applyBorder="0" applyAlignment="0" applyProtection="0"/>
    <xf numFmtId="4" fontId="12" fillId="0" borderId="0" applyFont="0" applyFill="0" applyBorder="0" applyAlignment="0" applyProtection="0"/>
    <xf numFmtId="4" fontId="12" fillId="0" borderId="0" applyFont="0" applyFill="0" applyBorder="0" applyAlignment="0" applyProtection="0"/>
    <xf numFmtId="4" fontId="32" fillId="0" borderId="0" applyFont="0" applyFill="0" applyBorder="0" applyAlignment="0" applyProtection="0"/>
    <xf numFmtId="4" fontId="12" fillId="0" borderId="0" applyFont="0" applyFill="0" applyBorder="0" applyAlignment="0" applyProtection="0"/>
    <xf numFmtId="4" fontId="34" fillId="0" borderId="0" applyFont="0" applyFill="0" applyBorder="0" applyAlignment="0" applyProtection="0"/>
    <xf numFmtId="4" fontId="12" fillId="0" borderId="0" applyFont="0" applyFill="0" applyBorder="0" applyAlignment="0" applyProtection="0"/>
    <xf numFmtId="0" fontId="11" fillId="0" borderId="9">
      <alignment horizontal="center"/>
    </xf>
    <xf numFmtId="0" fontId="11" fillId="0" borderId="9">
      <alignment horizontal="center"/>
    </xf>
    <xf numFmtId="0" fontId="11" fillId="0" borderId="9">
      <alignment horizontal="center"/>
    </xf>
    <xf numFmtId="0" fontId="11" fillId="0" borderId="9">
      <alignment horizontal="center"/>
    </xf>
    <xf numFmtId="0" fontId="24" fillId="0" borderId="9">
      <alignment horizontal="center"/>
    </xf>
    <xf numFmtId="0" fontId="11" fillId="0" borderId="9">
      <alignment horizontal="center"/>
    </xf>
    <xf numFmtId="0" fontId="24" fillId="0" borderId="9">
      <alignment horizontal="center"/>
    </xf>
    <xf numFmtId="0" fontId="11" fillId="0" borderId="9">
      <alignment horizontal="center"/>
    </xf>
    <xf numFmtId="0" fontId="11" fillId="0" borderId="9">
      <alignment horizontal="center"/>
    </xf>
    <xf numFmtId="0" fontId="11" fillId="0" borderId="9">
      <alignment horizontal="center"/>
    </xf>
    <xf numFmtId="0" fontId="31" fillId="0" borderId="9">
      <alignment horizontal="center"/>
    </xf>
    <xf numFmtId="0" fontId="11" fillId="0" borderId="9">
      <alignment horizontal="center"/>
    </xf>
    <xf numFmtId="0" fontId="33" fillId="0" borderId="9">
      <alignment horizontal="center"/>
    </xf>
    <xf numFmtId="0" fontId="11" fillId="0" borderId="9">
      <alignment horizontal="center"/>
    </xf>
    <xf numFmtId="0" fontId="60" fillId="0" borderId="9">
      <alignment horizontal="center"/>
    </xf>
    <xf numFmtId="0" fontId="62" fillId="0" borderId="9">
      <alignment horizontal="center"/>
    </xf>
    <xf numFmtId="0" fontId="11" fillId="0" borderId="9">
      <alignment horizontal="center"/>
    </xf>
    <xf numFmtId="0" fontId="11" fillId="0" borderId="9">
      <alignment horizontal="center"/>
    </xf>
    <xf numFmtId="0" fontId="67" fillId="0" borderId="9">
      <alignment horizontal="center"/>
    </xf>
    <xf numFmtId="3" fontId="12" fillId="0" borderId="0" applyFont="0" applyFill="0" applyBorder="0" applyAlignment="0" applyProtection="0"/>
    <xf numFmtId="3" fontId="59" fillId="0" borderId="0" applyFont="0" applyFill="0" applyBorder="0" applyAlignment="0" applyProtection="0"/>
    <xf numFmtId="3" fontId="61" fillId="0" borderId="0" applyFont="0" applyFill="0" applyBorder="0" applyAlignment="0" applyProtection="0"/>
    <xf numFmtId="3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3" fontId="68" fillId="0" borderId="0" applyFont="0" applyFill="0" applyBorder="0" applyAlignment="0" applyProtection="0"/>
    <xf numFmtId="3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3" fontId="23" fillId="0" borderId="0" applyFont="0" applyFill="0" applyBorder="0" applyAlignment="0" applyProtection="0"/>
    <xf numFmtId="3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3" fontId="23" fillId="0" borderId="0" applyFont="0" applyFill="0" applyBorder="0" applyAlignment="0" applyProtection="0"/>
    <xf numFmtId="3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3" fontId="32" fillId="0" borderId="0" applyFont="0" applyFill="0" applyBorder="0" applyAlignment="0" applyProtection="0"/>
    <xf numFmtId="3" fontId="12" fillId="0" borderId="0" applyFont="0" applyFill="0" applyBorder="0" applyAlignment="0" applyProtection="0"/>
    <xf numFmtId="3" fontId="34" fillId="0" borderId="0" applyFont="0" applyFill="0" applyBorder="0" applyAlignment="0" applyProtection="0"/>
    <xf numFmtId="3" fontId="12" fillId="0" borderId="0" applyFont="0" applyFill="0" applyBorder="0" applyAlignment="0" applyProtection="0"/>
    <xf numFmtId="0" fontId="12" fillId="24" borderId="0" applyNumberFormat="0" applyFont="0" applyBorder="0" applyAlignment="0" applyProtection="0"/>
    <xf numFmtId="0" fontId="68" fillId="24" borderId="0" applyNumberFormat="0" applyFont="0" applyBorder="0" applyAlignment="0" applyProtection="0"/>
    <xf numFmtId="0" fontId="12" fillId="24" borderId="0" applyNumberFormat="0" applyFont="0" applyBorder="0" applyAlignment="0" applyProtection="0"/>
    <xf numFmtId="0" fontId="12" fillId="24" borderId="0" applyNumberFormat="0" applyFont="0" applyBorder="0" applyAlignment="0" applyProtection="0"/>
    <xf numFmtId="0" fontId="12" fillId="24" borderId="0" applyNumberFormat="0" applyFont="0" applyBorder="0" applyAlignment="0" applyProtection="0"/>
    <xf numFmtId="0" fontId="12" fillId="24" borderId="0" applyNumberFormat="0" applyFont="0" applyBorder="0" applyAlignment="0" applyProtection="0"/>
    <xf numFmtId="0" fontId="12" fillId="24" borderId="0" applyNumberFormat="0" applyFont="0" applyBorder="0" applyAlignment="0" applyProtection="0"/>
    <xf numFmtId="0" fontId="12" fillId="24" borderId="0" applyNumberFormat="0" applyFont="0" applyBorder="0" applyAlignment="0" applyProtection="0"/>
    <xf numFmtId="0" fontId="23" fillId="24" borderId="0" applyNumberFormat="0" applyFont="0" applyBorder="0" applyAlignment="0" applyProtection="0"/>
    <xf numFmtId="0" fontId="12" fillId="24" borderId="0" applyNumberFormat="0" applyFont="0" applyBorder="0" applyAlignment="0" applyProtection="0"/>
    <xf numFmtId="0" fontId="12" fillId="24" borderId="0" applyNumberFormat="0" applyFont="0" applyBorder="0" applyAlignment="0" applyProtection="0"/>
    <xf numFmtId="0" fontId="12" fillId="24" borderId="0" applyNumberFormat="0" applyFont="0" applyBorder="0" applyAlignment="0" applyProtection="0"/>
    <xf numFmtId="0" fontId="23" fillId="24" borderId="0" applyNumberFormat="0" applyFont="0" applyBorder="0" applyAlignment="0" applyProtection="0"/>
    <xf numFmtId="0" fontId="12" fillId="24" borderId="0" applyNumberFormat="0" applyFont="0" applyBorder="0" applyAlignment="0" applyProtection="0"/>
    <xf numFmtId="0" fontId="12" fillId="24" borderId="0" applyNumberFormat="0" applyFont="0" applyBorder="0" applyAlignment="0" applyProtection="0"/>
    <xf numFmtId="0" fontId="34" fillId="24" borderId="0" applyNumberFormat="0" applyFont="0" applyBorder="0" applyAlignment="0" applyProtection="0"/>
    <xf numFmtId="0" fontId="12" fillId="24" borderId="0" applyNumberFormat="0" applyFont="0" applyBorder="0" applyAlignment="0" applyProtection="0"/>
    <xf numFmtId="0" fontId="59" fillId="24" borderId="0" applyNumberFormat="0" applyFont="0" applyBorder="0" applyAlignment="0" applyProtection="0"/>
    <xf numFmtId="0" fontId="61" fillId="24" borderId="0" applyNumberFormat="0" applyFont="0" applyBorder="0" applyAlignment="0" applyProtection="0"/>
    <xf numFmtId="0" fontId="12" fillId="24" borderId="0" applyNumberFormat="0" applyFont="0" applyBorder="0" applyAlignment="0" applyProtection="0"/>
    <xf numFmtId="0" fontId="12" fillId="24" borderId="0" applyNumberFormat="0" applyFont="0" applyBorder="0" applyAlignment="0" applyProtection="0"/>
    <xf numFmtId="0" fontId="54" fillId="0" borderId="0" applyNumberFormat="0" applyFill="0" applyBorder="0" applyAlignment="0" applyProtection="0"/>
    <xf numFmtId="0" fontId="55" fillId="0" borderId="10" applyNumberFormat="0" applyFill="0" applyAlignment="0" applyProtection="0"/>
    <xf numFmtId="0" fontId="56" fillId="0" borderId="0" applyNumberForma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5" fillId="0" borderId="0"/>
    <xf numFmtId="0" fontId="4" fillId="0" borderId="0"/>
    <xf numFmtId="0" fontId="4" fillId="0" borderId="0"/>
    <xf numFmtId="0" fontId="6" fillId="0" borderId="0"/>
    <xf numFmtId="43" fontId="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9" fontId="8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0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6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91">
    <xf numFmtId="0" fontId="0" fillId="0" borderId="0" xfId="0"/>
    <xf numFmtId="0" fontId="7" fillId="0" borderId="0" xfId="0" applyFont="1"/>
    <xf numFmtId="10" fontId="8" fillId="26" borderId="22" xfId="665" applyNumberFormat="1" applyFont="1" applyFill="1" applyBorder="1"/>
    <xf numFmtId="0" fontId="7" fillId="0" borderId="0" xfId="478"/>
    <xf numFmtId="0" fontId="8" fillId="0" borderId="0" xfId="478" applyFont="1"/>
    <xf numFmtId="0" fontId="8" fillId="0" borderId="0" xfId="478" applyFont="1" applyAlignment="1">
      <alignment horizontal="center"/>
    </xf>
    <xf numFmtId="168" fontId="7" fillId="0" borderId="0" xfId="478" applyNumberFormat="1"/>
    <xf numFmtId="0" fontId="14" fillId="0" borderId="0" xfId="478" applyFont="1"/>
    <xf numFmtId="0" fontId="7" fillId="0" borderId="0" xfId="478" applyAlignment="1">
      <alignment horizontal="center"/>
    </xf>
    <xf numFmtId="0" fontId="10" fillId="0" borderId="0" xfId="478" applyFont="1" applyAlignment="1">
      <alignment horizontal="center"/>
    </xf>
    <xf numFmtId="0" fontId="7" fillId="0" borderId="0" xfId="478" applyAlignment="1">
      <alignment horizontal="right"/>
    </xf>
    <xf numFmtId="0" fontId="9" fillId="0" borderId="0" xfId="478" applyFont="1" applyAlignment="1">
      <alignment horizontal="right"/>
    </xf>
    <xf numFmtId="167" fontId="7" fillId="0" borderId="0" xfId="132" applyNumberFormat="1" applyFont="1"/>
    <xf numFmtId="167" fontId="8" fillId="0" borderId="25" xfId="478" applyNumberFormat="1" applyFont="1" applyBorder="1"/>
    <xf numFmtId="43" fontId="7" fillId="0" borderId="25" xfId="478" applyNumberFormat="1" applyBorder="1"/>
    <xf numFmtId="0" fontId="69" fillId="0" borderId="0" xfId="468"/>
    <xf numFmtId="44" fontId="7" fillId="0" borderId="0" xfId="386" applyFont="1"/>
    <xf numFmtId="165" fontId="69" fillId="0" borderId="0" xfId="468" applyNumberFormat="1"/>
    <xf numFmtId="9" fontId="69" fillId="0" borderId="0" xfId="468" applyNumberFormat="1"/>
    <xf numFmtId="0" fontId="8" fillId="0" borderId="0" xfId="478" applyFont="1" applyAlignment="1">
      <alignment horizontal="right"/>
    </xf>
    <xf numFmtId="169" fontId="7" fillId="0" borderId="0" xfId="478" applyNumberFormat="1"/>
    <xf numFmtId="172" fontId="7" fillId="0" borderId="28" xfId="453" applyNumberFormat="1" applyBorder="1" applyAlignment="1">
      <alignment horizontal="center" wrapText="1"/>
    </xf>
    <xf numFmtId="172" fontId="7" fillId="0" borderId="28" xfId="478" applyNumberFormat="1" applyBorder="1" applyAlignment="1">
      <alignment horizontal="center"/>
    </xf>
    <xf numFmtId="0" fontId="8" fillId="27" borderId="0" xfId="478" applyFont="1" applyFill="1"/>
    <xf numFmtId="170" fontId="7" fillId="27" borderId="0" xfId="478" applyNumberFormat="1" applyFill="1"/>
    <xf numFmtId="43" fontId="7" fillId="0" borderId="0" xfId="28" applyFont="1"/>
    <xf numFmtId="43" fontId="7" fillId="0" borderId="0" xfId="478" applyNumberFormat="1"/>
    <xf numFmtId="172" fontId="7" fillId="27" borderId="28" xfId="453" applyNumberFormat="1" applyFill="1" applyBorder="1" applyAlignment="1">
      <alignment wrapText="1"/>
    </xf>
    <xf numFmtId="3" fontId="7" fillId="0" borderId="0" xfId="478" applyNumberFormat="1"/>
    <xf numFmtId="0" fontId="7" fillId="27" borderId="0" xfId="478" applyFill="1"/>
    <xf numFmtId="3" fontId="7" fillId="28" borderId="0" xfId="478" applyNumberFormat="1" applyFill="1"/>
    <xf numFmtId="167" fontId="39" fillId="28" borderId="0" xfId="132" applyNumberFormat="1" applyFont="1" applyFill="1"/>
    <xf numFmtId="0" fontId="14" fillId="0" borderId="0" xfId="0" applyFont="1"/>
    <xf numFmtId="0" fontId="74" fillId="0" borderId="0" xfId="0" applyFont="1" applyAlignment="1">
      <alignment horizontal="center"/>
    </xf>
    <xf numFmtId="0" fontId="14" fillId="0" borderId="0" xfId="0" applyFont="1" applyAlignment="1">
      <alignment horizontal="center" vertical="center"/>
    </xf>
    <xf numFmtId="0" fontId="16" fillId="0" borderId="0" xfId="0" applyFont="1"/>
    <xf numFmtId="49" fontId="16" fillId="0" borderId="0" xfId="478" applyNumberFormat="1" applyFont="1"/>
    <xf numFmtId="49" fontId="74" fillId="0" borderId="0" xfId="478" applyNumberFormat="1" applyFont="1"/>
    <xf numFmtId="0" fontId="77" fillId="0" borderId="0" xfId="488" applyFont="1" applyAlignment="1">
      <alignment horizontal="center"/>
    </xf>
    <xf numFmtId="0" fontId="77" fillId="0" borderId="0" xfId="488" applyFont="1"/>
    <xf numFmtId="0" fontId="78" fillId="25" borderId="23" xfId="488" applyFont="1" applyFill="1" applyBorder="1"/>
    <xf numFmtId="0" fontId="78" fillId="0" borderId="11" xfId="488" applyFont="1" applyBorder="1"/>
    <xf numFmtId="0" fontId="78" fillId="0" borderId="12" xfId="488" applyFont="1" applyBorder="1"/>
    <xf numFmtId="0" fontId="78" fillId="25" borderId="12" xfId="488" applyFont="1" applyFill="1" applyBorder="1"/>
    <xf numFmtId="0" fontId="78" fillId="0" borderId="0" xfId="488" applyFont="1"/>
    <xf numFmtId="0" fontId="78" fillId="25" borderId="0" xfId="488" applyFont="1" applyFill="1"/>
    <xf numFmtId="0" fontId="78" fillId="0" borderId="15" xfId="488" applyFont="1" applyBorder="1" applyAlignment="1">
      <alignment horizontal="center"/>
    </xf>
    <xf numFmtId="0" fontId="77" fillId="0" borderId="22" xfId="488" applyFont="1" applyBorder="1" applyAlignment="1">
      <alignment horizontal="center"/>
    </xf>
    <xf numFmtId="0" fontId="77" fillId="25" borderId="0" xfId="488" applyFont="1" applyFill="1"/>
    <xf numFmtId="0" fontId="77" fillId="0" borderId="15" xfId="488" applyFont="1" applyBorder="1"/>
    <xf numFmtId="0" fontId="77" fillId="0" borderId="22" xfId="488" applyFont="1" applyBorder="1"/>
    <xf numFmtId="0" fontId="78" fillId="0" borderId="22" xfId="488" applyFont="1" applyBorder="1" applyAlignment="1">
      <alignment horizontal="center"/>
    </xf>
    <xf numFmtId="168" fontId="77" fillId="25" borderId="0" xfId="488" applyNumberFormat="1" applyFont="1" applyFill="1"/>
    <xf numFmtId="168" fontId="77" fillId="0" borderId="22" xfId="488" applyNumberFormat="1" applyFont="1" applyBorder="1" applyAlignment="1">
      <alignment horizontal="center"/>
    </xf>
    <xf numFmtId="168" fontId="78" fillId="25" borderId="26" xfId="488" applyNumberFormat="1" applyFont="1" applyFill="1" applyBorder="1"/>
    <xf numFmtId="168" fontId="78" fillId="25" borderId="0" xfId="488" applyNumberFormat="1" applyFont="1" applyFill="1"/>
    <xf numFmtId="168" fontId="76" fillId="0" borderId="22" xfId="386" applyNumberFormat="1" applyFont="1" applyBorder="1" applyAlignment="1">
      <alignment horizontal="center"/>
    </xf>
    <xf numFmtId="168" fontId="76" fillId="0" borderId="22" xfId="488" applyNumberFormat="1" applyFont="1" applyBorder="1" applyAlignment="1">
      <alignment horizontal="center"/>
    </xf>
    <xf numFmtId="168" fontId="78" fillId="0" borderId="22" xfId="488" applyNumberFormat="1" applyFont="1" applyBorder="1" applyAlignment="1">
      <alignment horizontal="center"/>
    </xf>
    <xf numFmtId="168" fontId="77" fillId="0" borderId="22" xfId="442" applyNumberFormat="1" applyFont="1" applyBorder="1" applyAlignment="1">
      <alignment horizontal="center"/>
    </xf>
    <xf numFmtId="168" fontId="76" fillId="25" borderId="0" xfId="488" applyNumberFormat="1" applyFont="1" applyFill="1"/>
    <xf numFmtId="0" fontId="78" fillId="25" borderId="9" xfId="488" applyFont="1" applyFill="1" applyBorder="1"/>
    <xf numFmtId="0" fontId="78" fillId="0" borderId="9" xfId="488" applyFont="1" applyBorder="1"/>
    <xf numFmtId="168" fontId="78" fillId="25" borderId="30" xfId="488" applyNumberFormat="1" applyFont="1" applyFill="1" applyBorder="1" applyAlignment="1">
      <alignment horizontal="center"/>
    </xf>
    <xf numFmtId="168" fontId="77" fillId="25" borderId="0" xfId="488" applyNumberFormat="1" applyFont="1" applyFill="1" applyAlignment="1">
      <alignment horizontal="center"/>
    </xf>
    <xf numFmtId="10" fontId="76" fillId="25" borderId="0" xfId="665" applyNumberFormat="1" applyFont="1" applyFill="1" applyBorder="1" applyAlignment="1">
      <alignment horizontal="center"/>
    </xf>
    <xf numFmtId="0" fontId="14" fillId="0" borderId="0" xfId="478" applyFont="1" applyAlignment="1">
      <alignment horizontal="center"/>
    </xf>
    <xf numFmtId="49" fontId="14" fillId="0" borderId="23" xfId="452" applyNumberFormat="1" applyFont="1" applyBorder="1" applyAlignment="1">
      <alignment horizontal="center" wrapText="1"/>
    </xf>
    <xf numFmtId="49" fontId="14" fillId="25" borderId="12" xfId="452" applyNumberFormat="1" applyFont="1" applyFill="1" applyBorder="1" applyAlignment="1">
      <alignment wrapText="1"/>
    </xf>
    <xf numFmtId="49" fontId="14" fillId="0" borderId="18" xfId="452" applyNumberFormat="1" applyFont="1" applyBorder="1" applyAlignment="1">
      <alignment horizontal="center" wrapText="1"/>
    </xf>
    <xf numFmtId="49" fontId="14" fillId="25" borderId="19" xfId="452" applyNumberFormat="1" applyFont="1" applyFill="1" applyBorder="1" applyAlignment="1">
      <alignment wrapText="1"/>
    </xf>
    <xf numFmtId="49" fontId="14" fillId="0" borderId="19" xfId="452" applyNumberFormat="1" applyFont="1" applyBorder="1" applyAlignment="1">
      <alignment horizontal="center" wrapText="1"/>
    </xf>
    <xf numFmtId="49" fontId="14" fillId="0" borderId="23" xfId="452" applyNumberFormat="1" applyFont="1" applyBorder="1" applyAlignment="1">
      <alignment wrapText="1"/>
    </xf>
    <xf numFmtId="0" fontId="14" fillId="25" borderId="19" xfId="452" applyFont="1" applyFill="1" applyBorder="1"/>
    <xf numFmtId="0" fontId="14" fillId="0" borderId="19" xfId="452" applyFont="1" applyBorder="1" applyAlignment="1">
      <alignment horizontal="center"/>
    </xf>
    <xf numFmtId="0" fontId="14" fillId="25" borderId="19" xfId="452" applyFont="1" applyFill="1" applyBorder="1" applyAlignment="1">
      <alignment horizontal="center"/>
    </xf>
    <xf numFmtId="0" fontId="14" fillId="0" borderId="19" xfId="452" applyFont="1" applyBorder="1"/>
    <xf numFmtId="49" fontId="14" fillId="0" borderId="20" xfId="452" applyNumberFormat="1" applyFont="1" applyBorder="1" applyAlignment="1">
      <alignment horizontal="center" wrapText="1"/>
    </xf>
    <xf numFmtId="49" fontId="14" fillId="0" borderId="0" xfId="478" applyNumberFormat="1" applyFont="1" applyAlignment="1">
      <alignment horizontal="center" wrapText="1"/>
    </xf>
    <xf numFmtId="49" fontId="14" fillId="0" borderId="15" xfId="452" applyNumberFormat="1" applyFont="1" applyBorder="1" applyAlignment="1">
      <alignment horizontal="center" wrapText="1"/>
    </xf>
    <xf numFmtId="49" fontId="14" fillId="25" borderId="0" xfId="452" applyNumberFormat="1" applyFont="1" applyFill="1" applyAlignment="1">
      <alignment wrapText="1"/>
    </xf>
    <xf numFmtId="49" fontId="14" fillId="0" borderId="0" xfId="452" applyNumberFormat="1" applyFont="1" applyAlignment="1">
      <alignment horizontal="center" wrapText="1"/>
    </xf>
    <xf numFmtId="49" fontId="14" fillId="0" borderId="22" xfId="452" applyNumberFormat="1" applyFont="1" applyBorder="1" applyAlignment="1">
      <alignment wrapText="1"/>
    </xf>
    <xf numFmtId="0" fontId="14" fillId="25" borderId="0" xfId="452" applyFont="1" applyFill="1"/>
    <xf numFmtId="0" fontId="14" fillId="0" borderId="0" xfId="452" applyFont="1" applyAlignment="1">
      <alignment horizontal="center"/>
    </xf>
    <xf numFmtId="0" fontId="14" fillId="25" borderId="0" xfId="452" applyFont="1" applyFill="1" applyAlignment="1">
      <alignment horizontal="center"/>
    </xf>
    <xf numFmtId="0" fontId="14" fillId="0" borderId="0" xfId="452" applyFont="1"/>
    <xf numFmtId="49" fontId="14" fillId="0" borderId="16" xfId="452" applyNumberFormat="1" applyFont="1" applyBorder="1" applyAlignment="1">
      <alignment horizontal="center" wrapText="1"/>
    </xf>
    <xf numFmtId="0" fontId="14" fillId="0" borderId="21" xfId="452" applyFont="1" applyBorder="1" applyAlignment="1">
      <alignment horizontal="center"/>
    </xf>
    <xf numFmtId="0" fontId="14" fillId="25" borderId="12" xfId="452" applyFont="1" applyFill="1" applyBorder="1"/>
    <xf numFmtId="0" fontId="14" fillId="0" borderId="12" xfId="452" applyFont="1" applyBorder="1"/>
    <xf numFmtId="0" fontId="14" fillId="0" borderId="21" xfId="452" applyFont="1" applyBorder="1"/>
    <xf numFmtId="0" fontId="14" fillId="0" borderId="13" xfId="452" applyFont="1" applyBorder="1"/>
    <xf numFmtId="0" fontId="14" fillId="0" borderId="22" xfId="452" applyFont="1" applyBorder="1" applyAlignment="1">
      <alignment horizontal="center"/>
    </xf>
    <xf numFmtId="5" fontId="76" fillId="0" borderId="0" xfId="452" applyNumberFormat="1" applyFont="1"/>
    <xf numFmtId="10" fontId="76" fillId="0" borderId="0" xfId="452" applyNumberFormat="1" applyFont="1"/>
    <xf numFmtId="0" fontId="14" fillId="0" borderId="22" xfId="452" applyFont="1" applyBorder="1"/>
    <xf numFmtId="10" fontId="14" fillId="0" borderId="0" xfId="478" applyNumberFormat="1" applyFont="1"/>
    <xf numFmtId="49" fontId="14" fillId="0" borderId="0" xfId="452" applyNumberFormat="1" applyFont="1" applyAlignment="1">
      <alignment wrapText="1"/>
    </xf>
    <xf numFmtId="10" fontId="75" fillId="0" borderId="0" xfId="452" applyNumberFormat="1" applyFont="1"/>
    <xf numFmtId="166" fontId="79" fillId="0" borderId="0" xfId="452" applyNumberFormat="1" applyFont="1"/>
    <xf numFmtId="164" fontId="14" fillId="0" borderId="0" xfId="478" applyNumberFormat="1" applyFont="1"/>
    <xf numFmtId="5" fontId="78" fillId="0" borderId="0" xfId="452" applyNumberFormat="1" applyFont="1"/>
    <xf numFmtId="10" fontId="16" fillId="0" borderId="0" xfId="478" applyNumberFormat="1" applyFont="1" applyAlignment="1">
      <alignment horizontal="center" wrapText="1"/>
    </xf>
    <xf numFmtId="0" fontId="14" fillId="0" borderId="24" xfId="452" applyFont="1" applyBorder="1" applyAlignment="1">
      <alignment horizontal="center"/>
    </xf>
    <xf numFmtId="0" fontId="14" fillId="25" borderId="9" xfId="452" applyFont="1" applyFill="1" applyBorder="1"/>
    <xf numFmtId="0" fontId="14" fillId="0" borderId="9" xfId="452" applyFont="1" applyBorder="1"/>
    <xf numFmtId="0" fontId="14" fillId="0" borderId="24" xfId="452" applyFont="1" applyBorder="1"/>
    <xf numFmtId="0" fontId="14" fillId="0" borderId="17" xfId="452" applyFont="1" applyBorder="1"/>
    <xf numFmtId="0" fontId="14" fillId="0" borderId="15" xfId="478" applyFont="1" applyBorder="1" applyAlignment="1">
      <alignment horizontal="center"/>
    </xf>
    <xf numFmtId="0" fontId="14" fillId="25" borderId="0" xfId="478" applyFont="1" applyFill="1"/>
    <xf numFmtId="0" fontId="14" fillId="25" borderId="0" xfId="478" applyFont="1" applyFill="1" applyAlignment="1">
      <alignment horizontal="center"/>
    </xf>
    <xf numFmtId="0" fontId="14" fillId="0" borderId="16" xfId="478" applyFont="1" applyBorder="1"/>
    <xf numFmtId="37" fontId="14" fillId="0" borderId="0" xfId="452" applyNumberFormat="1" applyFont="1" applyAlignment="1">
      <alignment horizontal="center"/>
    </xf>
    <xf numFmtId="0" fontId="14" fillId="0" borderId="0" xfId="478" applyFont="1" applyAlignment="1">
      <alignment horizontal="center" vertical="center"/>
    </xf>
    <xf numFmtId="168" fontId="78" fillId="0" borderId="29" xfId="488" applyNumberFormat="1" applyFont="1" applyBorder="1" applyAlignment="1">
      <alignment horizontal="center"/>
    </xf>
    <xf numFmtId="0" fontId="75" fillId="0" borderId="0" xfId="452" applyFont="1" applyAlignment="1">
      <alignment horizontal="center" wrapText="1"/>
    </xf>
    <xf numFmtId="0" fontId="16" fillId="0" borderId="0" xfId="452" applyFont="1" applyAlignment="1">
      <alignment horizontal="center" vertical="center"/>
    </xf>
    <xf numFmtId="10" fontId="14" fillId="0" borderId="0" xfId="452" applyNumberFormat="1" applyFont="1"/>
    <xf numFmtId="166" fontId="14" fillId="0" borderId="0" xfId="452" applyNumberFormat="1" applyFont="1"/>
    <xf numFmtId="10" fontId="16" fillId="0" borderId="0" xfId="452" applyNumberFormat="1" applyFont="1"/>
    <xf numFmtId="10" fontId="16" fillId="0" borderId="16" xfId="452" applyNumberFormat="1" applyFont="1" applyBorder="1" applyAlignment="1">
      <alignment horizontal="right" wrapText="1"/>
    </xf>
    <xf numFmtId="171" fontId="14" fillId="0" borderId="0" xfId="452" applyNumberFormat="1" applyFont="1" applyAlignment="1">
      <alignment horizontal="center"/>
    </xf>
    <xf numFmtId="171" fontId="75" fillId="0" borderId="0" xfId="452" applyNumberFormat="1" applyFont="1" applyAlignment="1">
      <alignment horizontal="center"/>
    </xf>
    <xf numFmtId="10" fontId="14" fillId="0" borderId="16" xfId="452" applyNumberFormat="1" applyFont="1" applyBorder="1"/>
    <xf numFmtId="164" fontId="14" fillId="0" borderId="16" xfId="452" applyNumberFormat="1" applyFont="1" applyBorder="1"/>
    <xf numFmtId="0" fontId="14" fillId="0" borderId="16" xfId="452" applyFont="1" applyBorder="1"/>
    <xf numFmtId="0" fontId="14" fillId="0" borderId="0" xfId="478" applyFont="1" applyAlignment="1">
      <alignment horizontal="left" wrapText="1"/>
    </xf>
    <xf numFmtId="0" fontId="78" fillId="0" borderId="15" xfId="488" applyFont="1" applyBorder="1" applyAlignment="1">
      <alignment horizontal="right"/>
    </xf>
    <xf numFmtId="0" fontId="76" fillId="0" borderId="15" xfId="488" applyFont="1" applyBorder="1" applyAlignment="1">
      <alignment horizontal="left"/>
    </xf>
    <xf numFmtId="0" fontId="78" fillId="0" borderId="14" xfId="488" applyFont="1" applyBorder="1" applyAlignment="1">
      <alignment horizontal="right"/>
    </xf>
    <xf numFmtId="0" fontId="78" fillId="0" borderId="21" xfId="488" applyFont="1" applyBorder="1" applyAlignment="1">
      <alignment horizontal="center" wrapText="1"/>
    </xf>
    <xf numFmtId="0" fontId="78" fillId="0" borderId="22" xfId="488" applyFont="1" applyBorder="1" applyAlignment="1">
      <alignment horizontal="center" wrapText="1"/>
    </xf>
    <xf numFmtId="168" fontId="78" fillId="29" borderId="27" xfId="488" applyNumberFormat="1" applyFont="1" applyFill="1" applyBorder="1" applyAlignment="1">
      <alignment horizontal="center"/>
    </xf>
    <xf numFmtId="0" fontId="81" fillId="0" borderId="0" xfId="488" applyFont="1"/>
    <xf numFmtId="168" fontId="76" fillId="0" borderId="22" xfId="392" applyNumberFormat="1" applyFont="1" applyFill="1" applyBorder="1" applyAlignment="1">
      <alignment horizontal="center"/>
    </xf>
    <xf numFmtId="168" fontId="78" fillId="29" borderId="24" xfId="488" applyNumberFormat="1" applyFont="1" applyFill="1" applyBorder="1" applyAlignment="1">
      <alignment horizontal="center"/>
    </xf>
    <xf numFmtId="168" fontId="78" fillId="0" borderId="27" xfId="488" applyNumberFormat="1" applyFont="1" applyBorder="1" applyAlignment="1">
      <alignment horizontal="center"/>
    </xf>
    <xf numFmtId="0" fontId="78" fillId="0" borderId="24" xfId="488" applyFont="1" applyBorder="1" applyAlignment="1">
      <alignment horizontal="center"/>
    </xf>
    <xf numFmtId="0" fontId="82" fillId="0" borderId="0" xfId="488" applyFont="1" applyAlignment="1">
      <alignment horizontal="center"/>
    </xf>
    <xf numFmtId="0" fontId="77" fillId="30" borderId="15" xfId="488" applyFont="1" applyFill="1" applyBorder="1"/>
    <xf numFmtId="0" fontId="77" fillId="30" borderId="0" xfId="488" applyFont="1" applyFill="1"/>
    <xf numFmtId="168" fontId="77" fillId="30" borderId="22" xfId="488" applyNumberFormat="1" applyFont="1" applyFill="1" applyBorder="1" applyAlignment="1">
      <alignment horizontal="center"/>
    </xf>
    <xf numFmtId="0" fontId="78" fillId="30" borderId="0" xfId="488" applyFont="1" applyFill="1"/>
    <xf numFmtId="10" fontId="77" fillId="31" borderId="22" xfId="527" applyNumberFormat="1" applyFont="1" applyFill="1" applyBorder="1" applyAlignment="1">
      <alignment horizontal="right"/>
    </xf>
    <xf numFmtId="0" fontId="77" fillId="0" borderId="9" xfId="488" applyFont="1" applyBorder="1"/>
    <xf numFmtId="168" fontId="77" fillId="0" borderId="0" xfId="968" applyNumberFormat="1" applyFont="1" applyFill="1"/>
    <xf numFmtId="168" fontId="77" fillId="0" borderId="9" xfId="968" applyNumberFormat="1" applyFont="1" applyFill="1" applyBorder="1"/>
    <xf numFmtId="0" fontId="86" fillId="0" borderId="0" xfId="0" applyFont="1"/>
    <xf numFmtId="0" fontId="87" fillId="0" borderId="0" xfId="0" applyFont="1" applyAlignment="1">
      <alignment horizontal="center"/>
    </xf>
    <xf numFmtId="0" fontId="87" fillId="0" borderId="0" xfId="0" applyFont="1" applyAlignment="1">
      <alignment horizontal="center" vertical="center"/>
    </xf>
    <xf numFmtId="6" fontId="86" fillId="0" borderId="0" xfId="0" applyNumberFormat="1" applyFont="1"/>
    <xf numFmtId="16" fontId="87" fillId="0" borderId="28" xfId="0" applyNumberFormat="1" applyFont="1" applyBorder="1" applyAlignment="1">
      <alignment horizontal="center"/>
    </xf>
    <xf numFmtId="6" fontId="86" fillId="0" borderId="28" xfId="0" applyNumberFormat="1" applyFont="1" applyBorder="1"/>
    <xf numFmtId="168" fontId="87" fillId="0" borderId="31" xfId="386" applyNumberFormat="1" applyFont="1" applyBorder="1" applyAlignment="1">
      <alignment horizontal="center" vertical="center" wrapText="1"/>
    </xf>
    <xf numFmtId="0" fontId="78" fillId="29" borderId="0" xfId="488" applyFont="1" applyFill="1" applyAlignment="1">
      <alignment vertical="center"/>
    </xf>
    <xf numFmtId="49" fontId="16" fillId="0" borderId="0" xfId="478" applyNumberFormat="1" applyFont="1" applyAlignment="1">
      <alignment horizontal="center"/>
    </xf>
    <xf numFmtId="0" fontId="78" fillId="0" borderId="21" xfId="488" applyFont="1" applyBorder="1" applyAlignment="1">
      <alignment horizontal="center" wrapText="1"/>
    </xf>
    <xf numFmtId="0" fontId="78" fillId="0" borderId="22" xfId="488" applyFont="1" applyBorder="1" applyAlignment="1">
      <alignment horizontal="center" wrapText="1"/>
    </xf>
    <xf numFmtId="49" fontId="74" fillId="0" borderId="0" xfId="478" applyNumberFormat="1" applyFont="1" applyAlignment="1">
      <alignment horizontal="center"/>
    </xf>
    <xf numFmtId="0" fontId="14" fillId="0" borderId="0" xfId="452" applyFont="1" applyAlignment="1">
      <alignment horizontal="left" wrapText="1"/>
    </xf>
    <xf numFmtId="0" fontId="81" fillId="0" borderId="0" xfId="964" applyFont="1" applyFill="1"/>
    <xf numFmtId="0" fontId="77" fillId="0" borderId="0" xfId="964" applyFont="1" applyFill="1"/>
    <xf numFmtId="10" fontId="77" fillId="0" borderId="0" xfId="966" applyNumberFormat="1" applyFont="1" applyFill="1"/>
    <xf numFmtId="0" fontId="85" fillId="0" borderId="0" xfId="964" quotePrefix="1" applyFont="1" applyFill="1"/>
    <xf numFmtId="0" fontId="81" fillId="0" borderId="0" xfId="964" applyFont="1" applyFill="1" applyAlignment="1">
      <alignment horizontal="center" vertical="center" wrapText="1"/>
    </xf>
    <xf numFmtId="0" fontId="77" fillId="0" borderId="0" xfId="964" applyFont="1" applyFill="1" applyAlignment="1">
      <alignment horizontal="center" vertical="center" wrapText="1"/>
    </xf>
    <xf numFmtId="0" fontId="77" fillId="0" borderId="9" xfId="964" applyFont="1" applyFill="1" applyBorder="1"/>
    <xf numFmtId="6" fontId="77" fillId="0" borderId="9" xfId="965" applyNumberFormat="1" applyFont="1" applyFill="1" applyBorder="1" applyAlignment="1">
      <alignment horizontal="center" vertical="center" wrapText="1"/>
    </xf>
    <xf numFmtId="168" fontId="77" fillId="0" borderId="9" xfId="965" applyNumberFormat="1" applyFont="1" applyFill="1" applyBorder="1" applyAlignment="1">
      <alignment horizontal="center" vertical="center" wrapText="1"/>
    </xf>
    <xf numFmtId="168" fontId="77" fillId="0" borderId="9" xfId="386" applyNumberFormat="1" applyFont="1" applyFill="1" applyBorder="1"/>
    <xf numFmtId="6" fontId="77" fillId="0" borderId="0" xfId="965" applyNumberFormat="1" applyFont="1" applyFill="1" applyAlignment="1">
      <alignment horizontal="center" vertical="center" wrapText="1"/>
    </xf>
    <xf numFmtId="168" fontId="77" fillId="0" borderId="0" xfId="965" applyNumberFormat="1" applyFont="1" applyFill="1" applyAlignment="1">
      <alignment horizontal="center" vertical="center" wrapText="1"/>
    </xf>
    <xf numFmtId="168" fontId="77" fillId="0" borderId="0" xfId="386" applyNumberFormat="1" applyFont="1" applyFill="1"/>
    <xf numFmtId="6" fontId="77" fillId="0" borderId="0" xfId="964" applyNumberFormat="1" applyFont="1" applyFill="1"/>
    <xf numFmtId="3" fontId="84" fillId="0" borderId="11" xfId="949" applyNumberFormat="1" applyFont="1" applyFill="1" applyBorder="1" applyProtection="1">
      <protection locked="0"/>
    </xf>
    <xf numFmtId="0" fontId="1" fillId="0" borderId="12" xfId="964" applyFill="1" applyBorder="1"/>
    <xf numFmtId="3" fontId="84" fillId="0" borderId="12" xfId="949" applyNumberFormat="1" applyFont="1" applyFill="1" applyBorder="1" applyAlignment="1" applyProtection="1">
      <alignment horizontal="center"/>
      <protection locked="0"/>
    </xf>
    <xf numFmtId="3" fontId="83" fillId="0" borderId="15" xfId="949" applyNumberFormat="1" applyFont="1" applyFill="1" applyBorder="1" applyProtection="1">
      <protection locked="0"/>
    </xf>
    <xf numFmtId="0" fontId="1" fillId="0" borderId="0" xfId="964" applyFill="1"/>
    <xf numFmtId="3" fontId="84" fillId="0" borderId="0" xfId="949" applyNumberFormat="1" applyFont="1" applyFill="1" applyAlignment="1" applyProtection="1">
      <alignment horizontal="center"/>
      <protection locked="0"/>
    </xf>
    <xf numFmtId="0" fontId="83" fillId="0" borderId="15" xfId="949" applyFont="1" applyFill="1" applyBorder="1"/>
    <xf numFmtId="0" fontId="84" fillId="0" borderId="0" xfId="949" applyFont="1" applyFill="1" applyAlignment="1">
      <alignment horizontal="center"/>
    </xf>
    <xf numFmtId="0" fontId="83" fillId="0" borderId="14" xfId="949" applyFont="1" applyFill="1" applyBorder="1"/>
    <xf numFmtId="0" fontId="1" fillId="0" borderId="9" xfId="964" applyFill="1" applyBorder="1"/>
    <xf numFmtId="0" fontId="84" fillId="0" borderId="9" xfId="949" applyFont="1" applyFill="1" applyBorder="1" applyAlignment="1">
      <alignment horizontal="center"/>
    </xf>
    <xf numFmtId="0" fontId="87" fillId="0" borderId="0" xfId="0" applyFont="1"/>
    <xf numFmtId="168" fontId="77" fillId="0" borderId="22" xfId="488" applyNumberFormat="1" applyFont="1" applyFill="1" applyBorder="1" applyAlignment="1">
      <alignment horizontal="center"/>
    </xf>
    <xf numFmtId="0" fontId="81" fillId="0" borderId="0" xfId="488" applyFont="1" applyFill="1"/>
    <xf numFmtId="0" fontId="78" fillId="0" borderId="0" xfId="488" applyFont="1" applyFill="1"/>
    <xf numFmtId="0" fontId="81" fillId="31" borderId="0" xfId="488" applyFont="1" applyFill="1"/>
  </cellXfs>
  <cellStyles count="969">
    <cellStyle name="20% - Accent1 2" xfId="1" xr:uid="{00000000-0005-0000-0000-000000000000}"/>
    <cellStyle name="20% - Accent2 2" xfId="2" xr:uid="{00000000-0005-0000-0000-000001000000}"/>
    <cellStyle name="20% - Accent3 2" xfId="3" xr:uid="{00000000-0005-0000-0000-000002000000}"/>
    <cellStyle name="20% - Accent4 2" xfId="4" xr:uid="{00000000-0005-0000-0000-000003000000}"/>
    <cellStyle name="20% - Accent5 2" xfId="5" xr:uid="{00000000-0005-0000-0000-000004000000}"/>
    <cellStyle name="20% - Accent6 2" xfId="6" xr:uid="{00000000-0005-0000-0000-000005000000}"/>
    <cellStyle name="40% - Accent1 2" xfId="7" xr:uid="{00000000-0005-0000-0000-000006000000}"/>
    <cellStyle name="40% - Accent2 2" xfId="8" xr:uid="{00000000-0005-0000-0000-000007000000}"/>
    <cellStyle name="40% - Accent3 2" xfId="9" xr:uid="{00000000-0005-0000-0000-000008000000}"/>
    <cellStyle name="40% - Accent4 2" xfId="10" xr:uid="{00000000-0005-0000-0000-000009000000}"/>
    <cellStyle name="40% - Accent5 2" xfId="11" xr:uid="{00000000-0005-0000-0000-00000A000000}"/>
    <cellStyle name="40% - Accent6 2" xfId="12" xr:uid="{00000000-0005-0000-0000-00000B000000}"/>
    <cellStyle name="60% - Accent1 2" xfId="13" xr:uid="{00000000-0005-0000-0000-00000C000000}"/>
    <cellStyle name="60% - Accent2 2" xfId="14" xr:uid="{00000000-0005-0000-0000-00000D000000}"/>
    <cellStyle name="60% - Accent3 2" xfId="15" xr:uid="{00000000-0005-0000-0000-00000E000000}"/>
    <cellStyle name="60% - Accent4 2" xfId="16" xr:uid="{00000000-0005-0000-0000-00000F000000}"/>
    <cellStyle name="60% - Accent5 2" xfId="17" xr:uid="{00000000-0005-0000-0000-000010000000}"/>
    <cellStyle name="60% - Accent6 2" xfId="18" xr:uid="{00000000-0005-0000-0000-000011000000}"/>
    <cellStyle name="Accent1 2" xfId="19" xr:uid="{00000000-0005-0000-0000-000012000000}"/>
    <cellStyle name="Accent2 2" xfId="20" xr:uid="{00000000-0005-0000-0000-000013000000}"/>
    <cellStyle name="Accent3 2" xfId="21" xr:uid="{00000000-0005-0000-0000-000014000000}"/>
    <cellStyle name="Accent4 2" xfId="22" xr:uid="{00000000-0005-0000-0000-000015000000}"/>
    <cellStyle name="Accent5 2" xfId="23" xr:uid="{00000000-0005-0000-0000-000016000000}"/>
    <cellStyle name="Accent6 2" xfId="24" xr:uid="{00000000-0005-0000-0000-000017000000}"/>
    <cellStyle name="Bad 2" xfId="25" xr:uid="{00000000-0005-0000-0000-000018000000}"/>
    <cellStyle name="Calculation 2" xfId="26" xr:uid="{00000000-0005-0000-0000-000019000000}"/>
    <cellStyle name="Check Cell 2" xfId="27" xr:uid="{00000000-0005-0000-0000-00001A000000}"/>
    <cellStyle name="Comma" xfId="28" builtinId="3"/>
    <cellStyle name="Comma 10" xfId="29" xr:uid="{00000000-0005-0000-0000-00001C000000}"/>
    <cellStyle name="Comma 10 2" xfId="30" xr:uid="{00000000-0005-0000-0000-00001D000000}"/>
    <cellStyle name="Comma 10 3" xfId="31" xr:uid="{00000000-0005-0000-0000-00001E000000}"/>
    <cellStyle name="Comma 10 3 2" xfId="32" xr:uid="{00000000-0005-0000-0000-00001F000000}"/>
    <cellStyle name="Comma 10 3 3" xfId="33" xr:uid="{00000000-0005-0000-0000-000020000000}"/>
    <cellStyle name="Comma 10 4" xfId="34" xr:uid="{00000000-0005-0000-0000-000021000000}"/>
    <cellStyle name="Comma 10 4 2" xfId="35" xr:uid="{00000000-0005-0000-0000-000022000000}"/>
    <cellStyle name="Comma 10 4 3" xfId="36" xr:uid="{00000000-0005-0000-0000-000023000000}"/>
    <cellStyle name="Comma 10 4 4" xfId="37" xr:uid="{00000000-0005-0000-0000-000024000000}"/>
    <cellStyle name="Comma 10 4 4 2" xfId="954" xr:uid="{0F1FEE47-2F4A-4A33-8A24-EC8D66240175}"/>
    <cellStyle name="Comma 10 5" xfId="38" xr:uid="{00000000-0005-0000-0000-000025000000}"/>
    <cellStyle name="Comma 10 5 2" xfId="39" xr:uid="{00000000-0005-0000-0000-000026000000}"/>
    <cellStyle name="Comma 10 5 2 2" xfId="40" xr:uid="{00000000-0005-0000-0000-000027000000}"/>
    <cellStyle name="Comma 10 5 2 3" xfId="41" xr:uid="{00000000-0005-0000-0000-000028000000}"/>
    <cellStyle name="Comma 10 5 2 3 2" xfId="42" xr:uid="{00000000-0005-0000-0000-000029000000}"/>
    <cellStyle name="Comma 10 5 3" xfId="43" xr:uid="{00000000-0005-0000-0000-00002A000000}"/>
    <cellStyle name="Comma 10 6" xfId="44" xr:uid="{00000000-0005-0000-0000-00002B000000}"/>
    <cellStyle name="Comma 10 6 2" xfId="45" xr:uid="{00000000-0005-0000-0000-00002C000000}"/>
    <cellStyle name="Comma 10 6 3" xfId="46" xr:uid="{00000000-0005-0000-0000-00002D000000}"/>
    <cellStyle name="Comma 10 6 3 2" xfId="47" xr:uid="{00000000-0005-0000-0000-00002E000000}"/>
    <cellStyle name="Comma 10 7" xfId="48" xr:uid="{00000000-0005-0000-0000-00002F000000}"/>
    <cellStyle name="Comma 10 8" xfId="49" xr:uid="{00000000-0005-0000-0000-000030000000}"/>
    <cellStyle name="Comma 10 8 2" xfId="50" xr:uid="{00000000-0005-0000-0000-000031000000}"/>
    <cellStyle name="Comma 10 9" xfId="947" xr:uid="{B9B83C04-9229-44A7-9DD9-B3431E6E4056}"/>
    <cellStyle name="Comma 11" xfId="51" xr:uid="{00000000-0005-0000-0000-000032000000}"/>
    <cellStyle name="Comma 11 10" xfId="52" xr:uid="{00000000-0005-0000-0000-000033000000}"/>
    <cellStyle name="Comma 11 11" xfId="53" xr:uid="{00000000-0005-0000-0000-000034000000}"/>
    <cellStyle name="Comma 11 11 2" xfId="54" xr:uid="{00000000-0005-0000-0000-000035000000}"/>
    <cellStyle name="Comma 11 11 2 2" xfId="55" xr:uid="{00000000-0005-0000-0000-000036000000}"/>
    <cellStyle name="Comma 11 11 2 3" xfId="56" xr:uid="{00000000-0005-0000-0000-000037000000}"/>
    <cellStyle name="Comma 11 11 2 3 2" xfId="57" xr:uid="{00000000-0005-0000-0000-000038000000}"/>
    <cellStyle name="Comma 11 12" xfId="58" xr:uid="{00000000-0005-0000-0000-000039000000}"/>
    <cellStyle name="Comma 11 13" xfId="59" xr:uid="{00000000-0005-0000-0000-00003A000000}"/>
    <cellStyle name="Comma 11 13 2" xfId="60" xr:uid="{00000000-0005-0000-0000-00003B000000}"/>
    <cellStyle name="Comma 11 13 2 2" xfId="61" xr:uid="{00000000-0005-0000-0000-00003C000000}"/>
    <cellStyle name="Comma 11 13 2 3" xfId="62" xr:uid="{00000000-0005-0000-0000-00003D000000}"/>
    <cellStyle name="Comma 11 13 2 3 2" xfId="63" xr:uid="{00000000-0005-0000-0000-00003E000000}"/>
    <cellStyle name="Comma 11 2" xfId="64" xr:uid="{00000000-0005-0000-0000-00003F000000}"/>
    <cellStyle name="Comma 11 3" xfId="65" xr:uid="{00000000-0005-0000-0000-000040000000}"/>
    <cellStyle name="Comma 11 4" xfId="66" xr:uid="{00000000-0005-0000-0000-000041000000}"/>
    <cellStyle name="Comma 11 5" xfId="67" xr:uid="{00000000-0005-0000-0000-000042000000}"/>
    <cellStyle name="Comma 11 6" xfId="68" xr:uid="{00000000-0005-0000-0000-000043000000}"/>
    <cellStyle name="Comma 11 7" xfId="69" xr:uid="{00000000-0005-0000-0000-000044000000}"/>
    <cellStyle name="Comma 11 7 2" xfId="70" xr:uid="{00000000-0005-0000-0000-000045000000}"/>
    <cellStyle name="Comma 11 7 2 2" xfId="71" xr:uid="{00000000-0005-0000-0000-000046000000}"/>
    <cellStyle name="Comma 11 7 2 3" xfId="72" xr:uid="{00000000-0005-0000-0000-000047000000}"/>
    <cellStyle name="Comma 11 8" xfId="73" xr:uid="{00000000-0005-0000-0000-000048000000}"/>
    <cellStyle name="Comma 11 9" xfId="74" xr:uid="{00000000-0005-0000-0000-000049000000}"/>
    <cellStyle name="Comma 12" xfId="75" xr:uid="{00000000-0005-0000-0000-00004A000000}"/>
    <cellStyle name="Comma 12 10" xfId="76" xr:uid="{00000000-0005-0000-0000-00004B000000}"/>
    <cellStyle name="Comma 12 10 2" xfId="77" xr:uid="{00000000-0005-0000-0000-00004C000000}"/>
    <cellStyle name="Comma 12 10 2 2" xfId="78" xr:uid="{00000000-0005-0000-0000-00004D000000}"/>
    <cellStyle name="Comma 12 10 2 3" xfId="79" xr:uid="{00000000-0005-0000-0000-00004E000000}"/>
    <cellStyle name="Comma 12 10 2 3 2" xfId="80" xr:uid="{00000000-0005-0000-0000-00004F000000}"/>
    <cellStyle name="Comma 12 11" xfId="81" xr:uid="{00000000-0005-0000-0000-000050000000}"/>
    <cellStyle name="Comma 12 12" xfId="82" xr:uid="{00000000-0005-0000-0000-000051000000}"/>
    <cellStyle name="Comma 12 12 2" xfId="83" xr:uid="{00000000-0005-0000-0000-000052000000}"/>
    <cellStyle name="Comma 12 12 2 2" xfId="84" xr:uid="{00000000-0005-0000-0000-000053000000}"/>
    <cellStyle name="Comma 12 12 2 3" xfId="85" xr:uid="{00000000-0005-0000-0000-000054000000}"/>
    <cellStyle name="Comma 12 12 2 3 2" xfId="86" xr:uid="{00000000-0005-0000-0000-000055000000}"/>
    <cellStyle name="Comma 12 2" xfId="87" xr:uid="{00000000-0005-0000-0000-000056000000}"/>
    <cellStyle name="Comma 12 3" xfId="88" xr:uid="{00000000-0005-0000-0000-000057000000}"/>
    <cellStyle name="Comma 12 4" xfId="89" xr:uid="{00000000-0005-0000-0000-000058000000}"/>
    <cellStyle name="Comma 12 5" xfId="90" xr:uid="{00000000-0005-0000-0000-000059000000}"/>
    <cellStyle name="Comma 12 6" xfId="91" xr:uid="{00000000-0005-0000-0000-00005A000000}"/>
    <cellStyle name="Comma 12 6 2" xfId="92" xr:uid="{00000000-0005-0000-0000-00005B000000}"/>
    <cellStyle name="Comma 12 6 2 2" xfId="93" xr:uid="{00000000-0005-0000-0000-00005C000000}"/>
    <cellStyle name="Comma 12 6 2 3" xfId="94" xr:uid="{00000000-0005-0000-0000-00005D000000}"/>
    <cellStyle name="Comma 12 7" xfId="95" xr:uid="{00000000-0005-0000-0000-00005E000000}"/>
    <cellStyle name="Comma 12 8" xfId="96" xr:uid="{00000000-0005-0000-0000-00005F000000}"/>
    <cellStyle name="Comma 12 9" xfId="97" xr:uid="{00000000-0005-0000-0000-000060000000}"/>
    <cellStyle name="Comma 13" xfId="98" xr:uid="{00000000-0005-0000-0000-000061000000}"/>
    <cellStyle name="Comma 13 2" xfId="99" xr:uid="{00000000-0005-0000-0000-000062000000}"/>
    <cellStyle name="Comma 13 3" xfId="100" xr:uid="{00000000-0005-0000-0000-000063000000}"/>
    <cellStyle name="Comma 13 4" xfId="101" xr:uid="{00000000-0005-0000-0000-000064000000}"/>
    <cellStyle name="Comma 13 5" xfId="102" xr:uid="{00000000-0005-0000-0000-000065000000}"/>
    <cellStyle name="Comma 13 6" xfId="103" xr:uid="{00000000-0005-0000-0000-000066000000}"/>
    <cellStyle name="Comma 14" xfId="104" xr:uid="{00000000-0005-0000-0000-000067000000}"/>
    <cellStyle name="Comma 14 2" xfId="105" xr:uid="{00000000-0005-0000-0000-000068000000}"/>
    <cellStyle name="Comma 14 3" xfId="106" xr:uid="{00000000-0005-0000-0000-000069000000}"/>
    <cellStyle name="Comma 14 4" xfId="107" xr:uid="{00000000-0005-0000-0000-00006A000000}"/>
    <cellStyle name="Comma 14 5" xfId="108" xr:uid="{00000000-0005-0000-0000-00006B000000}"/>
    <cellStyle name="Comma 15" xfId="109" xr:uid="{00000000-0005-0000-0000-00006C000000}"/>
    <cellStyle name="Comma 15 2" xfId="110" xr:uid="{00000000-0005-0000-0000-00006D000000}"/>
    <cellStyle name="Comma 15 3" xfId="111" xr:uid="{00000000-0005-0000-0000-00006E000000}"/>
    <cellStyle name="Comma 15 4" xfId="112" xr:uid="{00000000-0005-0000-0000-00006F000000}"/>
    <cellStyle name="Comma 15 5" xfId="113" xr:uid="{00000000-0005-0000-0000-000070000000}"/>
    <cellStyle name="Comma 16" xfId="114" xr:uid="{00000000-0005-0000-0000-000071000000}"/>
    <cellStyle name="Comma 16 2" xfId="115" xr:uid="{00000000-0005-0000-0000-000072000000}"/>
    <cellStyle name="Comma 16 3" xfId="116" xr:uid="{00000000-0005-0000-0000-000073000000}"/>
    <cellStyle name="Comma 16 3 2" xfId="117" xr:uid="{00000000-0005-0000-0000-000074000000}"/>
    <cellStyle name="Comma 16 3 3" xfId="118" xr:uid="{00000000-0005-0000-0000-000075000000}"/>
    <cellStyle name="Comma 16 3 3 2" xfId="119" xr:uid="{00000000-0005-0000-0000-000076000000}"/>
    <cellStyle name="Comma 17" xfId="120" xr:uid="{00000000-0005-0000-0000-000077000000}"/>
    <cellStyle name="Comma 17 2" xfId="121" xr:uid="{00000000-0005-0000-0000-000078000000}"/>
    <cellStyle name="Comma 17 3" xfId="122" xr:uid="{00000000-0005-0000-0000-000079000000}"/>
    <cellStyle name="Comma 17 3 2" xfId="123" xr:uid="{00000000-0005-0000-0000-00007A000000}"/>
    <cellStyle name="Comma 18" xfId="124" xr:uid="{00000000-0005-0000-0000-00007B000000}"/>
    <cellStyle name="Comma 18 2" xfId="125" xr:uid="{00000000-0005-0000-0000-00007C000000}"/>
    <cellStyle name="Comma 18 3" xfId="126" xr:uid="{00000000-0005-0000-0000-00007D000000}"/>
    <cellStyle name="Comma 18 3 2" xfId="127" xr:uid="{00000000-0005-0000-0000-00007E000000}"/>
    <cellStyle name="Comma 19" xfId="128" xr:uid="{00000000-0005-0000-0000-00007F000000}"/>
    <cellStyle name="Comma 19 2" xfId="129" xr:uid="{00000000-0005-0000-0000-000080000000}"/>
    <cellStyle name="Comma 19 3" xfId="130" xr:uid="{00000000-0005-0000-0000-000081000000}"/>
    <cellStyle name="Comma 19 3 2" xfId="131" xr:uid="{00000000-0005-0000-0000-000082000000}"/>
    <cellStyle name="Comma 2" xfId="132" xr:uid="{00000000-0005-0000-0000-000083000000}"/>
    <cellStyle name="Comma 2 2" xfId="133" xr:uid="{00000000-0005-0000-0000-000084000000}"/>
    <cellStyle name="Comma 2 2 2" xfId="134" xr:uid="{00000000-0005-0000-0000-000085000000}"/>
    <cellStyle name="Comma 2 2 3" xfId="135" xr:uid="{00000000-0005-0000-0000-000086000000}"/>
    <cellStyle name="Comma 2 2 4" xfId="136" xr:uid="{00000000-0005-0000-0000-000087000000}"/>
    <cellStyle name="Comma 2 2 5" xfId="137" xr:uid="{00000000-0005-0000-0000-000088000000}"/>
    <cellStyle name="Comma 2 2 6" xfId="138" xr:uid="{00000000-0005-0000-0000-000089000000}"/>
    <cellStyle name="Comma 2 2 6 2" xfId="139" xr:uid="{00000000-0005-0000-0000-00008A000000}"/>
    <cellStyle name="Comma 2 2 6 3" xfId="955" xr:uid="{7EF8F1E8-10D1-4DDD-89E1-4A9182BC9F85}"/>
    <cellStyle name="Comma 2 2 6 4" xfId="958" xr:uid="{98EE6B6A-2CBC-4A53-9D9A-8956EC65803F}"/>
    <cellStyle name="Comma 2 2 7" xfId="140" xr:uid="{00000000-0005-0000-0000-00008B000000}"/>
    <cellStyle name="Comma 2 2 8" xfId="141" xr:uid="{00000000-0005-0000-0000-00008C000000}"/>
    <cellStyle name="Comma 2 2 9" xfId="142" xr:uid="{00000000-0005-0000-0000-00008D000000}"/>
    <cellStyle name="Comma 2 3" xfId="143" xr:uid="{00000000-0005-0000-0000-00008E000000}"/>
    <cellStyle name="Comma 2 3 2" xfId="144" xr:uid="{00000000-0005-0000-0000-00008F000000}"/>
    <cellStyle name="Comma 2 3 3" xfId="145" xr:uid="{00000000-0005-0000-0000-000090000000}"/>
    <cellStyle name="Comma 2 3 4" xfId="146" xr:uid="{00000000-0005-0000-0000-000091000000}"/>
    <cellStyle name="Comma 2 3 4 2" xfId="147" xr:uid="{00000000-0005-0000-0000-000092000000}"/>
    <cellStyle name="Comma 2 3 4 2 2" xfId="148" xr:uid="{00000000-0005-0000-0000-000093000000}"/>
    <cellStyle name="Comma 2 3 4 3" xfId="149" xr:uid="{00000000-0005-0000-0000-000094000000}"/>
    <cellStyle name="Comma 2 3 4 4" xfId="150" xr:uid="{00000000-0005-0000-0000-000095000000}"/>
    <cellStyle name="Comma 2 3 4 5" xfId="151" xr:uid="{00000000-0005-0000-0000-000096000000}"/>
    <cellStyle name="Comma 2 3 4 5 2" xfId="152" xr:uid="{00000000-0005-0000-0000-000097000000}"/>
    <cellStyle name="Comma 2 3 5" xfId="153" xr:uid="{00000000-0005-0000-0000-000098000000}"/>
    <cellStyle name="Comma 2 4" xfId="154" xr:uid="{00000000-0005-0000-0000-000099000000}"/>
    <cellStyle name="Comma 2 5" xfId="155" xr:uid="{00000000-0005-0000-0000-00009A000000}"/>
    <cellStyle name="Comma 20" xfId="156" xr:uid="{00000000-0005-0000-0000-00009B000000}"/>
    <cellStyle name="Comma 20 2" xfId="157" xr:uid="{00000000-0005-0000-0000-00009C000000}"/>
    <cellStyle name="Comma 20 3" xfId="158" xr:uid="{00000000-0005-0000-0000-00009D000000}"/>
    <cellStyle name="Comma 20 3 2" xfId="159" xr:uid="{00000000-0005-0000-0000-00009E000000}"/>
    <cellStyle name="Comma 21" xfId="160" xr:uid="{00000000-0005-0000-0000-00009F000000}"/>
    <cellStyle name="Comma 21 2" xfId="161" xr:uid="{00000000-0005-0000-0000-0000A0000000}"/>
    <cellStyle name="Comma 21 3" xfId="162" xr:uid="{00000000-0005-0000-0000-0000A1000000}"/>
    <cellStyle name="Comma 21 3 2" xfId="163" xr:uid="{00000000-0005-0000-0000-0000A2000000}"/>
    <cellStyle name="Comma 22" xfId="164" xr:uid="{00000000-0005-0000-0000-0000A3000000}"/>
    <cellStyle name="Comma 22 2" xfId="165" xr:uid="{00000000-0005-0000-0000-0000A4000000}"/>
    <cellStyle name="Comma 22 3" xfId="166" xr:uid="{00000000-0005-0000-0000-0000A5000000}"/>
    <cellStyle name="Comma 22 3 2" xfId="167" xr:uid="{00000000-0005-0000-0000-0000A6000000}"/>
    <cellStyle name="Comma 23" xfId="168" xr:uid="{00000000-0005-0000-0000-0000A7000000}"/>
    <cellStyle name="Comma 23 2" xfId="169" xr:uid="{00000000-0005-0000-0000-0000A8000000}"/>
    <cellStyle name="Comma 23 3" xfId="170" xr:uid="{00000000-0005-0000-0000-0000A9000000}"/>
    <cellStyle name="Comma 23 3 2" xfId="171" xr:uid="{00000000-0005-0000-0000-0000AA000000}"/>
    <cellStyle name="Comma 24" xfId="172" xr:uid="{00000000-0005-0000-0000-0000AB000000}"/>
    <cellStyle name="Comma 24 2" xfId="173" xr:uid="{00000000-0005-0000-0000-0000AC000000}"/>
    <cellStyle name="Comma 24 3" xfId="174" xr:uid="{00000000-0005-0000-0000-0000AD000000}"/>
    <cellStyle name="Comma 24 3 2" xfId="175" xr:uid="{00000000-0005-0000-0000-0000AE000000}"/>
    <cellStyle name="Comma 25" xfId="176" xr:uid="{00000000-0005-0000-0000-0000AF000000}"/>
    <cellStyle name="Comma 25 2" xfId="177" xr:uid="{00000000-0005-0000-0000-0000B0000000}"/>
    <cellStyle name="Comma 25 3" xfId="178" xr:uid="{00000000-0005-0000-0000-0000B1000000}"/>
    <cellStyle name="Comma 25 3 2" xfId="179" xr:uid="{00000000-0005-0000-0000-0000B2000000}"/>
    <cellStyle name="Comma 26" xfId="180" xr:uid="{00000000-0005-0000-0000-0000B3000000}"/>
    <cellStyle name="Comma 26 2" xfId="181" xr:uid="{00000000-0005-0000-0000-0000B4000000}"/>
    <cellStyle name="Comma 26 3" xfId="182" xr:uid="{00000000-0005-0000-0000-0000B5000000}"/>
    <cellStyle name="Comma 26 3 2" xfId="183" xr:uid="{00000000-0005-0000-0000-0000B6000000}"/>
    <cellStyle name="Comma 27" xfId="184" xr:uid="{00000000-0005-0000-0000-0000B7000000}"/>
    <cellStyle name="Comma 27 2" xfId="185" xr:uid="{00000000-0005-0000-0000-0000B8000000}"/>
    <cellStyle name="Comma 27 3" xfId="186" xr:uid="{00000000-0005-0000-0000-0000B9000000}"/>
    <cellStyle name="Comma 27 3 2" xfId="187" xr:uid="{00000000-0005-0000-0000-0000BA000000}"/>
    <cellStyle name="Comma 28" xfId="188" xr:uid="{00000000-0005-0000-0000-0000BB000000}"/>
    <cellStyle name="Comma 28 2" xfId="189" xr:uid="{00000000-0005-0000-0000-0000BC000000}"/>
    <cellStyle name="Comma 29" xfId="190" xr:uid="{00000000-0005-0000-0000-0000BD000000}"/>
    <cellStyle name="Comma 29 2" xfId="191" xr:uid="{00000000-0005-0000-0000-0000BE000000}"/>
    <cellStyle name="Comma 3" xfId="192" xr:uid="{00000000-0005-0000-0000-0000BF000000}"/>
    <cellStyle name="Comma 3 2" xfId="193" xr:uid="{00000000-0005-0000-0000-0000C0000000}"/>
    <cellStyle name="Comma 3 3" xfId="194" xr:uid="{00000000-0005-0000-0000-0000C1000000}"/>
    <cellStyle name="Comma 3 3 2" xfId="195" xr:uid="{00000000-0005-0000-0000-0000C2000000}"/>
    <cellStyle name="Comma 3 3 2 2" xfId="196" xr:uid="{00000000-0005-0000-0000-0000C3000000}"/>
    <cellStyle name="Comma 3 3 3" xfId="197" xr:uid="{00000000-0005-0000-0000-0000C4000000}"/>
    <cellStyle name="Comma 3 3 4" xfId="198" xr:uid="{00000000-0005-0000-0000-0000C5000000}"/>
    <cellStyle name="Comma 3 3 5" xfId="199" xr:uid="{00000000-0005-0000-0000-0000C6000000}"/>
    <cellStyle name="Comma 3 4" xfId="200" xr:uid="{00000000-0005-0000-0000-0000C7000000}"/>
    <cellStyle name="Comma 3 5" xfId="201" xr:uid="{00000000-0005-0000-0000-0000C8000000}"/>
    <cellStyle name="Comma 3 5 2" xfId="202" xr:uid="{00000000-0005-0000-0000-0000C9000000}"/>
    <cellStyle name="Comma 3 6" xfId="203" xr:uid="{00000000-0005-0000-0000-0000CA000000}"/>
    <cellStyle name="Comma 3 7" xfId="204" xr:uid="{00000000-0005-0000-0000-0000CB000000}"/>
    <cellStyle name="Comma 3 8" xfId="205" xr:uid="{00000000-0005-0000-0000-0000CC000000}"/>
    <cellStyle name="Comma 3 9" xfId="206" xr:uid="{00000000-0005-0000-0000-0000CD000000}"/>
    <cellStyle name="Comma 30" xfId="207" xr:uid="{00000000-0005-0000-0000-0000CE000000}"/>
    <cellStyle name="Comma 31" xfId="208" xr:uid="{00000000-0005-0000-0000-0000CF000000}"/>
    <cellStyle name="Comma 31 2" xfId="209" xr:uid="{00000000-0005-0000-0000-0000D0000000}"/>
    <cellStyle name="Comma 31 3" xfId="210" xr:uid="{00000000-0005-0000-0000-0000D1000000}"/>
    <cellStyle name="Comma 31 3 2" xfId="211" xr:uid="{00000000-0005-0000-0000-0000D2000000}"/>
    <cellStyle name="Comma 32" xfId="212" xr:uid="{00000000-0005-0000-0000-0000D3000000}"/>
    <cellStyle name="Comma 32 2" xfId="213" xr:uid="{00000000-0005-0000-0000-0000D4000000}"/>
    <cellStyle name="Comma 32 2 2" xfId="214" xr:uid="{00000000-0005-0000-0000-0000D5000000}"/>
    <cellStyle name="Comma 32 3" xfId="215" xr:uid="{00000000-0005-0000-0000-0000D6000000}"/>
    <cellStyle name="Comma 32 4" xfId="216" xr:uid="{00000000-0005-0000-0000-0000D7000000}"/>
    <cellStyle name="Comma 32 4 2" xfId="217" xr:uid="{00000000-0005-0000-0000-0000D8000000}"/>
    <cellStyle name="Comma 33" xfId="218" xr:uid="{00000000-0005-0000-0000-0000D9000000}"/>
    <cellStyle name="Comma 33 2" xfId="219" xr:uid="{00000000-0005-0000-0000-0000DA000000}"/>
    <cellStyle name="Comma 33 3" xfId="220" xr:uid="{00000000-0005-0000-0000-0000DB000000}"/>
    <cellStyle name="Comma 33 3 2" xfId="221" xr:uid="{00000000-0005-0000-0000-0000DC000000}"/>
    <cellStyle name="Comma 34" xfId="222" xr:uid="{00000000-0005-0000-0000-0000DD000000}"/>
    <cellStyle name="Comma 35" xfId="223" xr:uid="{00000000-0005-0000-0000-0000DE000000}"/>
    <cellStyle name="Comma 35 2" xfId="224" xr:uid="{00000000-0005-0000-0000-0000DF000000}"/>
    <cellStyle name="Comma 36" xfId="225" xr:uid="{00000000-0005-0000-0000-0000E0000000}"/>
    <cellStyle name="Comma 36 2" xfId="226" xr:uid="{00000000-0005-0000-0000-0000E1000000}"/>
    <cellStyle name="Comma 37" xfId="227" xr:uid="{00000000-0005-0000-0000-0000E2000000}"/>
    <cellStyle name="Comma 37 2" xfId="228" xr:uid="{00000000-0005-0000-0000-0000E3000000}"/>
    <cellStyle name="Comma 38" xfId="229" xr:uid="{00000000-0005-0000-0000-0000E4000000}"/>
    <cellStyle name="Comma 38 2" xfId="230" xr:uid="{00000000-0005-0000-0000-0000E5000000}"/>
    <cellStyle name="Comma 39" xfId="231" xr:uid="{00000000-0005-0000-0000-0000E6000000}"/>
    <cellStyle name="Comma 39 2" xfId="232" xr:uid="{00000000-0005-0000-0000-0000E7000000}"/>
    <cellStyle name="Comma 39 3" xfId="233" xr:uid="{00000000-0005-0000-0000-0000E8000000}"/>
    <cellStyle name="Comma 4" xfId="234" xr:uid="{00000000-0005-0000-0000-0000E9000000}"/>
    <cellStyle name="Comma 4 2" xfId="235" xr:uid="{00000000-0005-0000-0000-0000EA000000}"/>
    <cellStyle name="Comma 4 3" xfId="236" xr:uid="{00000000-0005-0000-0000-0000EB000000}"/>
    <cellStyle name="Comma 4 4" xfId="237" xr:uid="{00000000-0005-0000-0000-0000EC000000}"/>
    <cellStyle name="Comma 4 5" xfId="238" xr:uid="{00000000-0005-0000-0000-0000ED000000}"/>
    <cellStyle name="Comma 4 6" xfId="239" xr:uid="{00000000-0005-0000-0000-0000EE000000}"/>
    <cellStyle name="Comma 40" xfId="240" xr:uid="{00000000-0005-0000-0000-0000EF000000}"/>
    <cellStyle name="Comma 40 2" xfId="241" xr:uid="{00000000-0005-0000-0000-0000F0000000}"/>
    <cellStyle name="Comma 41" xfId="242" xr:uid="{00000000-0005-0000-0000-0000F1000000}"/>
    <cellStyle name="Comma 41 2" xfId="243" xr:uid="{00000000-0005-0000-0000-0000F2000000}"/>
    <cellStyle name="Comma 42" xfId="244" xr:uid="{00000000-0005-0000-0000-0000F3000000}"/>
    <cellStyle name="Comma 43" xfId="245" xr:uid="{00000000-0005-0000-0000-0000F4000000}"/>
    <cellStyle name="Comma 43 2" xfId="246" xr:uid="{00000000-0005-0000-0000-0000F5000000}"/>
    <cellStyle name="Comma 44" xfId="247" xr:uid="{00000000-0005-0000-0000-0000F6000000}"/>
    <cellStyle name="Comma 44 2" xfId="956" xr:uid="{21F6B126-0807-4324-B348-C82904062B06}"/>
    <cellStyle name="Comma 45" xfId="959" xr:uid="{D11CA74D-6BC5-4E2B-9E82-C61E838FF995}"/>
    <cellStyle name="Comma 46" xfId="961" xr:uid="{689238E8-31AC-4F88-979B-BFFED5487892}"/>
    <cellStyle name="Comma 47" xfId="967" xr:uid="{7BD63E5E-14FE-4017-BB4D-61C7CFE97C9D}"/>
    <cellStyle name="Comma 5" xfId="248" xr:uid="{00000000-0005-0000-0000-0000F7000000}"/>
    <cellStyle name="Comma 5 2" xfId="249" xr:uid="{00000000-0005-0000-0000-0000F8000000}"/>
    <cellStyle name="Comma 5 3" xfId="250" xr:uid="{00000000-0005-0000-0000-0000F9000000}"/>
    <cellStyle name="Comma 5 4" xfId="251" xr:uid="{00000000-0005-0000-0000-0000FA000000}"/>
    <cellStyle name="Comma 5 5" xfId="252" xr:uid="{00000000-0005-0000-0000-0000FB000000}"/>
    <cellStyle name="Comma 5 6" xfId="253" xr:uid="{00000000-0005-0000-0000-0000FC000000}"/>
    <cellStyle name="Comma 5 7" xfId="254" xr:uid="{00000000-0005-0000-0000-0000FD000000}"/>
    <cellStyle name="Comma 6" xfId="255" xr:uid="{00000000-0005-0000-0000-0000FE000000}"/>
    <cellStyle name="Comma 6 2" xfId="256" xr:uid="{00000000-0005-0000-0000-0000FF000000}"/>
    <cellStyle name="Comma 6 3" xfId="257" xr:uid="{00000000-0005-0000-0000-000000010000}"/>
    <cellStyle name="Comma 6 4" xfId="258" xr:uid="{00000000-0005-0000-0000-000001010000}"/>
    <cellStyle name="Comma 6 4 2" xfId="259" xr:uid="{00000000-0005-0000-0000-000002010000}"/>
    <cellStyle name="Comma 6 4 2 2" xfId="260" xr:uid="{00000000-0005-0000-0000-000003010000}"/>
    <cellStyle name="Comma 6 4 3" xfId="261" xr:uid="{00000000-0005-0000-0000-000004010000}"/>
    <cellStyle name="Comma 6 4 4" xfId="262" xr:uid="{00000000-0005-0000-0000-000005010000}"/>
    <cellStyle name="Comma 6 4 5" xfId="263" xr:uid="{00000000-0005-0000-0000-000006010000}"/>
    <cellStyle name="Comma 6 4 5 2" xfId="264" xr:uid="{00000000-0005-0000-0000-000007010000}"/>
    <cellStyle name="Comma 6 5" xfId="265" xr:uid="{00000000-0005-0000-0000-000008010000}"/>
    <cellStyle name="Comma 7" xfId="266" xr:uid="{00000000-0005-0000-0000-000009010000}"/>
    <cellStyle name="Comma 7 2" xfId="267" xr:uid="{00000000-0005-0000-0000-00000A010000}"/>
    <cellStyle name="Comma 7 2 2" xfId="268" xr:uid="{00000000-0005-0000-0000-00000B010000}"/>
    <cellStyle name="Comma 7 2 2 2" xfId="269" xr:uid="{00000000-0005-0000-0000-00000C010000}"/>
    <cellStyle name="Comma 7 2 2 2 2" xfId="270" xr:uid="{00000000-0005-0000-0000-00000D010000}"/>
    <cellStyle name="Comma 7 2 2 3" xfId="271" xr:uid="{00000000-0005-0000-0000-00000E010000}"/>
    <cellStyle name="Comma 7 2 2 3 2" xfId="272" xr:uid="{00000000-0005-0000-0000-00000F010000}"/>
    <cellStyle name="Comma 7 2 2 3 2 2" xfId="273" xr:uid="{00000000-0005-0000-0000-000010010000}"/>
    <cellStyle name="Comma 7 2 2 3 3" xfId="274" xr:uid="{00000000-0005-0000-0000-000011010000}"/>
    <cellStyle name="Comma 7 2 2 4" xfId="275" xr:uid="{00000000-0005-0000-0000-000012010000}"/>
    <cellStyle name="Comma 7 2 3" xfId="276" xr:uid="{00000000-0005-0000-0000-000013010000}"/>
    <cellStyle name="Comma 7 3" xfId="277" xr:uid="{00000000-0005-0000-0000-000014010000}"/>
    <cellStyle name="Comma 7 3 2" xfId="278" xr:uid="{00000000-0005-0000-0000-000015010000}"/>
    <cellStyle name="Comma 7 3 2 2" xfId="279" xr:uid="{00000000-0005-0000-0000-000016010000}"/>
    <cellStyle name="Comma 7 3 3" xfId="280" xr:uid="{00000000-0005-0000-0000-000017010000}"/>
    <cellStyle name="Comma 7 3 3 2" xfId="281" xr:uid="{00000000-0005-0000-0000-000018010000}"/>
    <cellStyle name="Comma 7 3 3 2 2" xfId="282" xr:uid="{00000000-0005-0000-0000-000019010000}"/>
    <cellStyle name="Comma 7 3 3 3" xfId="283" xr:uid="{00000000-0005-0000-0000-00001A010000}"/>
    <cellStyle name="Comma 7 3 4" xfId="284" xr:uid="{00000000-0005-0000-0000-00001B010000}"/>
    <cellStyle name="Comma 7 4" xfId="285" xr:uid="{00000000-0005-0000-0000-00001C010000}"/>
    <cellStyle name="Comma 7 4 2" xfId="286" xr:uid="{00000000-0005-0000-0000-00001D010000}"/>
    <cellStyle name="Comma 7 5" xfId="287" xr:uid="{00000000-0005-0000-0000-00001E010000}"/>
    <cellStyle name="Comma 7 5 2" xfId="288" xr:uid="{00000000-0005-0000-0000-00001F010000}"/>
    <cellStyle name="Comma 7 5 2 2" xfId="289" xr:uid="{00000000-0005-0000-0000-000020010000}"/>
    <cellStyle name="Comma 7 5 3" xfId="290" xr:uid="{00000000-0005-0000-0000-000021010000}"/>
    <cellStyle name="Comma 7 6" xfId="291" xr:uid="{00000000-0005-0000-0000-000022010000}"/>
    <cellStyle name="Comma 8" xfId="292" xr:uid="{00000000-0005-0000-0000-000023010000}"/>
    <cellStyle name="Comma 8 2" xfId="293" xr:uid="{00000000-0005-0000-0000-000024010000}"/>
    <cellStyle name="Comma 8 2 2" xfId="294" xr:uid="{00000000-0005-0000-0000-000025010000}"/>
    <cellStyle name="Comma 8 2 3" xfId="295" xr:uid="{00000000-0005-0000-0000-000026010000}"/>
    <cellStyle name="Comma 8 2 4" xfId="296" xr:uid="{00000000-0005-0000-0000-000027010000}"/>
    <cellStyle name="Comma 8 2 4 10" xfId="297" xr:uid="{00000000-0005-0000-0000-000028010000}"/>
    <cellStyle name="Comma 8 2 4 11" xfId="298" xr:uid="{00000000-0005-0000-0000-000029010000}"/>
    <cellStyle name="Comma 8 2 4 11 2" xfId="299" xr:uid="{00000000-0005-0000-0000-00002A010000}"/>
    <cellStyle name="Comma 8 2 4 11 2 2" xfId="300" xr:uid="{00000000-0005-0000-0000-00002B010000}"/>
    <cellStyle name="Comma 8 2 4 11 2 3" xfId="301" xr:uid="{00000000-0005-0000-0000-00002C010000}"/>
    <cellStyle name="Comma 8 2 4 11 2 3 2" xfId="302" xr:uid="{00000000-0005-0000-0000-00002D010000}"/>
    <cellStyle name="Comma 8 2 4 2" xfId="303" xr:uid="{00000000-0005-0000-0000-00002E010000}"/>
    <cellStyle name="Comma 8 2 4 3" xfId="304" xr:uid="{00000000-0005-0000-0000-00002F010000}"/>
    <cellStyle name="Comma 8 2 4 4" xfId="305" xr:uid="{00000000-0005-0000-0000-000030010000}"/>
    <cellStyle name="Comma 8 2 4 5" xfId="306" xr:uid="{00000000-0005-0000-0000-000031010000}"/>
    <cellStyle name="Comma 8 2 4 5 2" xfId="307" xr:uid="{00000000-0005-0000-0000-000032010000}"/>
    <cellStyle name="Comma 8 2 4 5 2 2" xfId="308" xr:uid="{00000000-0005-0000-0000-000033010000}"/>
    <cellStyle name="Comma 8 2 4 5 2 3" xfId="309" xr:uid="{00000000-0005-0000-0000-000034010000}"/>
    <cellStyle name="Comma 8 2 4 6" xfId="310" xr:uid="{00000000-0005-0000-0000-000035010000}"/>
    <cellStyle name="Comma 8 2 4 7" xfId="311" xr:uid="{00000000-0005-0000-0000-000036010000}"/>
    <cellStyle name="Comma 8 2 4 8" xfId="312" xr:uid="{00000000-0005-0000-0000-000037010000}"/>
    <cellStyle name="Comma 8 2 4 9" xfId="313" xr:uid="{00000000-0005-0000-0000-000038010000}"/>
    <cellStyle name="Comma 8 2 4 9 2" xfId="314" xr:uid="{00000000-0005-0000-0000-000039010000}"/>
    <cellStyle name="Comma 8 2 4 9 2 2" xfId="315" xr:uid="{00000000-0005-0000-0000-00003A010000}"/>
    <cellStyle name="Comma 8 2 4 9 2 3" xfId="316" xr:uid="{00000000-0005-0000-0000-00003B010000}"/>
    <cellStyle name="Comma 8 2 4 9 2 3 2" xfId="317" xr:uid="{00000000-0005-0000-0000-00003C010000}"/>
    <cellStyle name="Comma 8 2 5" xfId="318" xr:uid="{00000000-0005-0000-0000-00003D010000}"/>
    <cellStyle name="Comma 8 2 5 2" xfId="319" xr:uid="{00000000-0005-0000-0000-00003E010000}"/>
    <cellStyle name="Comma 8 2 5 3" xfId="320" xr:uid="{00000000-0005-0000-0000-00003F010000}"/>
    <cellStyle name="Comma 8 2 5 4" xfId="321" xr:uid="{00000000-0005-0000-0000-000040010000}"/>
    <cellStyle name="Comma 8 2 6" xfId="322" xr:uid="{00000000-0005-0000-0000-000041010000}"/>
    <cellStyle name="Comma 8 2 6 2" xfId="323" xr:uid="{00000000-0005-0000-0000-000042010000}"/>
    <cellStyle name="Comma 8 2 6 2 2" xfId="324" xr:uid="{00000000-0005-0000-0000-000043010000}"/>
    <cellStyle name="Comma 8 2 6 2 3" xfId="325" xr:uid="{00000000-0005-0000-0000-000044010000}"/>
    <cellStyle name="Comma 8 2 6 2 3 2" xfId="326" xr:uid="{00000000-0005-0000-0000-000045010000}"/>
    <cellStyle name="Comma 8 2 6 3" xfId="327" xr:uid="{00000000-0005-0000-0000-000046010000}"/>
    <cellStyle name="Comma 8 2 7" xfId="328" xr:uid="{00000000-0005-0000-0000-000047010000}"/>
    <cellStyle name="Comma 8 2 7 2" xfId="329" xr:uid="{00000000-0005-0000-0000-000048010000}"/>
    <cellStyle name="Comma 8 2 7 3" xfId="330" xr:uid="{00000000-0005-0000-0000-000049010000}"/>
    <cellStyle name="Comma 8 2 7 3 2" xfId="331" xr:uid="{00000000-0005-0000-0000-00004A010000}"/>
    <cellStyle name="Comma 8 2 8" xfId="332" xr:uid="{00000000-0005-0000-0000-00004B010000}"/>
    <cellStyle name="Comma 8 2 9" xfId="333" xr:uid="{00000000-0005-0000-0000-00004C010000}"/>
    <cellStyle name="Comma 8 2 9 2" xfId="334" xr:uid="{00000000-0005-0000-0000-00004D010000}"/>
    <cellStyle name="Comma 8 3" xfId="335" xr:uid="{00000000-0005-0000-0000-00004E010000}"/>
    <cellStyle name="Comma 8 4" xfId="336" xr:uid="{00000000-0005-0000-0000-00004F010000}"/>
    <cellStyle name="Comma 8 5" xfId="337" xr:uid="{00000000-0005-0000-0000-000050010000}"/>
    <cellStyle name="Comma 8 5 2" xfId="338" xr:uid="{00000000-0005-0000-0000-000051010000}"/>
    <cellStyle name="Comma 8 6" xfId="339" xr:uid="{00000000-0005-0000-0000-000052010000}"/>
    <cellStyle name="Comma 8 6 2" xfId="340" xr:uid="{00000000-0005-0000-0000-000053010000}"/>
    <cellStyle name="Comma 9" xfId="341" xr:uid="{00000000-0005-0000-0000-000054010000}"/>
    <cellStyle name="Comma 9 2" xfId="342" xr:uid="{00000000-0005-0000-0000-000055010000}"/>
    <cellStyle name="Comma 9 2 2" xfId="343" xr:uid="{00000000-0005-0000-0000-000056010000}"/>
    <cellStyle name="Comma 9 2 3" xfId="344" xr:uid="{00000000-0005-0000-0000-000057010000}"/>
    <cellStyle name="Comma 9 2 3 2" xfId="345" xr:uid="{00000000-0005-0000-0000-000058010000}"/>
    <cellStyle name="Comma 9 2 3 3" xfId="346" xr:uid="{00000000-0005-0000-0000-000059010000}"/>
    <cellStyle name="Comma 9 2 3 4" xfId="347" xr:uid="{00000000-0005-0000-0000-00005A010000}"/>
    <cellStyle name="Comma 9 2 4" xfId="348" xr:uid="{00000000-0005-0000-0000-00005B010000}"/>
    <cellStyle name="Comma 9 2 4 2" xfId="349" xr:uid="{00000000-0005-0000-0000-00005C010000}"/>
    <cellStyle name="Comma 9 2 4 2 2" xfId="350" xr:uid="{00000000-0005-0000-0000-00005D010000}"/>
    <cellStyle name="Comma 9 2 4 2 3" xfId="351" xr:uid="{00000000-0005-0000-0000-00005E010000}"/>
    <cellStyle name="Comma 9 2 4 2 3 2" xfId="352" xr:uid="{00000000-0005-0000-0000-00005F010000}"/>
    <cellStyle name="Comma 9 2 4 3" xfId="353" xr:uid="{00000000-0005-0000-0000-000060010000}"/>
    <cellStyle name="Comma 9 2 5" xfId="354" xr:uid="{00000000-0005-0000-0000-000061010000}"/>
    <cellStyle name="Comma 9 2 5 2" xfId="355" xr:uid="{00000000-0005-0000-0000-000062010000}"/>
    <cellStyle name="Comma 9 2 5 3" xfId="356" xr:uid="{00000000-0005-0000-0000-000063010000}"/>
    <cellStyle name="Comma 9 2 5 3 2" xfId="357" xr:uid="{00000000-0005-0000-0000-000064010000}"/>
    <cellStyle name="Comma 9 2 6" xfId="358" xr:uid="{00000000-0005-0000-0000-000065010000}"/>
    <cellStyle name="Comma 9 2 7" xfId="359" xr:uid="{00000000-0005-0000-0000-000066010000}"/>
    <cellStyle name="Comma 9 2 7 2" xfId="360" xr:uid="{00000000-0005-0000-0000-000067010000}"/>
    <cellStyle name="Comma 9 3" xfId="361" xr:uid="{00000000-0005-0000-0000-000068010000}"/>
    <cellStyle name="Comma 9 4" xfId="362" xr:uid="{00000000-0005-0000-0000-000069010000}"/>
    <cellStyle name="Comma 9 5" xfId="363" xr:uid="{00000000-0005-0000-0000-00006A010000}"/>
    <cellStyle name="Comma 9 6" xfId="364" xr:uid="{00000000-0005-0000-0000-00006B010000}"/>
    <cellStyle name="Comma 9 6 10" xfId="365" xr:uid="{00000000-0005-0000-0000-00006C010000}"/>
    <cellStyle name="Comma 9 6 11" xfId="366" xr:uid="{00000000-0005-0000-0000-00006D010000}"/>
    <cellStyle name="Comma 9 6 11 2" xfId="367" xr:uid="{00000000-0005-0000-0000-00006E010000}"/>
    <cellStyle name="Comma 9 6 11 2 2" xfId="368" xr:uid="{00000000-0005-0000-0000-00006F010000}"/>
    <cellStyle name="Comma 9 6 11 2 3" xfId="369" xr:uid="{00000000-0005-0000-0000-000070010000}"/>
    <cellStyle name="Comma 9 6 11 2 3 2" xfId="370" xr:uid="{00000000-0005-0000-0000-000071010000}"/>
    <cellStyle name="Comma 9 6 2" xfId="371" xr:uid="{00000000-0005-0000-0000-000072010000}"/>
    <cellStyle name="Comma 9 6 3" xfId="372" xr:uid="{00000000-0005-0000-0000-000073010000}"/>
    <cellStyle name="Comma 9 6 4" xfId="373" xr:uid="{00000000-0005-0000-0000-000074010000}"/>
    <cellStyle name="Comma 9 6 5" xfId="374" xr:uid="{00000000-0005-0000-0000-000075010000}"/>
    <cellStyle name="Comma 9 6 5 2" xfId="375" xr:uid="{00000000-0005-0000-0000-000076010000}"/>
    <cellStyle name="Comma 9 6 5 2 2" xfId="376" xr:uid="{00000000-0005-0000-0000-000077010000}"/>
    <cellStyle name="Comma 9 6 5 2 3" xfId="377" xr:uid="{00000000-0005-0000-0000-000078010000}"/>
    <cellStyle name="Comma 9 6 6" xfId="378" xr:uid="{00000000-0005-0000-0000-000079010000}"/>
    <cellStyle name="Comma 9 6 7" xfId="379" xr:uid="{00000000-0005-0000-0000-00007A010000}"/>
    <cellStyle name="Comma 9 6 8" xfId="380" xr:uid="{00000000-0005-0000-0000-00007B010000}"/>
    <cellStyle name="Comma 9 6 9" xfId="381" xr:uid="{00000000-0005-0000-0000-00007C010000}"/>
    <cellStyle name="Comma 9 6 9 2" xfId="382" xr:uid="{00000000-0005-0000-0000-00007D010000}"/>
    <cellStyle name="Comma 9 6 9 2 2" xfId="383" xr:uid="{00000000-0005-0000-0000-00007E010000}"/>
    <cellStyle name="Comma 9 6 9 2 3" xfId="384" xr:uid="{00000000-0005-0000-0000-00007F010000}"/>
    <cellStyle name="Comma 9 6 9 2 3 2" xfId="385" xr:uid="{00000000-0005-0000-0000-000080010000}"/>
    <cellStyle name="Currency" xfId="386" builtinId="4"/>
    <cellStyle name="Currency 10" xfId="387" xr:uid="{00000000-0005-0000-0000-000082010000}"/>
    <cellStyle name="Currency 11" xfId="388" xr:uid="{00000000-0005-0000-0000-000083010000}"/>
    <cellStyle name="Currency 12" xfId="389" xr:uid="{00000000-0005-0000-0000-000084010000}"/>
    <cellStyle name="Currency 13" xfId="968" xr:uid="{516F95B9-0CAB-48E8-B132-D238EA477575}"/>
    <cellStyle name="Currency 2" xfId="390" xr:uid="{00000000-0005-0000-0000-000085010000}"/>
    <cellStyle name="Currency 2 2" xfId="391" xr:uid="{00000000-0005-0000-0000-000086010000}"/>
    <cellStyle name="Currency 3" xfId="392" xr:uid="{00000000-0005-0000-0000-000087010000}"/>
    <cellStyle name="Currency 3 2" xfId="393" xr:uid="{00000000-0005-0000-0000-000088010000}"/>
    <cellStyle name="Currency 3 2 2" xfId="394" xr:uid="{00000000-0005-0000-0000-000089010000}"/>
    <cellStyle name="Currency 3 3" xfId="395" xr:uid="{00000000-0005-0000-0000-00008A010000}"/>
    <cellStyle name="Currency 3 4" xfId="396" xr:uid="{00000000-0005-0000-0000-00008B010000}"/>
    <cellStyle name="Currency 3 5" xfId="397" xr:uid="{00000000-0005-0000-0000-00008C010000}"/>
    <cellStyle name="Currency 4" xfId="398" xr:uid="{00000000-0005-0000-0000-00008D010000}"/>
    <cellStyle name="Currency 4 2" xfId="399" xr:uid="{00000000-0005-0000-0000-00008E010000}"/>
    <cellStyle name="Currency 4 3" xfId="400" xr:uid="{00000000-0005-0000-0000-00008F010000}"/>
    <cellStyle name="Currency 4 3 2" xfId="401" xr:uid="{00000000-0005-0000-0000-000090010000}"/>
    <cellStyle name="Currency 4 4" xfId="962" xr:uid="{2099274F-4548-4157-B6F0-DBE2594A9D92}"/>
    <cellStyle name="Currency 5" xfId="402" xr:uid="{00000000-0005-0000-0000-000091010000}"/>
    <cellStyle name="Currency 5 2" xfId="403" xr:uid="{00000000-0005-0000-0000-000092010000}"/>
    <cellStyle name="Currency 5 3" xfId="404" xr:uid="{00000000-0005-0000-0000-000093010000}"/>
    <cellStyle name="Currency 5 3 2" xfId="405" xr:uid="{00000000-0005-0000-0000-000094010000}"/>
    <cellStyle name="Currency 6" xfId="406" xr:uid="{00000000-0005-0000-0000-000095010000}"/>
    <cellStyle name="Currency 7" xfId="407" xr:uid="{00000000-0005-0000-0000-000096010000}"/>
    <cellStyle name="Currency 7 2" xfId="408" xr:uid="{00000000-0005-0000-0000-000097010000}"/>
    <cellStyle name="Currency 8" xfId="409" xr:uid="{00000000-0005-0000-0000-000098010000}"/>
    <cellStyle name="Currency 8 2" xfId="410" xr:uid="{00000000-0005-0000-0000-000099010000}"/>
    <cellStyle name="Currency 8 3" xfId="411" xr:uid="{00000000-0005-0000-0000-00009A010000}"/>
    <cellStyle name="Currency 9" xfId="412" xr:uid="{00000000-0005-0000-0000-00009B010000}"/>
    <cellStyle name="Currency 9 2" xfId="413" xr:uid="{00000000-0005-0000-0000-00009C010000}"/>
    <cellStyle name="Explanatory Text 2" xfId="414" xr:uid="{00000000-0005-0000-0000-00009D010000}"/>
    <cellStyle name="Good 2" xfId="415" xr:uid="{00000000-0005-0000-0000-00009E010000}"/>
    <cellStyle name="Heading 1 2" xfId="416" xr:uid="{00000000-0005-0000-0000-00009F010000}"/>
    <cellStyle name="Heading 2 2" xfId="417" xr:uid="{00000000-0005-0000-0000-0000A0010000}"/>
    <cellStyle name="Heading 3 2" xfId="418" xr:uid="{00000000-0005-0000-0000-0000A1010000}"/>
    <cellStyle name="Heading 4 2" xfId="419" xr:uid="{00000000-0005-0000-0000-0000A2010000}"/>
    <cellStyle name="Input 2" xfId="420" xr:uid="{00000000-0005-0000-0000-0000A3010000}"/>
    <cellStyle name="Linked Cell 2" xfId="421" xr:uid="{00000000-0005-0000-0000-0000A4010000}"/>
    <cellStyle name="Neutral 2" xfId="422" xr:uid="{00000000-0005-0000-0000-0000A5010000}"/>
    <cellStyle name="Normal" xfId="0" builtinId="0"/>
    <cellStyle name="Normal 10" xfId="423" xr:uid="{00000000-0005-0000-0000-0000A7010000}"/>
    <cellStyle name="Normal 10 2" xfId="424" xr:uid="{00000000-0005-0000-0000-0000A8010000}"/>
    <cellStyle name="Normal 105" xfId="425" xr:uid="{00000000-0005-0000-0000-0000A9010000}"/>
    <cellStyle name="Normal 105 2" xfId="953" xr:uid="{0216B7B4-EC26-412D-AD66-4593223BA73A}"/>
    <cellStyle name="Normal 11" xfId="426" xr:uid="{00000000-0005-0000-0000-0000AA010000}"/>
    <cellStyle name="Normal 11 2" xfId="427" xr:uid="{00000000-0005-0000-0000-0000AB010000}"/>
    <cellStyle name="Normal 11 3" xfId="428" xr:uid="{00000000-0005-0000-0000-0000AC010000}"/>
    <cellStyle name="Normal 111" xfId="429" xr:uid="{00000000-0005-0000-0000-0000AD010000}"/>
    <cellStyle name="Normal 12" xfId="430" xr:uid="{00000000-0005-0000-0000-0000AE010000}"/>
    <cellStyle name="Normal 12 2" xfId="431" xr:uid="{00000000-0005-0000-0000-0000AF010000}"/>
    <cellStyle name="Normal 12 3" xfId="432" xr:uid="{00000000-0005-0000-0000-0000B0010000}"/>
    <cellStyle name="Normal 121" xfId="433" xr:uid="{00000000-0005-0000-0000-0000B1010000}"/>
    <cellStyle name="Normal 13" xfId="434" xr:uid="{00000000-0005-0000-0000-0000B2010000}"/>
    <cellStyle name="Normal 13 2" xfId="435" xr:uid="{00000000-0005-0000-0000-0000B3010000}"/>
    <cellStyle name="Normal 13 3" xfId="436" xr:uid="{00000000-0005-0000-0000-0000B4010000}"/>
    <cellStyle name="Normal 14" xfId="437" xr:uid="{00000000-0005-0000-0000-0000B5010000}"/>
    <cellStyle name="Normal 14 2" xfId="438" xr:uid="{00000000-0005-0000-0000-0000B6010000}"/>
    <cellStyle name="Normal 14 3" xfId="439" xr:uid="{00000000-0005-0000-0000-0000B7010000}"/>
    <cellStyle name="Normal 15" xfId="440" xr:uid="{00000000-0005-0000-0000-0000B8010000}"/>
    <cellStyle name="Normal 15 2" xfId="441" xr:uid="{00000000-0005-0000-0000-0000B9010000}"/>
    <cellStyle name="Normal 15 2 2" xfId="442" xr:uid="{00000000-0005-0000-0000-0000BA010000}"/>
    <cellStyle name="Normal 15 2 2 2" xfId="950" xr:uid="{A6B29BEF-298E-4EC5-A222-821E7ADD150A}"/>
    <cellStyle name="Normal 15 3" xfId="443" xr:uid="{00000000-0005-0000-0000-0000BB010000}"/>
    <cellStyle name="Normal 16" xfId="444" xr:uid="{00000000-0005-0000-0000-0000BC010000}"/>
    <cellStyle name="Normal 17" xfId="445" xr:uid="{00000000-0005-0000-0000-0000BD010000}"/>
    <cellStyle name="Normal 18" xfId="446" xr:uid="{00000000-0005-0000-0000-0000BE010000}"/>
    <cellStyle name="Normal 19" xfId="447" xr:uid="{00000000-0005-0000-0000-0000BF010000}"/>
    <cellStyle name="Normal 19 2" xfId="448" xr:uid="{00000000-0005-0000-0000-0000C0010000}"/>
    <cellStyle name="Normal 19 2 2" xfId="449" xr:uid="{00000000-0005-0000-0000-0000C1010000}"/>
    <cellStyle name="Normal 19 3" xfId="450" xr:uid="{00000000-0005-0000-0000-0000C2010000}"/>
    <cellStyle name="Normal 2" xfId="451" xr:uid="{00000000-0005-0000-0000-0000C3010000}"/>
    <cellStyle name="Normal 2 2" xfId="452" xr:uid="{00000000-0005-0000-0000-0000C4010000}"/>
    <cellStyle name="Normal 2 2 2" xfId="453" xr:uid="{00000000-0005-0000-0000-0000C5010000}"/>
    <cellStyle name="Normal 2 2 2 2" xfId="949" xr:uid="{64229576-F548-40D1-9E86-2A18457B0701}"/>
    <cellStyle name="Normal 2 2 3" xfId="454" xr:uid="{00000000-0005-0000-0000-0000C6010000}"/>
    <cellStyle name="Normal 2 2 4" xfId="455" xr:uid="{00000000-0005-0000-0000-0000C7010000}"/>
    <cellStyle name="Normal 2 2 4 2" xfId="456" xr:uid="{00000000-0005-0000-0000-0000C8010000}"/>
    <cellStyle name="Normal 2 2 4 2 2" xfId="457" xr:uid="{00000000-0005-0000-0000-0000C9010000}"/>
    <cellStyle name="Normal 2 2 4 3" xfId="458" xr:uid="{00000000-0005-0000-0000-0000CA010000}"/>
    <cellStyle name="Normal 2 2 4 4" xfId="459" xr:uid="{00000000-0005-0000-0000-0000CB010000}"/>
    <cellStyle name="Normal 2 2 4 5" xfId="460" xr:uid="{00000000-0005-0000-0000-0000CC010000}"/>
    <cellStyle name="Normal 2 2 4 5 2" xfId="461" xr:uid="{00000000-0005-0000-0000-0000CD010000}"/>
    <cellStyle name="Normal 2 2 5" xfId="462" xr:uid="{00000000-0005-0000-0000-0000CE010000}"/>
    <cellStyle name="Normal 2 2 6" xfId="463" xr:uid="{00000000-0005-0000-0000-0000CF010000}"/>
    <cellStyle name="Normal 2 2 6 2" xfId="464" xr:uid="{00000000-0005-0000-0000-0000D0010000}"/>
    <cellStyle name="Normal 2 2 6 2 2" xfId="465" xr:uid="{00000000-0005-0000-0000-0000D1010000}"/>
    <cellStyle name="Normal 2 2 6 3" xfId="466" xr:uid="{00000000-0005-0000-0000-0000D2010000}"/>
    <cellStyle name="Normal 2 2 6 4" xfId="951" xr:uid="{26E603C8-2E2B-42ED-B976-EFF8FF3CF8A4}"/>
    <cellStyle name="Normal 2 2 7" xfId="467" xr:uid="{00000000-0005-0000-0000-0000D3010000}"/>
    <cellStyle name="Normal 2 3" xfId="468" xr:uid="{00000000-0005-0000-0000-0000D4010000}"/>
    <cellStyle name="Normal 2 3 2" xfId="469" xr:uid="{00000000-0005-0000-0000-0000D5010000}"/>
    <cellStyle name="Normal 2 3 2 2" xfId="470" xr:uid="{00000000-0005-0000-0000-0000D6010000}"/>
    <cellStyle name="Normal 2 3 3" xfId="471" xr:uid="{00000000-0005-0000-0000-0000D7010000}"/>
    <cellStyle name="Normal 2 3 4" xfId="952" xr:uid="{CA71D86B-712D-4CCF-816F-BC7342764FDC}"/>
    <cellStyle name="Normal 2 4" xfId="472" xr:uid="{00000000-0005-0000-0000-0000D8010000}"/>
    <cellStyle name="Normal 2 4 2" xfId="473" xr:uid="{00000000-0005-0000-0000-0000D9010000}"/>
    <cellStyle name="Normal 2 5" xfId="474" xr:uid="{00000000-0005-0000-0000-0000DA010000}"/>
    <cellStyle name="Normal 2 6" xfId="965" xr:uid="{BDB8460C-43D2-4E72-98D4-7AFFE47EBF04}"/>
    <cellStyle name="Normal 20" xfId="475" xr:uid="{00000000-0005-0000-0000-0000DB010000}"/>
    <cellStyle name="Normal 21" xfId="476" xr:uid="{00000000-0005-0000-0000-0000DC010000}"/>
    <cellStyle name="Normal 22" xfId="477" xr:uid="{00000000-0005-0000-0000-0000DD010000}"/>
    <cellStyle name="Normal 23" xfId="946" xr:uid="{04194E42-4FCE-4DA0-8A2E-F65A824FD55E}"/>
    <cellStyle name="Normal 24" xfId="960" xr:uid="{C78548C5-F2E2-42D4-8A20-CE5AE53BE218}"/>
    <cellStyle name="Normal 25" xfId="964" xr:uid="{90650110-1D5F-4527-A677-21D15C860AF7}"/>
    <cellStyle name="Normal 3" xfId="478" xr:uid="{00000000-0005-0000-0000-0000DE010000}"/>
    <cellStyle name="Normal 3 2" xfId="479" xr:uid="{00000000-0005-0000-0000-0000DF010000}"/>
    <cellStyle name="Normal 3 2 2" xfId="480" xr:uid="{00000000-0005-0000-0000-0000E0010000}"/>
    <cellStyle name="Normal 3 3" xfId="481" xr:uid="{00000000-0005-0000-0000-0000E1010000}"/>
    <cellStyle name="Normal 3 3 2" xfId="482" xr:uid="{00000000-0005-0000-0000-0000E2010000}"/>
    <cellStyle name="Normal 3 4" xfId="483" xr:uid="{00000000-0005-0000-0000-0000E3010000}"/>
    <cellStyle name="Normal 3 4 2" xfId="484" xr:uid="{00000000-0005-0000-0000-0000E4010000}"/>
    <cellStyle name="Normal 3 4 2 2" xfId="485" xr:uid="{00000000-0005-0000-0000-0000E5010000}"/>
    <cellStyle name="Normal 3 4 3" xfId="486" xr:uid="{00000000-0005-0000-0000-0000E6010000}"/>
    <cellStyle name="Normal 3 5" xfId="487" xr:uid="{00000000-0005-0000-0000-0000E7010000}"/>
    <cellStyle name="Normal 4" xfId="488" xr:uid="{00000000-0005-0000-0000-0000E8010000}"/>
    <cellStyle name="Normal 4 2" xfId="489" xr:uid="{00000000-0005-0000-0000-0000E9010000}"/>
    <cellStyle name="Normal 4 3" xfId="490" xr:uid="{00000000-0005-0000-0000-0000EA010000}"/>
    <cellStyle name="Normal 4 3 2" xfId="491" xr:uid="{00000000-0005-0000-0000-0000EB010000}"/>
    <cellStyle name="Normal 4 3 2 2" xfId="492" xr:uid="{00000000-0005-0000-0000-0000EC010000}"/>
    <cellStyle name="Normal 4 3 2 2 2" xfId="493" xr:uid="{00000000-0005-0000-0000-0000ED010000}"/>
    <cellStyle name="Normal 4 3 2 3" xfId="494" xr:uid="{00000000-0005-0000-0000-0000EE010000}"/>
    <cellStyle name="Normal 4 3 3" xfId="495" xr:uid="{00000000-0005-0000-0000-0000EF010000}"/>
    <cellStyle name="Normal 4 4" xfId="496" xr:uid="{00000000-0005-0000-0000-0000F0010000}"/>
    <cellStyle name="Normal 4 4 2" xfId="497" xr:uid="{00000000-0005-0000-0000-0000F1010000}"/>
    <cellStyle name="Normal 4 4 3" xfId="498" xr:uid="{00000000-0005-0000-0000-0000F2010000}"/>
    <cellStyle name="Normal 4 4 4" xfId="499" xr:uid="{00000000-0005-0000-0000-0000F3010000}"/>
    <cellStyle name="Normal 4 5" xfId="500" xr:uid="{00000000-0005-0000-0000-0000F4010000}"/>
    <cellStyle name="Normal 5" xfId="501" xr:uid="{00000000-0005-0000-0000-0000F5010000}"/>
    <cellStyle name="Normal 5 2" xfId="502" xr:uid="{00000000-0005-0000-0000-0000F6010000}"/>
    <cellStyle name="Normal 5 2 2" xfId="503" xr:uid="{00000000-0005-0000-0000-0000F7010000}"/>
    <cellStyle name="Normal 5 2 3" xfId="504" xr:uid="{00000000-0005-0000-0000-0000F8010000}"/>
    <cellStyle name="Normal 5 2 3 2" xfId="505" xr:uid="{00000000-0005-0000-0000-0000F9010000}"/>
    <cellStyle name="Normal 5 3" xfId="506" xr:uid="{00000000-0005-0000-0000-0000FA010000}"/>
    <cellStyle name="Normal 5 4" xfId="507" xr:uid="{00000000-0005-0000-0000-0000FB010000}"/>
    <cellStyle name="Normal 5 5" xfId="508" xr:uid="{00000000-0005-0000-0000-0000FC010000}"/>
    <cellStyle name="Normal 6" xfId="509" xr:uid="{00000000-0005-0000-0000-0000FD010000}"/>
    <cellStyle name="Normal 6 2" xfId="510" xr:uid="{00000000-0005-0000-0000-0000FE010000}"/>
    <cellStyle name="Normal 6 3" xfId="511" xr:uid="{00000000-0005-0000-0000-0000FF010000}"/>
    <cellStyle name="Normal 7" xfId="512" xr:uid="{00000000-0005-0000-0000-000000020000}"/>
    <cellStyle name="Normal 7 2" xfId="513" xr:uid="{00000000-0005-0000-0000-000001020000}"/>
    <cellStyle name="Normal 7 3" xfId="514" xr:uid="{00000000-0005-0000-0000-000002020000}"/>
    <cellStyle name="Normal 7 3 2" xfId="515" xr:uid="{00000000-0005-0000-0000-000003020000}"/>
    <cellStyle name="Normal 7 4" xfId="516" xr:uid="{00000000-0005-0000-0000-000004020000}"/>
    <cellStyle name="Normal 7 4 2" xfId="517" xr:uid="{00000000-0005-0000-0000-000005020000}"/>
    <cellStyle name="Normal 7 5" xfId="518" xr:uid="{00000000-0005-0000-0000-000006020000}"/>
    <cellStyle name="Normal 7 6" xfId="519" xr:uid="{00000000-0005-0000-0000-000007020000}"/>
    <cellStyle name="Normal 8" xfId="520" xr:uid="{00000000-0005-0000-0000-000008020000}"/>
    <cellStyle name="Normal 8 2" xfId="521" xr:uid="{00000000-0005-0000-0000-000009020000}"/>
    <cellStyle name="Normal 9" xfId="522" xr:uid="{00000000-0005-0000-0000-00000A020000}"/>
    <cellStyle name="Normal 9 2" xfId="523" xr:uid="{00000000-0005-0000-0000-00000B020000}"/>
    <cellStyle name="Normal 9 3" xfId="524" xr:uid="{00000000-0005-0000-0000-00000C020000}"/>
    <cellStyle name="Note 2" xfId="525" xr:uid="{00000000-0005-0000-0000-00000D020000}"/>
    <cellStyle name="Output 2" xfId="526" xr:uid="{00000000-0005-0000-0000-00000E020000}"/>
    <cellStyle name="Percent" xfId="527" builtinId="5"/>
    <cellStyle name="Percent 10" xfId="528" xr:uid="{00000000-0005-0000-0000-000010020000}"/>
    <cellStyle name="Percent 10 2" xfId="529" xr:uid="{00000000-0005-0000-0000-000011020000}"/>
    <cellStyle name="Percent 10 3" xfId="530" xr:uid="{00000000-0005-0000-0000-000012020000}"/>
    <cellStyle name="Percent 10 3 2" xfId="531" xr:uid="{00000000-0005-0000-0000-000013020000}"/>
    <cellStyle name="Percent 10 3 3" xfId="532" xr:uid="{00000000-0005-0000-0000-000014020000}"/>
    <cellStyle name="Percent 10 3 3 2" xfId="533" xr:uid="{00000000-0005-0000-0000-000015020000}"/>
    <cellStyle name="Percent 10 4" xfId="948" xr:uid="{523DA289-0C64-47D2-A4E0-0A74701EE4D3}"/>
    <cellStyle name="Percent 11" xfId="534" xr:uid="{00000000-0005-0000-0000-000016020000}"/>
    <cellStyle name="Percent 11 2" xfId="535" xr:uid="{00000000-0005-0000-0000-000017020000}"/>
    <cellStyle name="Percent 11 3" xfId="536" xr:uid="{00000000-0005-0000-0000-000018020000}"/>
    <cellStyle name="Percent 11 3 2" xfId="537" xr:uid="{00000000-0005-0000-0000-000019020000}"/>
    <cellStyle name="Percent 12" xfId="538" xr:uid="{00000000-0005-0000-0000-00001A020000}"/>
    <cellStyle name="Percent 12 2" xfId="539" xr:uid="{00000000-0005-0000-0000-00001B020000}"/>
    <cellStyle name="Percent 12 3" xfId="540" xr:uid="{00000000-0005-0000-0000-00001C020000}"/>
    <cellStyle name="Percent 12 3 2" xfId="541" xr:uid="{00000000-0005-0000-0000-00001D020000}"/>
    <cellStyle name="Percent 13" xfId="542" xr:uid="{00000000-0005-0000-0000-00001E020000}"/>
    <cellStyle name="Percent 13 2" xfId="543" xr:uid="{00000000-0005-0000-0000-00001F020000}"/>
    <cellStyle name="Percent 13 3" xfId="544" xr:uid="{00000000-0005-0000-0000-000020020000}"/>
    <cellStyle name="Percent 13 3 2" xfId="545" xr:uid="{00000000-0005-0000-0000-000021020000}"/>
    <cellStyle name="Percent 14" xfId="546" xr:uid="{00000000-0005-0000-0000-000022020000}"/>
    <cellStyle name="Percent 14 2" xfId="547" xr:uid="{00000000-0005-0000-0000-000023020000}"/>
    <cellStyle name="Percent 14 3" xfId="548" xr:uid="{00000000-0005-0000-0000-000024020000}"/>
    <cellStyle name="Percent 14 3 2" xfId="549" xr:uid="{00000000-0005-0000-0000-000025020000}"/>
    <cellStyle name="Percent 15" xfId="550" xr:uid="{00000000-0005-0000-0000-000026020000}"/>
    <cellStyle name="Percent 15 2" xfId="551" xr:uid="{00000000-0005-0000-0000-000027020000}"/>
    <cellStyle name="Percent 15 3" xfId="552" xr:uid="{00000000-0005-0000-0000-000028020000}"/>
    <cellStyle name="Percent 15 3 2" xfId="553" xr:uid="{00000000-0005-0000-0000-000029020000}"/>
    <cellStyle name="Percent 16" xfId="554" xr:uid="{00000000-0005-0000-0000-00002A020000}"/>
    <cellStyle name="Percent 16 2" xfId="555" xr:uid="{00000000-0005-0000-0000-00002B020000}"/>
    <cellStyle name="Percent 16 3" xfId="556" xr:uid="{00000000-0005-0000-0000-00002C020000}"/>
    <cellStyle name="Percent 16 3 2" xfId="557" xr:uid="{00000000-0005-0000-0000-00002D020000}"/>
    <cellStyle name="Percent 17" xfId="558" xr:uid="{00000000-0005-0000-0000-00002E020000}"/>
    <cellStyle name="Percent 17 2" xfId="559" xr:uid="{00000000-0005-0000-0000-00002F020000}"/>
    <cellStyle name="Percent 17 3" xfId="560" xr:uid="{00000000-0005-0000-0000-000030020000}"/>
    <cellStyle name="Percent 17 3 2" xfId="561" xr:uid="{00000000-0005-0000-0000-000031020000}"/>
    <cellStyle name="Percent 18" xfId="562" xr:uid="{00000000-0005-0000-0000-000032020000}"/>
    <cellStyle name="Percent 18 2" xfId="563" xr:uid="{00000000-0005-0000-0000-000033020000}"/>
    <cellStyle name="Percent 18 3" xfId="564" xr:uid="{00000000-0005-0000-0000-000034020000}"/>
    <cellStyle name="Percent 18 3 2" xfId="565" xr:uid="{00000000-0005-0000-0000-000035020000}"/>
    <cellStyle name="Percent 19" xfId="566" xr:uid="{00000000-0005-0000-0000-000036020000}"/>
    <cellStyle name="Percent 19 2" xfId="567" xr:uid="{00000000-0005-0000-0000-000037020000}"/>
    <cellStyle name="Percent 19 3" xfId="568" xr:uid="{00000000-0005-0000-0000-000038020000}"/>
    <cellStyle name="Percent 19 3 2" xfId="569" xr:uid="{00000000-0005-0000-0000-000039020000}"/>
    <cellStyle name="Percent 2" xfId="570" xr:uid="{00000000-0005-0000-0000-00003A020000}"/>
    <cellStyle name="Percent 2 2" xfId="571" xr:uid="{00000000-0005-0000-0000-00003B020000}"/>
    <cellStyle name="Percent 2 2 2" xfId="572" xr:uid="{00000000-0005-0000-0000-00003C020000}"/>
    <cellStyle name="Percent 2 2 2 2" xfId="573" xr:uid="{00000000-0005-0000-0000-00003D020000}"/>
    <cellStyle name="Percent 2 2 2 3" xfId="574" xr:uid="{00000000-0005-0000-0000-00003E020000}"/>
    <cellStyle name="Percent 2 2 2 3 2" xfId="575" xr:uid="{00000000-0005-0000-0000-00003F020000}"/>
    <cellStyle name="Percent 2 2 2 3 3" xfId="576" xr:uid="{00000000-0005-0000-0000-000040020000}"/>
    <cellStyle name="Percent 2 2 2 3 3 2" xfId="577" xr:uid="{00000000-0005-0000-0000-000041020000}"/>
    <cellStyle name="Percent 2 2 2 3 3 3" xfId="578" xr:uid="{00000000-0005-0000-0000-000042020000}"/>
    <cellStyle name="Percent 2 2 2 3 3 4" xfId="579" xr:uid="{00000000-0005-0000-0000-000043020000}"/>
    <cellStyle name="Percent 2 2 2 3 4" xfId="580" xr:uid="{00000000-0005-0000-0000-000044020000}"/>
    <cellStyle name="Percent 2 2 2 3 4 2" xfId="581" xr:uid="{00000000-0005-0000-0000-000045020000}"/>
    <cellStyle name="Percent 2 2 2 3 4 2 2" xfId="582" xr:uid="{00000000-0005-0000-0000-000046020000}"/>
    <cellStyle name="Percent 2 2 2 3 4 2 3" xfId="583" xr:uid="{00000000-0005-0000-0000-000047020000}"/>
    <cellStyle name="Percent 2 2 2 3 4 2 3 2" xfId="584" xr:uid="{00000000-0005-0000-0000-000048020000}"/>
    <cellStyle name="Percent 2 2 2 3 4 3" xfId="585" xr:uid="{00000000-0005-0000-0000-000049020000}"/>
    <cellStyle name="Percent 2 2 2 3 5" xfId="586" xr:uid="{00000000-0005-0000-0000-00004A020000}"/>
    <cellStyle name="Percent 2 2 2 3 5 2" xfId="587" xr:uid="{00000000-0005-0000-0000-00004B020000}"/>
    <cellStyle name="Percent 2 2 2 3 5 3" xfId="588" xr:uid="{00000000-0005-0000-0000-00004C020000}"/>
    <cellStyle name="Percent 2 2 2 3 5 3 2" xfId="589" xr:uid="{00000000-0005-0000-0000-00004D020000}"/>
    <cellStyle name="Percent 2 2 2 3 6" xfId="590" xr:uid="{00000000-0005-0000-0000-00004E020000}"/>
    <cellStyle name="Percent 2 2 2 3 7" xfId="591" xr:uid="{00000000-0005-0000-0000-00004F020000}"/>
    <cellStyle name="Percent 2 2 2 3 7 2" xfId="592" xr:uid="{00000000-0005-0000-0000-000050020000}"/>
    <cellStyle name="Percent 2 2 2 4" xfId="593" xr:uid="{00000000-0005-0000-0000-000051020000}"/>
    <cellStyle name="Percent 2 2 2 4 2" xfId="594" xr:uid="{00000000-0005-0000-0000-000052020000}"/>
    <cellStyle name="Percent 2 2 2 4 2 2" xfId="595" xr:uid="{00000000-0005-0000-0000-000053020000}"/>
    <cellStyle name="Percent 2 2 2 4 2 3" xfId="596" xr:uid="{00000000-0005-0000-0000-000054020000}"/>
    <cellStyle name="Percent 2 2 2 4 2 3 2" xfId="597" xr:uid="{00000000-0005-0000-0000-000055020000}"/>
    <cellStyle name="Percent 2 2 2 4 3" xfId="598" xr:uid="{00000000-0005-0000-0000-000056020000}"/>
    <cellStyle name="Percent 2 2 2 5" xfId="599" xr:uid="{00000000-0005-0000-0000-000057020000}"/>
    <cellStyle name="Percent 2 2 2 5 2" xfId="600" xr:uid="{00000000-0005-0000-0000-000058020000}"/>
    <cellStyle name="Percent 2 2 2 5 3" xfId="601" xr:uid="{00000000-0005-0000-0000-000059020000}"/>
    <cellStyle name="Percent 2 2 2 5 3 2" xfId="602" xr:uid="{00000000-0005-0000-0000-00005A020000}"/>
    <cellStyle name="Percent 2 2 2 6" xfId="603" xr:uid="{00000000-0005-0000-0000-00005B020000}"/>
    <cellStyle name="Percent 2 2 2 6 2" xfId="604" xr:uid="{00000000-0005-0000-0000-00005C020000}"/>
    <cellStyle name="Percent 2 2 3" xfId="605" xr:uid="{00000000-0005-0000-0000-00005D020000}"/>
    <cellStyle name="Percent 2 2 3 2" xfId="606" xr:uid="{00000000-0005-0000-0000-00005E020000}"/>
    <cellStyle name="Percent 2 2 3 3" xfId="607" xr:uid="{00000000-0005-0000-0000-00005F020000}"/>
    <cellStyle name="Percent 2 2 3 4" xfId="608" xr:uid="{00000000-0005-0000-0000-000060020000}"/>
    <cellStyle name="Percent 2 3" xfId="609" xr:uid="{00000000-0005-0000-0000-000061020000}"/>
    <cellStyle name="Percent 2 4" xfId="610" xr:uid="{00000000-0005-0000-0000-000062020000}"/>
    <cellStyle name="Percent 2 4 10" xfId="611" xr:uid="{00000000-0005-0000-0000-000063020000}"/>
    <cellStyle name="Percent 2 4 11" xfId="612" xr:uid="{00000000-0005-0000-0000-000064020000}"/>
    <cellStyle name="Percent 2 4 11 2" xfId="613" xr:uid="{00000000-0005-0000-0000-000065020000}"/>
    <cellStyle name="Percent 2 4 11 2 2" xfId="614" xr:uid="{00000000-0005-0000-0000-000066020000}"/>
    <cellStyle name="Percent 2 4 11 2 3" xfId="615" xr:uid="{00000000-0005-0000-0000-000067020000}"/>
    <cellStyle name="Percent 2 4 11 2 3 2" xfId="616" xr:uid="{00000000-0005-0000-0000-000068020000}"/>
    <cellStyle name="Percent 2 4 2" xfId="617" xr:uid="{00000000-0005-0000-0000-000069020000}"/>
    <cellStyle name="Percent 2 4 3" xfId="618" xr:uid="{00000000-0005-0000-0000-00006A020000}"/>
    <cellStyle name="Percent 2 4 4" xfId="619" xr:uid="{00000000-0005-0000-0000-00006B020000}"/>
    <cellStyle name="Percent 2 4 5" xfId="620" xr:uid="{00000000-0005-0000-0000-00006C020000}"/>
    <cellStyle name="Percent 2 4 5 2" xfId="621" xr:uid="{00000000-0005-0000-0000-00006D020000}"/>
    <cellStyle name="Percent 2 4 5 2 2" xfId="622" xr:uid="{00000000-0005-0000-0000-00006E020000}"/>
    <cellStyle name="Percent 2 4 5 2 3" xfId="623" xr:uid="{00000000-0005-0000-0000-00006F020000}"/>
    <cellStyle name="Percent 2 4 6" xfId="624" xr:uid="{00000000-0005-0000-0000-000070020000}"/>
    <cellStyle name="Percent 2 4 7" xfId="625" xr:uid="{00000000-0005-0000-0000-000071020000}"/>
    <cellStyle name="Percent 2 4 8" xfId="626" xr:uid="{00000000-0005-0000-0000-000072020000}"/>
    <cellStyle name="Percent 2 4 9" xfId="627" xr:uid="{00000000-0005-0000-0000-000073020000}"/>
    <cellStyle name="Percent 2 4 9 2" xfId="628" xr:uid="{00000000-0005-0000-0000-000074020000}"/>
    <cellStyle name="Percent 2 4 9 2 2" xfId="629" xr:uid="{00000000-0005-0000-0000-000075020000}"/>
    <cellStyle name="Percent 2 4 9 2 3" xfId="630" xr:uid="{00000000-0005-0000-0000-000076020000}"/>
    <cellStyle name="Percent 2 4 9 2 3 2" xfId="631" xr:uid="{00000000-0005-0000-0000-000077020000}"/>
    <cellStyle name="Percent 2 5" xfId="632" xr:uid="{00000000-0005-0000-0000-000078020000}"/>
    <cellStyle name="Percent 2 5 2" xfId="633" xr:uid="{00000000-0005-0000-0000-000079020000}"/>
    <cellStyle name="Percent 2 5 2 2" xfId="634" xr:uid="{00000000-0005-0000-0000-00007A020000}"/>
    <cellStyle name="Percent 2 5 3" xfId="635" xr:uid="{00000000-0005-0000-0000-00007B020000}"/>
    <cellStyle name="Percent 2 5 4" xfId="636" xr:uid="{00000000-0005-0000-0000-00007C020000}"/>
    <cellStyle name="Percent 2 5 5" xfId="637" xr:uid="{00000000-0005-0000-0000-00007D020000}"/>
    <cellStyle name="Percent 2 6" xfId="638" xr:uid="{00000000-0005-0000-0000-00007E020000}"/>
    <cellStyle name="Percent 20" xfId="639" xr:uid="{00000000-0005-0000-0000-00007F020000}"/>
    <cellStyle name="Percent 20 2" xfId="640" xr:uid="{00000000-0005-0000-0000-000080020000}"/>
    <cellStyle name="Percent 20 3" xfId="641" xr:uid="{00000000-0005-0000-0000-000081020000}"/>
    <cellStyle name="Percent 20 3 2" xfId="642" xr:uid="{00000000-0005-0000-0000-000082020000}"/>
    <cellStyle name="Percent 21" xfId="643" xr:uid="{00000000-0005-0000-0000-000083020000}"/>
    <cellStyle name="Percent 21 2" xfId="644" xr:uid="{00000000-0005-0000-0000-000084020000}"/>
    <cellStyle name="Percent 21 3" xfId="645" xr:uid="{00000000-0005-0000-0000-000085020000}"/>
    <cellStyle name="Percent 21 3 2" xfId="646" xr:uid="{00000000-0005-0000-0000-000086020000}"/>
    <cellStyle name="Percent 22" xfId="647" xr:uid="{00000000-0005-0000-0000-000087020000}"/>
    <cellStyle name="Percent 22 2" xfId="648" xr:uid="{00000000-0005-0000-0000-000088020000}"/>
    <cellStyle name="Percent 23" xfId="649" xr:uid="{00000000-0005-0000-0000-000089020000}"/>
    <cellStyle name="Percent 23 2" xfId="650" xr:uid="{00000000-0005-0000-0000-00008A020000}"/>
    <cellStyle name="Percent 24" xfId="651" xr:uid="{00000000-0005-0000-0000-00008B020000}"/>
    <cellStyle name="Percent 25" xfId="652" xr:uid="{00000000-0005-0000-0000-00008C020000}"/>
    <cellStyle name="Percent 25 2" xfId="653" xr:uid="{00000000-0005-0000-0000-00008D020000}"/>
    <cellStyle name="Percent 25 3" xfId="654" xr:uid="{00000000-0005-0000-0000-00008E020000}"/>
    <cellStyle name="Percent 25 3 2" xfId="655" xr:uid="{00000000-0005-0000-0000-00008F020000}"/>
    <cellStyle name="Percent 26" xfId="656" xr:uid="{00000000-0005-0000-0000-000090020000}"/>
    <cellStyle name="Percent 27" xfId="657" xr:uid="{00000000-0005-0000-0000-000091020000}"/>
    <cellStyle name="Percent 27 2" xfId="658" xr:uid="{00000000-0005-0000-0000-000092020000}"/>
    <cellStyle name="Percent 28" xfId="659" xr:uid="{00000000-0005-0000-0000-000093020000}"/>
    <cellStyle name="Percent 28 2" xfId="660" xr:uid="{00000000-0005-0000-0000-000094020000}"/>
    <cellStyle name="Percent 28 3" xfId="661" xr:uid="{00000000-0005-0000-0000-000095020000}"/>
    <cellStyle name="Percent 28 4" xfId="662" xr:uid="{00000000-0005-0000-0000-000096020000}"/>
    <cellStyle name="Percent 29" xfId="663" xr:uid="{00000000-0005-0000-0000-000097020000}"/>
    <cellStyle name="Percent 29 2" xfId="664" xr:uid="{00000000-0005-0000-0000-000098020000}"/>
    <cellStyle name="Percent 3" xfId="665" xr:uid="{00000000-0005-0000-0000-000099020000}"/>
    <cellStyle name="Percent 3 2" xfId="666" xr:uid="{00000000-0005-0000-0000-00009A020000}"/>
    <cellStyle name="Percent 3 2 2" xfId="667" xr:uid="{00000000-0005-0000-0000-00009B020000}"/>
    <cellStyle name="Percent 3 2 3" xfId="668" xr:uid="{00000000-0005-0000-0000-00009C020000}"/>
    <cellStyle name="Percent 3 2 3 2" xfId="669" xr:uid="{00000000-0005-0000-0000-00009D020000}"/>
    <cellStyle name="Percent 3 2 3 3" xfId="670" xr:uid="{00000000-0005-0000-0000-00009E020000}"/>
    <cellStyle name="Percent 3 2 3 4" xfId="671" xr:uid="{00000000-0005-0000-0000-00009F020000}"/>
    <cellStyle name="Percent 3 2 4" xfId="672" xr:uid="{00000000-0005-0000-0000-0000A0020000}"/>
    <cellStyle name="Percent 3 2 4 2" xfId="673" xr:uid="{00000000-0005-0000-0000-0000A1020000}"/>
    <cellStyle name="Percent 3 2 4 2 2" xfId="674" xr:uid="{00000000-0005-0000-0000-0000A2020000}"/>
    <cellStyle name="Percent 3 2 4 2 3" xfId="675" xr:uid="{00000000-0005-0000-0000-0000A3020000}"/>
    <cellStyle name="Percent 3 2 4 2 3 2" xfId="676" xr:uid="{00000000-0005-0000-0000-0000A4020000}"/>
    <cellStyle name="Percent 3 2 4 3" xfId="677" xr:uid="{00000000-0005-0000-0000-0000A5020000}"/>
    <cellStyle name="Percent 3 2 5" xfId="678" xr:uid="{00000000-0005-0000-0000-0000A6020000}"/>
    <cellStyle name="Percent 3 2 5 2" xfId="679" xr:uid="{00000000-0005-0000-0000-0000A7020000}"/>
    <cellStyle name="Percent 3 2 5 3" xfId="680" xr:uid="{00000000-0005-0000-0000-0000A8020000}"/>
    <cellStyle name="Percent 3 2 5 3 2" xfId="681" xr:uid="{00000000-0005-0000-0000-0000A9020000}"/>
    <cellStyle name="Percent 3 2 6" xfId="682" xr:uid="{00000000-0005-0000-0000-0000AA020000}"/>
    <cellStyle name="Percent 3 2 7" xfId="683" xr:uid="{00000000-0005-0000-0000-0000AB020000}"/>
    <cellStyle name="Percent 3 2 7 2" xfId="684" xr:uid="{00000000-0005-0000-0000-0000AC020000}"/>
    <cellStyle name="Percent 3 3" xfId="685" xr:uid="{00000000-0005-0000-0000-0000AD020000}"/>
    <cellStyle name="Percent 3 4" xfId="686" xr:uid="{00000000-0005-0000-0000-0000AE020000}"/>
    <cellStyle name="Percent 3 5" xfId="687" xr:uid="{00000000-0005-0000-0000-0000AF020000}"/>
    <cellStyle name="Percent 3 5 2" xfId="688" xr:uid="{00000000-0005-0000-0000-0000B0020000}"/>
    <cellStyle name="Percent 3 5 3" xfId="689" xr:uid="{00000000-0005-0000-0000-0000B1020000}"/>
    <cellStyle name="Percent 3 5 4" xfId="690" xr:uid="{00000000-0005-0000-0000-0000B2020000}"/>
    <cellStyle name="Percent 3 6" xfId="691" xr:uid="{00000000-0005-0000-0000-0000B3020000}"/>
    <cellStyle name="Percent 3 6 2" xfId="692" xr:uid="{00000000-0005-0000-0000-0000B4020000}"/>
    <cellStyle name="Percent 3 7" xfId="693" xr:uid="{00000000-0005-0000-0000-0000B5020000}"/>
    <cellStyle name="Percent 3 8" xfId="694" xr:uid="{00000000-0005-0000-0000-0000B6020000}"/>
    <cellStyle name="Percent 3 9" xfId="695" xr:uid="{00000000-0005-0000-0000-0000B7020000}"/>
    <cellStyle name="Percent 30" xfId="696" xr:uid="{00000000-0005-0000-0000-0000B8020000}"/>
    <cellStyle name="Percent 31" xfId="957" xr:uid="{B3A561EA-B2BD-4029-9482-D3164EC26546}"/>
    <cellStyle name="Percent 32" xfId="963" xr:uid="{5E6ACE7B-4016-4F04-AAD0-C2CDA81E0827}"/>
    <cellStyle name="Percent 33" xfId="966" xr:uid="{3AD7105A-9306-4083-BB7D-5DE25A2592F5}"/>
    <cellStyle name="Percent 4" xfId="697" xr:uid="{00000000-0005-0000-0000-0000B9020000}"/>
    <cellStyle name="Percent 4 2" xfId="698" xr:uid="{00000000-0005-0000-0000-0000BA020000}"/>
    <cellStyle name="Percent 4 3" xfId="699" xr:uid="{00000000-0005-0000-0000-0000BB020000}"/>
    <cellStyle name="Percent 4 3 2" xfId="700" xr:uid="{00000000-0005-0000-0000-0000BC020000}"/>
    <cellStyle name="Percent 4 3 3" xfId="701" xr:uid="{00000000-0005-0000-0000-0000BD020000}"/>
    <cellStyle name="Percent 4 3 4" xfId="702" xr:uid="{00000000-0005-0000-0000-0000BE020000}"/>
    <cellStyle name="Percent 4 4" xfId="703" xr:uid="{00000000-0005-0000-0000-0000BF020000}"/>
    <cellStyle name="Percent 4 4 2" xfId="704" xr:uid="{00000000-0005-0000-0000-0000C0020000}"/>
    <cellStyle name="Percent 4 4 2 2" xfId="705" xr:uid="{00000000-0005-0000-0000-0000C1020000}"/>
    <cellStyle name="Percent 4 4 2 3" xfId="706" xr:uid="{00000000-0005-0000-0000-0000C2020000}"/>
    <cellStyle name="Percent 4 4 2 3 2" xfId="707" xr:uid="{00000000-0005-0000-0000-0000C3020000}"/>
    <cellStyle name="Percent 4 4 3" xfId="708" xr:uid="{00000000-0005-0000-0000-0000C4020000}"/>
    <cellStyle name="Percent 4 5" xfId="709" xr:uid="{00000000-0005-0000-0000-0000C5020000}"/>
    <cellStyle name="Percent 4 5 2" xfId="710" xr:uid="{00000000-0005-0000-0000-0000C6020000}"/>
    <cellStyle name="Percent 4 5 3" xfId="711" xr:uid="{00000000-0005-0000-0000-0000C7020000}"/>
    <cellStyle name="Percent 4 5 3 2" xfId="712" xr:uid="{00000000-0005-0000-0000-0000C8020000}"/>
    <cellStyle name="Percent 4 6" xfId="713" xr:uid="{00000000-0005-0000-0000-0000C9020000}"/>
    <cellStyle name="Percent 4 7" xfId="714" xr:uid="{00000000-0005-0000-0000-0000CA020000}"/>
    <cellStyle name="Percent 4 7 2" xfId="715" xr:uid="{00000000-0005-0000-0000-0000CB020000}"/>
    <cellStyle name="Percent 5" xfId="716" xr:uid="{00000000-0005-0000-0000-0000CC020000}"/>
    <cellStyle name="Percent 5 2" xfId="717" xr:uid="{00000000-0005-0000-0000-0000CD020000}"/>
    <cellStyle name="Percent 5 3" xfId="718" xr:uid="{00000000-0005-0000-0000-0000CE020000}"/>
    <cellStyle name="Percent 5 3 2" xfId="719" xr:uid="{00000000-0005-0000-0000-0000CF020000}"/>
    <cellStyle name="Percent 5 3 3" xfId="720" xr:uid="{00000000-0005-0000-0000-0000D0020000}"/>
    <cellStyle name="Percent 5 4" xfId="721" xr:uid="{00000000-0005-0000-0000-0000D1020000}"/>
    <cellStyle name="Percent 5 4 2" xfId="722" xr:uid="{00000000-0005-0000-0000-0000D2020000}"/>
    <cellStyle name="Percent 5 4 3" xfId="723" xr:uid="{00000000-0005-0000-0000-0000D3020000}"/>
    <cellStyle name="Percent 5 4 4" xfId="724" xr:uid="{00000000-0005-0000-0000-0000D4020000}"/>
    <cellStyle name="Percent 5 5" xfId="725" xr:uid="{00000000-0005-0000-0000-0000D5020000}"/>
    <cellStyle name="Percent 5 5 2" xfId="726" xr:uid="{00000000-0005-0000-0000-0000D6020000}"/>
    <cellStyle name="Percent 5 5 2 2" xfId="727" xr:uid="{00000000-0005-0000-0000-0000D7020000}"/>
    <cellStyle name="Percent 5 5 2 3" xfId="728" xr:uid="{00000000-0005-0000-0000-0000D8020000}"/>
    <cellStyle name="Percent 5 5 2 3 2" xfId="729" xr:uid="{00000000-0005-0000-0000-0000D9020000}"/>
    <cellStyle name="Percent 5 5 3" xfId="730" xr:uid="{00000000-0005-0000-0000-0000DA020000}"/>
    <cellStyle name="Percent 5 6" xfId="731" xr:uid="{00000000-0005-0000-0000-0000DB020000}"/>
    <cellStyle name="Percent 5 6 2" xfId="732" xr:uid="{00000000-0005-0000-0000-0000DC020000}"/>
    <cellStyle name="Percent 5 6 3" xfId="733" xr:uid="{00000000-0005-0000-0000-0000DD020000}"/>
    <cellStyle name="Percent 5 6 3 2" xfId="734" xr:uid="{00000000-0005-0000-0000-0000DE020000}"/>
    <cellStyle name="Percent 5 7" xfId="735" xr:uid="{00000000-0005-0000-0000-0000DF020000}"/>
    <cellStyle name="Percent 5 8" xfId="736" xr:uid="{00000000-0005-0000-0000-0000E0020000}"/>
    <cellStyle name="Percent 5 8 2" xfId="737" xr:uid="{00000000-0005-0000-0000-0000E1020000}"/>
    <cellStyle name="Percent 5 9" xfId="738" xr:uid="{00000000-0005-0000-0000-0000E2020000}"/>
    <cellStyle name="Percent 5 9 2" xfId="739" xr:uid="{00000000-0005-0000-0000-0000E3020000}"/>
    <cellStyle name="Percent 5 9 3" xfId="740" xr:uid="{00000000-0005-0000-0000-0000E4020000}"/>
    <cellStyle name="Percent 5 9 3 2" xfId="741" xr:uid="{00000000-0005-0000-0000-0000E5020000}"/>
    <cellStyle name="Percent 6" xfId="742" xr:uid="{00000000-0005-0000-0000-0000E6020000}"/>
    <cellStyle name="Percent 6 10" xfId="743" xr:uid="{00000000-0005-0000-0000-0000E7020000}"/>
    <cellStyle name="Percent 6 11" xfId="744" xr:uid="{00000000-0005-0000-0000-0000E8020000}"/>
    <cellStyle name="Percent 6 11 2" xfId="745" xr:uid="{00000000-0005-0000-0000-0000E9020000}"/>
    <cellStyle name="Percent 6 11 2 2" xfId="746" xr:uid="{00000000-0005-0000-0000-0000EA020000}"/>
    <cellStyle name="Percent 6 11 2 3" xfId="747" xr:uid="{00000000-0005-0000-0000-0000EB020000}"/>
    <cellStyle name="Percent 6 11 2 3 2" xfId="748" xr:uid="{00000000-0005-0000-0000-0000EC020000}"/>
    <cellStyle name="Percent 6 12" xfId="749" xr:uid="{00000000-0005-0000-0000-0000ED020000}"/>
    <cellStyle name="Percent 6 13" xfId="750" xr:uid="{00000000-0005-0000-0000-0000EE020000}"/>
    <cellStyle name="Percent 6 13 2" xfId="751" xr:uid="{00000000-0005-0000-0000-0000EF020000}"/>
    <cellStyle name="Percent 6 13 2 2" xfId="752" xr:uid="{00000000-0005-0000-0000-0000F0020000}"/>
    <cellStyle name="Percent 6 13 2 3" xfId="753" xr:uid="{00000000-0005-0000-0000-0000F1020000}"/>
    <cellStyle name="Percent 6 13 2 3 2" xfId="754" xr:uid="{00000000-0005-0000-0000-0000F2020000}"/>
    <cellStyle name="Percent 6 14" xfId="755" xr:uid="{00000000-0005-0000-0000-0000F3020000}"/>
    <cellStyle name="Percent 6 14 2" xfId="756" xr:uid="{00000000-0005-0000-0000-0000F4020000}"/>
    <cellStyle name="Percent 6 15" xfId="757" xr:uid="{00000000-0005-0000-0000-0000F5020000}"/>
    <cellStyle name="Percent 6 16" xfId="758" xr:uid="{00000000-0005-0000-0000-0000F6020000}"/>
    <cellStyle name="Percent 6 16 2" xfId="759" xr:uid="{00000000-0005-0000-0000-0000F7020000}"/>
    <cellStyle name="Percent 6 2" xfId="760" xr:uid="{00000000-0005-0000-0000-0000F8020000}"/>
    <cellStyle name="Percent 6 3" xfId="761" xr:uid="{00000000-0005-0000-0000-0000F9020000}"/>
    <cellStyle name="Percent 6 4" xfId="762" xr:uid="{00000000-0005-0000-0000-0000FA020000}"/>
    <cellStyle name="Percent 6 5" xfId="763" xr:uid="{00000000-0005-0000-0000-0000FB020000}"/>
    <cellStyle name="Percent 6 6" xfId="764" xr:uid="{00000000-0005-0000-0000-0000FC020000}"/>
    <cellStyle name="Percent 6 7" xfId="765" xr:uid="{00000000-0005-0000-0000-0000FD020000}"/>
    <cellStyle name="Percent 6 7 2" xfId="766" xr:uid="{00000000-0005-0000-0000-0000FE020000}"/>
    <cellStyle name="Percent 6 7 2 2" xfId="767" xr:uid="{00000000-0005-0000-0000-0000FF020000}"/>
    <cellStyle name="Percent 6 7 2 3" xfId="768" xr:uid="{00000000-0005-0000-0000-000000030000}"/>
    <cellStyle name="Percent 6 8" xfId="769" xr:uid="{00000000-0005-0000-0000-000001030000}"/>
    <cellStyle name="Percent 6 9" xfId="770" xr:uid="{00000000-0005-0000-0000-000002030000}"/>
    <cellStyle name="Percent 7" xfId="771" xr:uid="{00000000-0005-0000-0000-000003030000}"/>
    <cellStyle name="Percent 7 10" xfId="772" xr:uid="{00000000-0005-0000-0000-000004030000}"/>
    <cellStyle name="Percent 7 11" xfId="773" xr:uid="{00000000-0005-0000-0000-000005030000}"/>
    <cellStyle name="Percent 7 11 2" xfId="774" xr:uid="{00000000-0005-0000-0000-000006030000}"/>
    <cellStyle name="Percent 7 11 2 2" xfId="775" xr:uid="{00000000-0005-0000-0000-000007030000}"/>
    <cellStyle name="Percent 7 11 2 3" xfId="776" xr:uid="{00000000-0005-0000-0000-000008030000}"/>
    <cellStyle name="Percent 7 11 2 3 2" xfId="777" xr:uid="{00000000-0005-0000-0000-000009030000}"/>
    <cellStyle name="Percent 7 12" xfId="778" xr:uid="{00000000-0005-0000-0000-00000A030000}"/>
    <cellStyle name="Percent 7 12 2" xfId="779" xr:uid="{00000000-0005-0000-0000-00000B030000}"/>
    <cellStyle name="Percent 7 13" xfId="780" xr:uid="{00000000-0005-0000-0000-00000C030000}"/>
    <cellStyle name="Percent 7 14" xfId="781" xr:uid="{00000000-0005-0000-0000-00000D030000}"/>
    <cellStyle name="Percent 7 14 2" xfId="782" xr:uid="{00000000-0005-0000-0000-00000E030000}"/>
    <cellStyle name="Percent 7 2" xfId="783" xr:uid="{00000000-0005-0000-0000-00000F030000}"/>
    <cellStyle name="Percent 7 3" xfId="784" xr:uid="{00000000-0005-0000-0000-000010030000}"/>
    <cellStyle name="Percent 7 4" xfId="785" xr:uid="{00000000-0005-0000-0000-000011030000}"/>
    <cellStyle name="Percent 7 5" xfId="786" xr:uid="{00000000-0005-0000-0000-000012030000}"/>
    <cellStyle name="Percent 7 5 2" xfId="787" xr:uid="{00000000-0005-0000-0000-000013030000}"/>
    <cellStyle name="Percent 7 5 2 2" xfId="788" xr:uid="{00000000-0005-0000-0000-000014030000}"/>
    <cellStyle name="Percent 7 5 2 3" xfId="789" xr:uid="{00000000-0005-0000-0000-000015030000}"/>
    <cellStyle name="Percent 7 5 2 4" xfId="790" xr:uid="{00000000-0005-0000-0000-000016030000}"/>
    <cellStyle name="Percent 7 6" xfId="791" xr:uid="{00000000-0005-0000-0000-000017030000}"/>
    <cellStyle name="Percent 7 7" xfId="792" xr:uid="{00000000-0005-0000-0000-000018030000}"/>
    <cellStyle name="Percent 7 8" xfId="793" xr:uid="{00000000-0005-0000-0000-000019030000}"/>
    <cellStyle name="Percent 7 9" xfId="794" xr:uid="{00000000-0005-0000-0000-00001A030000}"/>
    <cellStyle name="Percent 7 9 2" xfId="795" xr:uid="{00000000-0005-0000-0000-00001B030000}"/>
    <cellStyle name="Percent 7 9 2 2" xfId="796" xr:uid="{00000000-0005-0000-0000-00001C030000}"/>
    <cellStyle name="Percent 7 9 2 3" xfId="797" xr:uid="{00000000-0005-0000-0000-00001D030000}"/>
    <cellStyle name="Percent 7 9 2 3 2" xfId="798" xr:uid="{00000000-0005-0000-0000-00001E030000}"/>
    <cellStyle name="Percent 8" xfId="799" xr:uid="{00000000-0005-0000-0000-00001F030000}"/>
    <cellStyle name="Percent 8 2" xfId="800" xr:uid="{00000000-0005-0000-0000-000020030000}"/>
    <cellStyle name="Percent 8 3" xfId="801" xr:uid="{00000000-0005-0000-0000-000021030000}"/>
    <cellStyle name="Percent 8 4" xfId="802" xr:uid="{00000000-0005-0000-0000-000022030000}"/>
    <cellStyle name="Percent 8 5" xfId="803" xr:uid="{00000000-0005-0000-0000-000023030000}"/>
    <cellStyle name="Percent 9" xfId="804" xr:uid="{00000000-0005-0000-0000-000024030000}"/>
    <cellStyle name="Percent 9 2" xfId="805" xr:uid="{00000000-0005-0000-0000-000025030000}"/>
    <cellStyle name="Percent 9 3" xfId="806" xr:uid="{00000000-0005-0000-0000-000026030000}"/>
    <cellStyle name="Percent 9 4" xfId="807" xr:uid="{00000000-0005-0000-0000-000027030000}"/>
    <cellStyle name="Percent 9 5" xfId="808" xr:uid="{00000000-0005-0000-0000-000028030000}"/>
    <cellStyle name="PSChar" xfId="809" xr:uid="{00000000-0005-0000-0000-000029030000}"/>
    <cellStyle name="PSChar 10" xfId="810" xr:uid="{00000000-0005-0000-0000-00002A030000}"/>
    <cellStyle name="PSChar 10 2" xfId="811" xr:uid="{00000000-0005-0000-0000-00002B030000}"/>
    <cellStyle name="PSChar 10 2 2" xfId="812" xr:uid="{00000000-0005-0000-0000-00002C030000}"/>
    <cellStyle name="PSChar 10 3" xfId="813" xr:uid="{00000000-0005-0000-0000-00002D030000}"/>
    <cellStyle name="PSChar 11" xfId="814" xr:uid="{00000000-0005-0000-0000-00002E030000}"/>
    <cellStyle name="PSChar 2" xfId="815" xr:uid="{00000000-0005-0000-0000-00002F030000}"/>
    <cellStyle name="PSChar 2 2" xfId="816" xr:uid="{00000000-0005-0000-0000-000030030000}"/>
    <cellStyle name="PSChar 2 2 2" xfId="817" xr:uid="{00000000-0005-0000-0000-000031030000}"/>
    <cellStyle name="PSChar 3" xfId="818" xr:uid="{00000000-0005-0000-0000-000032030000}"/>
    <cellStyle name="PSChar 3 2" xfId="819" xr:uid="{00000000-0005-0000-0000-000033030000}"/>
    <cellStyle name="PSChar 4" xfId="820" xr:uid="{00000000-0005-0000-0000-000034030000}"/>
    <cellStyle name="PSChar 4 2" xfId="821" xr:uid="{00000000-0005-0000-0000-000035030000}"/>
    <cellStyle name="PSChar 5" xfId="822" xr:uid="{00000000-0005-0000-0000-000036030000}"/>
    <cellStyle name="PSChar 5 2" xfId="823" xr:uid="{00000000-0005-0000-0000-000037030000}"/>
    <cellStyle name="PSChar 5 3" xfId="824" xr:uid="{00000000-0005-0000-0000-000038030000}"/>
    <cellStyle name="PSChar 5 3 2" xfId="825" xr:uid="{00000000-0005-0000-0000-000039030000}"/>
    <cellStyle name="PSChar 6" xfId="826" xr:uid="{00000000-0005-0000-0000-00003A030000}"/>
    <cellStyle name="PSChar 6 2" xfId="827" xr:uid="{00000000-0005-0000-0000-00003B030000}"/>
    <cellStyle name="PSChar 7" xfId="828" xr:uid="{00000000-0005-0000-0000-00003C030000}"/>
    <cellStyle name="PSChar 8" xfId="829" xr:uid="{00000000-0005-0000-0000-00003D030000}"/>
    <cellStyle name="PSChar 8 2" xfId="830" xr:uid="{00000000-0005-0000-0000-00003E030000}"/>
    <cellStyle name="PSChar 9" xfId="831" xr:uid="{00000000-0005-0000-0000-00003F030000}"/>
    <cellStyle name="PSChar 9 2" xfId="832" xr:uid="{00000000-0005-0000-0000-000040030000}"/>
    <cellStyle name="PSDate" xfId="833" xr:uid="{00000000-0005-0000-0000-000041030000}"/>
    <cellStyle name="PSDate 10" xfId="834" xr:uid="{00000000-0005-0000-0000-000042030000}"/>
    <cellStyle name="PSDate 2" xfId="835" xr:uid="{00000000-0005-0000-0000-000043030000}"/>
    <cellStyle name="PSDate 2 2" xfId="836" xr:uid="{00000000-0005-0000-0000-000044030000}"/>
    <cellStyle name="PSDate 2 2 2" xfId="837" xr:uid="{00000000-0005-0000-0000-000045030000}"/>
    <cellStyle name="PSDate 3" xfId="838" xr:uid="{00000000-0005-0000-0000-000046030000}"/>
    <cellStyle name="PSDate 3 2" xfId="839" xr:uid="{00000000-0005-0000-0000-000047030000}"/>
    <cellStyle name="PSDate 4" xfId="840" xr:uid="{00000000-0005-0000-0000-000048030000}"/>
    <cellStyle name="PSDate 4 2" xfId="841" xr:uid="{00000000-0005-0000-0000-000049030000}"/>
    <cellStyle name="PSDate 5" xfId="842" xr:uid="{00000000-0005-0000-0000-00004A030000}"/>
    <cellStyle name="PSDate 5 2" xfId="843" xr:uid="{00000000-0005-0000-0000-00004B030000}"/>
    <cellStyle name="PSDate 5 3" xfId="844" xr:uid="{00000000-0005-0000-0000-00004C030000}"/>
    <cellStyle name="PSDate 5 3 2" xfId="845" xr:uid="{00000000-0005-0000-0000-00004D030000}"/>
    <cellStyle name="PSDate 6" xfId="846" xr:uid="{00000000-0005-0000-0000-00004E030000}"/>
    <cellStyle name="PSDate 6 2" xfId="847" xr:uid="{00000000-0005-0000-0000-00004F030000}"/>
    <cellStyle name="PSDate 7" xfId="848" xr:uid="{00000000-0005-0000-0000-000050030000}"/>
    <cellStyle name="PSDate 8" xfId="849" xr:uid="{00000000-0005-0000-0000-000051030000}"/>
    <cellStyle name="PSDate 8 2" xfId="850" xr:uid="{00000000-0005-0000-0000-000052030000}"/>
    <cellStyle name="PSDate 9" xfId="851" xr:uid="{00000000-0005-0000-0000-000053030000}"/>
    <cellStyle name="PSDate 9 2" xfId="852" xr:uid="{00000000-0005-0000-0000-000054030000}"/>
    <cellStyle name="PSDate 9 2 2" xfId="853" xr:uid="{00000000-0005-0000-0000-000055030000}"/>
    <cellStyle name="PSDate 9 3" xfId="854" xr:uid="{00000000-0005-0000-0000-000056030000}"/>
    <cellStyle name="PSDec" xfId="855" xr:uid="{00000000-0005-0000-0000-000057030000}"/>
    <cellStyle name="PSDec 10" xfId="856" xr:uid="{00000000-0005-0000-0000-000058030000}"/>
    <cellStyle name="PSDec 10 2" xfId="857" xr:uid="{00000000-0005-0000-0000-000059030000}"/>
    <cellStyle name="PSDec 10 2 2" xfId="858" xr:uid="{00000000-0005-0000-0000-00005A030000}"/>
    <cellStyle name="PSDec 10 3" xfId="859" xr:uid="{00000000-0005-0000-0000-00005B030000}"/>
    <cellStyle name="PSDec 11" xfId="860" xr:uid="{00000000-0005-0000-0000-00005C030000}"/>
    <cellStyle name="PSDec 2" xfId="861" xr:uid="{00000000-0005-0000-0000-00005D030000}"/>
    <cellStyle name="PSDec 2 2" xfId="862" xr:uid="{00000000-0005-0000-0000-00005E030000}"/>
    <cellStyle name="PSDec 2 2 2" xfId="863" xr:uid="{00000000-0005-0000-0000-00005F030000}"/>
    <cellStyle name="PSDec 3" xfId="864" xr:uid="{00000000-0005-0000-0000-000060030000}"/>
    <cellStyle name="PSDec 3 2" xfId="865" xr:uid="{00000000-0005-0000-0000-000061030000}"/>
    <cellStyle name="PSDec 4" xfId="866" xr:uid="{00000000-0005-0000-0000-000062030000}"/>
    <cellStyle name="PSDec 4 2" xfId="867" xr:uid="{00000000-0005-0000-0000-000063030000}"/>
    <cellStyle name="PSDec 5" xfId="868" xr:uid="{00000000-0005-0000-0000-000064030000}"/>
    <cellStyle name="PSDec 5 2" xfId="869" xr:uid="{00000000-0005-0000-0000-000065030000}"/>
    <cellStyle name="PSDec 5 3" xfId="870" xr:uid="{00000000-0005-0000-0000-000066030000}"/>
    <cellStyle name="PSDec 5 3 2" xfId="871" xr:uid="{00000000-0005-0000-0000-000067030000}"/>
    <cellStyle name="PSDec 6" xfId="872" xr:uid="{00000000-0005-0000-0000-000068030000}"/>
    <cellStyle name="PSDec 6 2" xfId="873" xr:uid="{00000000-0005-0000-0000-000069030000}"/>
    <cellStyle name="PSDec 7" xfId="874" xr:uid="{00000000-0005-0000-0000-00006A030000}"/>
    <cellStyle name="PSDec 8" xfId="875" xr:uid="{00000000-0005-0000-0000-00006B030000}"/>
    <cellStyle name="PSDec 8 2" xfId="876" xr:uid="{00000000-0005-0000-0000-00006C030000}"/>
    <cellStyle name="PSDec 9" xfId="877" xr:uid="{00000000-0005-0000-0000-00006D030000}"/>
    <cellStyle name="PSDec 9 2" xfId="878" xr:uid="{00000000-0005-0000-0000-00006E030000}"/>
    <cellStyle name="PSHeading" xfId="879" xr:uid="{00000000-0005-0000-0000-00006F030000}"/>
    <cellStyle name="PSHeading 2" xfId="880" xr:uid="{00000000-0005-0000-0000-000070030000}"/>
    <cellStyle name="PSHeading 2 2" xfId="881" xr:uid="{00000000-0005-0000-0000-000071030000}"/>
    <cellStyle name="PSHeading 2 2 2" xfId="882" xr:uid="{00000000-0005-0000-0000-000072030000}"/>
    <cellStyle name="PSHeading 2 2 3" xfId="883" xr:uid="{00000000-0005-0000-0000-000073030000}"/>
    <cellStyle name="PSHeading 2 2 3 2" xfId="884" xr:uid="{00000000-0005-0000-0000-000074030000}"/>
    <cellStyle name="PSHeading 3" xfId="885" xr:uid="{00000000-0005-0000-0000-000075030000}"/>
    <cellStyle name="PSHeading 3 2" xfId="886" xr:uid="{00000000-0005-0000-0000-000076030000}"/>
    <cellStyle name="PSHeading 3 3" xfId="887" xr:uid="{00000000-0005-0000-0000-000077030000}"/>
    <cellStyle name="PSHeading 3 3 2" xfId="888" xr:uid="{00000000-0005-0000-0000-000078030000}"/>
    <cellStyle name="PSHeading 4" xfId="889" xr:uid="{00000000-0005-0000-0000-000079030000}"/>
    <cellStyle name="PSHeading 4 2" xfId="890" xr:uid="{00000000-0005-0000-0000-00007A030000}"/>
    <cellStyle name="PSHeading 5" xfId="891" xr:uid="{00000000-0005-0000-0000-00007B030000}"/>
    <cellStyle name="PSHeading 5 2" xfId="892" xr:uid="{00000000-0005-0000-0000-00007C030000}"/>
    <cellStyle name="PSHeading 6" xfId="893" xr:uid="{00000000-0005-0000-0000-00007D030000}"/>
    <cellStyle name="PSHeading 6 2" xfId="894" xr:uid="{00000000-0005-0000-0000-00007E030000}"/>
    <cellStyle name="PSHeading 6 2 2" xfId="895" xr:uid="{00000000-0005-0000-0000-00007F030000}"/>
    <cellStyle name="PSHeading 6 3" xfId="896" xr:uid="{00000000-0005-0000-0000-000080030000}"/>
    <cellStyle name="PSHeading 7" xfId="897" xr:uid="{00000000-0005-0000-0000-000081030000}"/>
    <cellStyle name="PSInt" xfId="898" xr:uid="{00000000-0005-0000-0000-000082030000}"/>
    <cellStyle name="PSInt 10" xfId="899" xr:uid="{00000000-0005-0000-0000-000083030000}"/>
    <cellStyle name="PSInt 10 2" xfId="900" xr:uid="{00000000-0005-0000-0000-000084030000}"/>
    <cellStyle name="PSInt 10 2 2" xfId="901" xr:uid="{00000000-0005-0000-0000-000085030000}"/>
    <cellStyle name="PSInt 10 3" xfId="902" xr:uid="{00000000-0005-0000-0000-000086030000}"/>
    <cellStyle name="PSInt 11" xfId="903" xr:uid="{00000000-0005-0000-0000-000087030000}"/>
    <cellStyle name="PSInt 2" xfId="904" xr:uid="{00000000-0005-0000-0000-000088030000}"/>
    <cellStyle name="PSInt 2 2" xfId="905" xr:uid="{00000000-0005-0000-0000-000089030000}"/>
    <cellStyle name="PSInt 2 2 2" xfId="906" xr:uid="{00000000-0005-0000-0000-00008A030000}"/>
    <cellStyle name="PSInt 3" xfId="907" xr:uid="{00000000-0005-0000-0000-00008B030000}"/>
    <cellStyle name="PSInt 3 2" xfId="908" xr:uid="{00000000-0005-0000-0000-00008C030000}"/>
    <cellStyle name="PSInt 4" xfId="909" xr:uid="{00000000-0005-0000-0000-00008D030000}"/>
    <cellStyle name="PSInt 4 2" xfId="910" xr:uid="{00000000-0005-0000-0000-00008E030000}"/>
    <cellStyle name="PSInt 5" xfId="911" xr:uid="{00000000-0005-0000-0000-00008F030000}"/>
    <cellStyle name="PSInt 5 2" xfId="912" xr:uid="{00000000-0005-0000-0000-000090030000}"/>
    <cellStyle name="PSInt 5 3" xfId="913" xr:uid="{00000000-0005-0000-0000-000091030000}"/>
    <cellStyle name="PSInt 5 3 2" xfId="914" xr:uid="{00000000-0005-0000-0000-000092030000}"/>
    <cellStyle name="PSInt 6" xfId="915" xr:uid="{00000000-0005-0000-0000-000093030000}"/>
    <cellStyle name="PSInt 6 2" xfId="916" xr:uid="{00000000-0005-0000-0000-000094030000}"/>
    <cellStyle name="PSInt 7" xfId="917" xr:uid="{00000000-0005-0000-0000-000095030000}"/>
    <cellStyle name="PSInt 8" xfId="918" xr:uid="{00000000-0005-0000-0000-000096030000}"/>
    <cellStyle name="PSInt 8 2" xfId="919" xr:uid="{00000000-0005-0000-0000-000097030000}"/>
    <cellStyle name="PSInt 9" xfId="920" xr:uid="{00000000-0005-0000-0000-000098030000}"/>
    <cellStyle name="PSInt 9 2" xfId="921" xr:uid="{00000000-0005-0000-0000-000099030000}"/>
    <cellStyle name="PSSpacer" xfId="922" xr:uid="{00000000-0005-0000-0000-00009A030000}"/>
    <cellStyle name="PSSpacer 10" xfId="923" xr:uid="{00000000-0005-0000-0000-00009B030000}"/>
    <cellStyle name="PSSpacer 2" xfId="924" xr:uid="{00000000-0005-0000-0000-00009C030000}"/>
    <cellStyle name="PSSpacer 2 2" xfId="925" xr:uid="{00000000-0005-0000-0000-00009D030000}"/>
    <cellStyle name="PSSpacer 3" xfId="926" xr:uid="{00000000-0005-0000-0000-00009E030000}"/>
    <cellStyle name="PSSpacer 3 2" xfId="927" xr:uid="{00000000-0005-0000-0000-00009F030000}"/>
    <cellStyle name="PSSpacer 4" xfId="928" xr:uid="{00000000-0005-0000-0000-0000A0030000}"/>
    <cellStyle name="PSSpacer 4 2" xfId="929" xr:uid="{00000000-0005-0000-0000-0000A1030000}"/>
    <cellStyle name="PSSpacer 5" xfId="930" xr:uid="{00000000-0005-0000-0000-0000A2030000}"/>
    <cellStyle name="PSSpacer 5 2" xfId="931" xr:uid="{00000000-0005-0000-0000-0000A3030000}"/>
    <cellStyle name="PSSpacer 5 3" xfId="932" xr:uid="{00000000-0005-0000-0000-0000A4030000}"/>
    <cellStyle name="PSSpacer 5 3 2" xfId="933" xr:uid="{00000000-0005-0000-0000-0000A5030000}"/>
    <cellStyle name="PSSpacer 6" xfId="934" xr:uid="{00000000-0005-0000-0000-0000A6030000}"/>
    <cellStyle name="PSSpacer 6 2" xfId="935" xr:uid="{00000000-0005-0000-0000-0000A7030000}"/>
    <cellStyle name="PSSpacer 7" xfId="936" xr:uid="{00000000-0005-0000-0000-0000A8030000}"/>
    <cellStyle name="PSSpacer 8" xfId="937" xr:uid="{00000000-0005-0000-0000-0000A9030000}"/>
    <cellStyle name="PSSpacer 8 2" xfId="938" xr:uid="{00000000-0005-0000-0000-0000AA030000}"/>
    <cellStyle name="PSSpacer 9" xfId="939" xr:uid="{00000000-0005-0000-0000-0000AB030000}"/>
    <cellStyle name="PSSpacer 9 2" xfId="940" xr:uid="{00000000-0005-0000-0000-0000AC030000}"/>
    <cellStyle name="PSSpacer 9 2 2" xfId="941" xr:uid="{00000000-0005-0000-0000-0000AD030000}"/>
    <cellStyle name="PSSpacer 9 3" xfId="942" xr:uid="{00000000-0005-0000-0000-0000AE030000}"/>
    <cellStyle name="Title 2" xfId="943" xr:uid="{00000000-0005-0000-0000-0000AF030000}"/>
    <cellStyle name="Total 2" xfId="944" xr:uid="{00000000-0005-0000-0000-0000B0030000}"/>
    <cellStyle name="Warning Text 2" xfId="945" xr:uid="{00000000-0005-0000-0000-0000B1030000}"/>
  </cellStyles>
  <dxfs count="0"/>
  <tableStyles count="0" defaultTableStyle="TableStyleMedium2" defaultPivotStyle="PivotStyleLight16"/>
  <colors>
    <mruColors>
      <color rgb="FFFFCCFF"/>
      <color rgb="FFFFFFCC"/>
      <color rgb="FFB8E3FE"/>
      <color rgb="FFF8A2CF"/>
      <color rgb="FFCCCCFF"/>
      <color rgb="FFCCFFCC"/>
      <color rgb="FFFF99CC"/>
      <color rgb="FFFFFFFF"/>
      <color rgb="FF0000FF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18" Type="http://schemas.openxmlformats.org/officeDocument/2006/relationships/customXml" Target="../customXml/item5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17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38100</xdr:rowOff>
    </xdr:from>
    <xdr:to>
      <xdr:col>15</xdr:col>
      <xdr:colOff>247650</xdr:colOff>
      <xdr:row>34</xdr:row>
      <xdr:rowOff>142875</xdr:rowOff>
    </xdr:to>
    <xdr:pic>
      <xdr:nvPicPr>
        <xdr:cNvPr id="214040" name="Picture 2">
          <a:extLst>
            <a:ext uri="{FF2B5EF4-FFF2-40B4-BE49-F238E27FC236}">
              <a16:creationId xmlns:a16="http://schemas.microsoft.com/office/drawing/2014/main" id="{9BF385B8-6DC8-A53C-80DB-6518289737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0025"/>
          <a:ext cx="9391650" cy="5448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3">
    <pageSetUpPr autoPageBreaks="0" fitToPage="1"/>
  </sheetPr>
  <dimension ref="A1:H65"/>
  <sheetViews>
    <sheetView showGridLines="0" tabSelected="1" zoomScale="90" zoomScaleNormal="90" zoomScaleSheetLayoutView="100" workbookViewId="0"/>
  </sheetViews>
  <sheetFormatPr defaultColWidth="8.7109375" defaultRowHeight="12.75"/>
  <cols>
    <col min="1" max="1" width="40.28515625" style="39" customWidth="1"/>
    <col min="2" max="2" width="5.28515625" style="38" customWidth="1"/>
    <col min="3" max="3" width="0.28515625" style="39" customWidth="1"/>
    <col min="4" max="4" width="56" style="39" customWidth="1"/>
    <col min="5" max="5" width="9" style="39" bestFit="1" customWidth="1"/>
    <col min="6" max="6" width="20" style="39" customWidth="1"/>
    <col min="7" max="7" width="0.7109375" style="39" customWidth="1"/>
    <col min="8" max="8" width="32.7109375" style="134" customWidth="1"/>
    <col min="9" max="16384" width="8.7109375" style="39"/>
  </cols>
  <sheetData>
    <row r="1" spans="1:8" s="32" customFormat="1">
      <c r="B1" s="3"/>
      <c r="C1" s="3"/>
      <c r="D1" s="7"/>
      <c r="E1" s="7"/>
      <c r="F1" s="7"/>
      <c r="G1" s="7"/>
      <c r="H1" s="35"/>
    </row>
    <row r="2" spans="1:8" s="32" customFormat="1" ht="15" customHeight="1">
      <c r="B2" s="156" t="s">
        <v>19</v>
      </c>
      <c r="C2" s="156"/>
      <c r="D2" s="156"/>
      <c r="E2" s="156"/>
      <c r="F2" s="156"/>
      <c r="G2" s="156"/>
      <c r="H2" s="35"/>
    </row>
    <row r="3" spans="1:8" s="32" customFormat="1">
      <c r="B3" s="156" t="s">
        <v>69</v>
      </c>
      <c r="C3" s="156"/>
      <c r="D3" s="156"/>
      <c r="E3" s="156"/>
      <c r="F3" s="156"/>
      <c r="G3" s="156"/>
      <c r="H3" s="35"/>
    </row>
    <row r="4" spans="1:8" ht="14.25" thickBot="1">
      <c r="A4" s="145"/>
      <c r="F4" s="139"/>
    </row>
    <row r="5" spans="1:8" s="44" customFormat="1" ht="26.25" thickBot="1">
      <c r="A5" s="155" t="s">
        <v>84</v>
      </c>
      <c r="B5" s="131" t="s">
        <v>33</v>
      </c>
      <c r="C5" s="40"/>
      <c r="D5" s="41"/>
      <c r="E5" s="42"/>
      <c r="F5" s="157" t="s">
        <v>65</v>
      </c>
      <c r="G5" s="43"/>
      <c r="H5" s="44" t="s">
        <v>64</v>
      </c>
    </row>
    <row r="6" spans="1:8" s="44" customFormat="1">
      <c r="B6" s="132"/>
      <c r="C6" s="45"/>
      <c r="D6" s="46" t="s">
        <v>32</v>
      </c>
      <c r="F6" s="158"/>
      <c r="G6" s="45"/>
    </row>
    <row r="7" spans="1:8" ht="2.65" customHeight="1">
      <c r="B7" s="47"/>
      <c r="C7" s="48"/>
      <c r="D7" s="49"/>
      <c r="F7" s="50"/>
      <c r="G7" s="48"/>
    </row>
    <row r="8" spans="1:8">
      <c r="B8" s="51">
        <v>1</v>
      </c>
      <c r="C8" s="48"/>
      <c r="D8" s="49" t="s">
        <v>18</v>
      </c>
      <c r="F8" s="135">
        <f>33957903.28+11466156.84</f>
        <v>45424060.120000005</v>
      </c>
      <c r="G8" s="52"/>
      <c r="H8" s="188" t="s">
        <v>85</v>
      </c>
    </row>
    <row r="9" spans="1:8">
      <c r="B9" s="51">
        <v>2</v>
      </c>
      <c r="C9" s="48"/>
      <c r="D9" s="49" t="s">
        <v>15</v>
      </c>
      <c r="F9" s="187">
        <v>2147169.65</v>
      </c>
      <c r="G9" s="52"/>
      <c r="H9" s="188" t="s">
        <v>85</v>
      </c>
    </row>
    <row r="10" spans="1:8">
      <c r="B10" s="51">
        <v>3</v>
      </c>
      <c r="C10" s="48"/>
      <c r="D10" s="140" t="s">
        <v>31</v>
      </c>
      <c r="E10" s="141"/>
      <c r="F10" s="187">
        <v>0</v>
      </c>
      <c r="G10" s="52"/>
      <c r="H10" s="188" t="s">
        <v>70</v>
      </c>
    </row>
    <row r="11" spans="1:8" ht="13.5" thickBot="1">
      <c r="B11" s="51">
        <v>4</v>
      </c>
      <c r="C11" s="48"/>
      <c r="D11" s="49" t="s">
        <v>17</v>
      </c>
      <c r="F11" s="137">
        <f>+F8-F9-F10</f>
        <v>43276890.470000006</v>
      </c>
      <c r="G11" s="54" t="s">
        <v>7</v>
      </c>
      <c r="H11" s="189" t="s">
        <v>67</v>
      </c>
    </row>
    <row r="12" spans="1:8" ht="13.5" thickTop="1">
      <c r="B12" s="51">
        <v>5</v>
      </c>
      <c r="C12" s="48"/>
      <c r="D12" s="49" t="s">
        <v>54</v>
      </c>
      <c r="F12" s="187">
        <v>14966968.5</v>
      </c>
      <c r="G12" s="52"/>
      <c r="H12" s="188" t="s">
        <v>68</v>
      </c>
    </row>
    <row r="13" spans="1:8" s="44" customFormat="1" ht="13.5" thickBot="1">
      <c r="B13" s="51">
        <v>6</v>
      </c>
      <c r="C13" s="45"/>
      <c r="D13" s="128" t="s">
        <v>16</v>
      </c>
      <c r="F13" s="137">
        <f>SUM(F11:F12)</f>
        <v>58243858.970000006</v>
      </c>
      <c r="G13" s="55" t="s">
        <v>7</v>
      </c>
      <c r="H13" s="44" t="s">
        <v>67</v>
      </c>
    </row>
    <row r="14" spans="1:8" ht="13.5" thickTop="1">
      <c r="B14" s="51">
        <v>7</v>
      </c>
      <c r="C14" s="48"/>
      <c r="D14" s="140" t="s">
        <v>59</v>
      </c>
      <c r="E14" s="143"/>
      <c r="F14" s="144">
        <f>WACC!$S$16</f>
        <v>8.2162213899343903E-2</v>
      </c>
      <c r="G14" s="64"/>
      <c r="H14" s="190" t="s">
        <v>71</v>
      </c>
    </row>
    <row r="15" spans="1:8">
      <c r="B15" s="51">
        <v>8</v>
      </c>
      <c r="C15" s="48"/>
      <c r="D15" s="49" t="s">
        <v>56</v>
      </c>
      <c r="F15" s="56">
        <f>+F13*F14</f>
        <v>4785444.3990163608</v>
      </c>
      <c r="G15" s="65">
        <v>7.7200000000000005E-2</v>
      </c>
      <c r="H15" s="44" t="s">
        <v>67</v>
      </c>
    </row>
    <row r="16" spans="1:8" s="44" customFormat="1" ht="13.5" thickBot="1">
      <c r="B16" s="51">
        <v>9</v>
      </c>
      <c r="C16" s="45"/>
      <c r="D16" s="128" t="s">
        <v>56</v>
      </c>
      <c r="F16" s="133">
        <f>SUM(F15:F15)</f>
        <v>4785444.3990163608</v>
      </c>
      <c r="G16" s="55"/>
      <c r="H16" s="44" t="s">
        <v>67</v>
      </c>
    </row>
    <row r="17" spans="1:8" ht="13.5" thickTop="1">
      <c r="B17" s="51">
        <v>10</v>
      </c>
      <c r="C17" s="48"/>
      <c r="D17" s="49" t="s">
        <v>58</v>
      </c>
      <c r="E17" s="44"/>
      <c r="F17" s="187">
        <v>915968.91</v>
      </c>
      <c r="G17" s="52"/>
      <c r="H17" s="188" t="s">
        <v>85</v>
      </c>
    </row>
    <row r="18" spans="1:8" s="44" customFormat="1" ht="13.5" thickBot="1">
      <c r="B18" s="51">
        <v>12</v>
      </c>
      <c r="C18" s="45"/>
      <c r="D18" s="128" t="s">
        <v>63</v>
      </c>
      <c r="F18" s="133">
        <f>SUM(F17:F17)</f>
        <v>915968.91</v>
      </c>
      <c r="G18" s="52"/>
      <c r="H18" s="44" t="s">
        <v>67</v>
      </c>
    </row>
    <row r="19" spans="1:8" s="44" customFormat="1" ht="13.5" thickTop="1">
      <c r="B19" s="51">
        <v>13</v>
      </c>
      <c r="C19" s="45"/>
      <c r="D19" s="129" t="s">
        <v>57</v>
      </c>
      <c r="F19" s="58">
        <f>F18</f>
        <v>915968.91</v>
      </c>
      <c r="G19" s="52"/>
    </row>
    <row r="20" spans="1:8" s="44" customFormat="1">
      <c r="B20" s="51">
        <v>14</v>
      </c>
      <c r="C20" s="45"/>
      <c r="D20" s="129" t="s">
        <v>62</v>
      </c>
      <c r="F20" s="59">
        <f>F18</f>
        <v>915968.91</v>
      </c>
      <c r="G20" s="60"/>
    </row>
    <row r="21" spans="1:8" s="44" customFormat="1">
      <c r="B21" s="51">
        <v>15</v>
      </c>
      <c r="C21" s="45"/>
      <c r="D21" s="129" t="s">
        <v>60</v>
      </c>
      <c r="F21" s="57">
        <f>+F19-F20</f>
        <v>0</v>
      </c>
      <c r="G21" s="60"/>
    </row>
    <row r="22" spans="1:8" s="44" customFormat="1" ht="13.5" thickBot="1">
      <c r="B22" s="51">
        <v>16</v>
      </c>
      <c r="C22" s="45"/>
      <c r="D22" s="128" t="s">
        <v>55</v>
      </c>
      <c r="F22" s="115">
        <f>+F21*E22</f>
        <v>0</v>
      </c>
      <c r="G22" s="55"/>
      <c r="H22" s="44" t="s">
        <v>66</v>
      </c>
    </row>
    <row r="23" spans="1:8" s="44" customFormat="1" ht="14.25" thickTop="1" thickBot="1">
      <c r="B23" s="138">
        <v>17</v>
      </c>
      <c r="C23" s="61"/>
      <c r="D23" s="130" t="s">
        <v>61</v>
      </c>
      <c r="E23" s="62"/>
      <c r="F23" s="136">
        <f>F22+F18+F16</f>
        <v>5701413.3090163609</v>
      </c>
      <c r="G23" s="63" t="s">
        <v>7</v>
      </c>
      <c r="H23" s="44" t="s">
        <v>67</v>
      </c>
    </row>
    <row r="25" spans="1:8" ht="13.5" thickBot="1">
      <c r="A25" s="145"/>
    </row>
    <row r="26" spans="1:8" s="44" customFormat="1" ht="26.25" thickBot="1">
      <c r="A26" s="155" t="s">
        <v>82</v>
      </c>
      <c r="B26" s="131" t="s">
        <v>33</v>
      </c>
      <c r="C26" s="40"/>
      <c r="D26" s="41"/>
      <c r="E26" s="42"/>
      <c r="F26" s="157" t="s">
        <v>65</v>
      </c>
      <c r="G26" s="43"/>
    </row>
    <row r="27" spans="1:8" s="44" customFormat="1">
      <c r="B27" s="132"/>
      <c r="C27" s="45"/>
      <c r="D27" s="46" t="s">
        <v>32</v>
      </c>
      <c r="F27" s="158"/>
      <c r="G27" s="45"/>
    </row>
    <row r="28" spans="1:8" ht="2.65" customHeight="1">
      <c r="B28" s="47"/>
      <c r="C28" s="48"/>
      <c r="D28" s="49"/>
      <c r="F28" s="50"/>
      <c r="G28" s="48"/>
    </row>
    <row r="29" spans="1:8">
      <c r="B29" s="51">
        <v>1</v>
      </c>
      <c r="C29" s="48"/>
      <c r="D29" s="49" t="s">
        <v>18</v>
      </c>
      <c r="F29" s="135">
        <f>Depr!C16</f>
        <v>45424060.120000005</v>
      </c>
      <c r="G29" s="52"/>
    </row>
    <row r="30" spans="1:8">
      <c r="B30" s="51">
        <v>2</v>
      </c>
      <c r="C30" s="48"/>
      <c r="D30" s="49" t="s">
        <v>15</v>
      </c>
      <c r="F30" s="53">
        <f>-Depr!D16</f>
        <v>3491721.65</v>
      </c>
      <c r="G30" s="52"/>
    </row>
    <row r="31" spans="1:8">
      <c r="B31" s="51">
        <v>3</v>
      </c>
      <c r="C31" s="48"/>
      <c r="D31" s="140" t="s">
        <v>31</v>
      </c>
      <c r="E31" s="141"/>
      <c r="F31" s="142">
        <v>0</v>
      </c>
      <c r="G31" s="52"/>
    </row>
    <row r="32" spans="1:8" ht="13.5" thickBot="1">
      <c r="B32" s="51">
        <v>4</v>
      </c>
      <c r="C32" s="48"/>
      <c r="D32" s="49" t="s">
        <v>17</v>
      </c>
      <c r="F32" s="137">
        <f>+F29-F30-F31</f>
        <v>41932338.470000006</v>
      </c>
      <c r="G32" s="54" t="s">
        <v>7</v>
      </c>
      <c r="H32" s="44"/>
    </row>
    <row r="33" spans="1:8" ht="13.5" thickTop="1">
      <c r="B33" s="51">
        <v>5</v>
      </c>
      <c r="C33" s="48"/>
      <c r="D33" s="49" t="s">
        <v>54</v>
      </c>
      <c r="F33" s="53">
        <f>'ELG CWIP'!C16</f>
        <v>14966968.5</v>
      </c>
      <c r="G33" s="52"/>
    </row>
    <row r="34" spans="1:8" s="44" customFormat="1" ht="13.5" thickBot="1">
      <c r="B34" s="51">
        <v>6</v>
      </c>
      <c r="C34" s="45"/>
      <c r="D34" s="128" t="s">
        <v>16</v>
      </c>
      <c r="F34" s="137">
        <f>SUM(F32:F33)</f>
        <v>56899306.970000006</v>
      </c>
      <c r="G34" s="55" t="s">
        <v>7</v>
      </c>
    </row>
    <row r="35" spans="1:8" ht="13.5" thickTop="1">
      <c r="B35" s="51">
        <v>7</v>
      </c>
      <c r="C35" s="48"/>
      <c r="D35" s="140" t="s">
        <v>59</v>
      </c>
      <c r="E35" s="143"/>
      <c r="F35" s="144">
        <f>WACC!$S$16</f>
        <v>8.2162213899343903E-2</v>
      </c>
      <c r="G35" s="64"/>
    </row>
    <row r="36" spans="1:8">
      <c r="B36" s="51">
        <v>8</v>
      </c>
      <c r="C36" s="48"/>
      <c r="D36" s="49" t="s">
        <v>56</v>
      </c>
      <c r="F36" s="56">
        <f>+F34*F35</f>
        <v>4674973.0299935695</v>
      </c>
      <c r="G36" s="65">
        <v>7.7200000000000005E-2</v>
      </c>
      <c r="H36" s="44"/>
    </row>
    <row r="37" spans="1:8" s="44" customFormat="1" ht="13.5" thickBot="1">
      <c r="B37" s="51">
        <v>9</v>
      </c>
      <c r="C37" s="45"/>
      <c r="D37" s="128" t="s">
        <v>56</v>
      </c>
      <c r="F37" s="133">
        <f>SUM(F36:F36)</f>
        <v>4674973.0299935695</v>
      </c>
      <c r="G37" s="55"/>
    </row>
    <row r="38" spans="1:8" ht="13.5" thickTop="1">
      <c r="B38" s="51">
        <v>10</v>
      </c>
      <c r="C38" s="48"/>
      <c r="D38" s="49" t="s">
        <v>58</v>
      </c>
      <c r="E38" s="44"/>
      <c r="F38" s="53">
        <f>SUM(Depr!F5:F16)</f>
        <v>1344552</v>
      </c>
      <c r="G38" s="52"/>
    </row>
    <row r="39" spans="1:8" s="44" customFormat="1" ht="13.5" thickBot="1">
      <c r="B39" s="51">
        <v>12</v>
      </c>
      <c r="C39" s="45"/>
      <c r="D39" s="128" t="s">
        <v>63</v>
      </c>
      <c r="F39" s="133">
        <f>SUM(F38:F38)</f>
        <v>1344552</v>
      </c>
      <c r="G39" s="52"/>
    </row>
    <row r="40" spans="1:8" s="44" customFormat="1" ht="13.5" thickTop="1">
      <c r="B40" s="51">
        <v>13</v>
      </c>
      <c r="C40" s="45"/>
      <c r="D40" s="129" t="s">
        <v>57</v>
      </c>
      <c r="F40" s="58">
        <f>F39</f>
        <v>1344552</v>
      </c>
      <c r="G40" s="52"/>
    </row>
    <row r="41" spans="1:8" s="44" customFormat="1">
      <c r="B41" s="51">
        <v>14</v>
      </c>
      <c r="C41" s="45"/>
      <c r="D41" s="129" t="s">
        <v>62</v>
      </c>
      <c r="F41" s="59">
        <f>F39</f>
        <v>1344552</v>
      </c>
      <c r="G41" s="60"/>
    </row>
    <row r="42" spans="1:8" s="44" customFormat="1">
      <c r="B42" s="51">
        <v>15</v>
      </c>
      <c r="C42" s="45"/>
      <c r="D42" s="129" t="s">
        <v>60</v>
      </c>
      <c r="F42" s="57">
        <f>+F40-F41</f>
        <v>0</v>
      </c>
      <c r="G42" s="60"/>
    </row>
    <row r="43" spans="1:8" s="44" customFormat="1" ht="13.5" thickBot="1">
      <c r="B43" s="51">
        <v>16</v>
      </c>
      <c r="C43" s="45"/>
      <c r="D43" s="128" t="s">
        <v>55</v>
      </c>
      <c r="F43" s="115">
        <f>+F42*E43</f>
        <v>0</v>
      </c>
      <c r="G43" s="55"/>
    </row>
    <row r="44" spans="1:8" s="44" customFormat="1" ht="14.25" thickTop="1" thickBot="1">
      <c r="B44" s="138">
        <v>17</v>
      </c>
      <c r="C44" s="61"/>
      <c r="D44" s="130" t="s">
        <v>61</v>
      </c>
      <c r="E44" s="62"/>
      <c r="F44" s="136">
        <f>F43+F39+F37</f>
        <v>6019525.0299935695</v>
      </c>
      <c r="G44" s="63" t="s">
        <v>7</v>
      </c>
    </row>
    <row r="46" spans="1:8" ht="13.5" thickBot="1">
      <c r="A46" s="145"/>
    </row>
    <row r="47" spans="1:8" ht="26.25" thickBot="1">
      <c r="A47" s="155" t="s">
        <v>83</v>
      </c>
      <c r="B47" s="131" t="s">
        <v>33</v>
      </c>
      <c r="C47" s="40"/>
      <c r="D47" s="41"/>
      <c r="E47" s="42"/>
      <c r="F47" s="157" t="s">
        <v>65</v>
      </c>
      <c r="G47" s="43"/>
      <c r="H47" s="44"/>
    </row>
    <row r="48" spans="1:8">
      <c r="A48" s="44"/>
      <c r="B48" s="132"/>
      <c r="C48" s="45"/>
      <c r="D48" s="46" t="s">
        <v>32</v>
      </c>
      <c r="E48" s="44"/>
      <c r="F48" s="158"/>
      <c r="G48" s="45"/>
      <c r="H48" s="44"/>
    </row>
    <row r="49" spans="1:8">
      <c r="B49" s="47"/>
      <c r="C49" s="48"/>
      <c r="D49" s="49"/>
      <c r="F49" s="135"/>
      <c r="G49" s="48"/>
    </row>
    <row r="50" spans="1:8">
      <c r="B50" s="51">
        <v>1</v>
      </c>
      <c r="C50" s="48"/>
      <c r="D50" s="49" t="s">
        <v>18</v>
      </c>
      <c r="F50" s="135">
        <f>Depr!C28</f>
        <v>45424060.120000005</v>
      </c>
      <c r="G50" s="52"/>
    </row>
    <row r="51" spans="1:8">
      <c r="B51" s="51">
        <v>2</v>
      </c>
      <c r="C51" s="48"/>
      <c r="D51" s="49" t="s">
        <v>15</v>
      </c>
      <c r="F51" s="53">
        <f>-Depr!D28</f>
        <v>4836273.6500000004</v>
      </c>
      <c r="G51" s="52"/>
    </row>
    <row r="52" spans="1:8">
      <c r="B52" s="51">
        <v>3</v>
      </c>
      <c r="C52" s="48"/>
      <c r="D52" s="140" t="s">
        <v>31</v>
      </c>
      <c r="E52" s="141"/>
      <c r="F52" s="142">
        <v>0</v>
      </c>
      <c r="G52" s="52"/>
    </row>
    <row r="53" spans="1:8" ht="13.5" thickBot="1">
      <c r="B53" s="51">
        <v>4</v>
      </c>
      <c r="C53" s="48"/>
      <c r="D53" s="49" t="s">
        <v>17</v>
      </c>
      <c r="F53" s="137">
        <f>+F50-F51-F52</f>
        <v>40587786.470000006</v>
      </c>
      <c r="G53" s="54" t="s">
        <v>7</v>
      </c>
      <c r="H53" s="44"/>
    </row>
    <row r="54" spans="1:8" ht="13.5" thickTop="1">
      <c r="B54" s="51">
        <v>5</v>
      </c>
      <c r="C54" s="48"/>
      <c r="D54" s="49" t="s">
        <v>54</v>
      </c>
      <c r="F54" s="53">
        <f>'ELG CWIP'!C28</f>
        <v>14966968.5</v>
      </c>
      <c r="G54" s="52"/>
    </row>
    <row r="55" spans="1:8" ht="13.5" thickBot="1">
      <c r="A55" s="44"/>
      <c r="B55" s="51">
        <v>6</v>
      </c>
      <c r="C55" s="45"/>
      <c r="D55" s="128" t="s">
        <v>16</v>
      </c>
      <c r="E55" s="44"/>
      <c r="F55" s="137">
        <f>SUM(F53:F54)</f>
        <v>55554754.970000006</v>
      </c>
      <c r="G55" s="55" t="s">
        <v>7</v>
      </c>
      <c r="H55" s="44"/>
    </row>
    <row r="56" spans="1:8" ht="13.5" thickTop="1">
      <c r="B56" s="51">
        <v>7</v>
      </c>
      <c r="C56" s="48"/>
      <c r="D56" s="140" t="s">
        <v>59</v>
      </c>
      <c r="E56" s="143"/>
      <c r="F56" s="144">
        <f>WACC!$S$16</f>
        <v>8.2162213899343903E-2</v>
      </c>
      <c r="G56" s="64"/>
    </row>
    <row r="57" spans="1:8">
      <c r="B57" s="51">
        <v>8</v>
      </c>
      <c r="C57" s="48"/>
      <c r="D57" s="49" t="s">
        <v>56</v>
      </c>
      <c r="F57" s="56">
        <f>+F55*F56</f>
        <v>4564501.6609707791</v>
      </c>
      <c r="G57" s="65">
        <v>7.7200000000000005E-2</v>
      </c>
      <c r="H57" s="44"/>
    </row>
    <row r="58" spans="1:8" ht="13.5" thickBot="1">
      <c r="A58" s="44"/>
      <c r="B58" s="51">
        <v>9</v>
      </c>
      <c r="C58" s="45"/>
      <c r="D58" s="128" t="s">
        <v>56</v>
      </c>
      <c r="E58" s="44"/>
      <c r="F58" s="133">
        <f>SUM(F57:F57)</f>
        <v>4564501.6609707791</v>
      </c>
      <c r="G58" s="55"/>
      <c r="H58" s="44"/>
    </row>
    <row r="59" spans="1:8" ht="13.5" thickTop="1">
      <c r="B59" s="51">
        <v>10</v>
      </c>
      <c r="C59" s="48"/>
      <c r="D59" s="49" t="s">
        <v>58</v>
      </c>
      <c r="E59" s="44"/>
      <c r="F59" s="53">
        <f>SUM(Depr!F17:F28)</f>
        <v>1344552</v>
      </c>
      <c r="G59" s="52"/>
    </row>
    <row r="60" spans="1:8" ht="13.5" thickBot="1">
      <c r="A60" s="44"/>
      <c r="B60" s="51">
        <v>12</v>
      </c>
      <c r="C60" s="45"/>
      <c r="D60" s="128" t="s">
        <v>63</v>
      </c>
      <c r="E60" s="44"/>
      <c r="F60" s="133">
        <f>SUM(F59:F59)</f>
        <v>1344552</v>
      </c>
      <c r="G60" s="52"/>
      <c r="H60" s="44"/>
    </row>
    <row r="61" spans="1:8" ht="13.5" thickTop="1">
      <c r="A61" s="44"/>
      <c r="B61" s="51">
        <v>13</v>
      </c>
      <c r="C61" s="45"/>
      <c r="D61" s="129" t="s">
        <v>57</v>
      </c>
      <c r="E61" s="44"/>
      <c r="F61" s="58">
        <f>F60</f>
        <v>1344552</v>
      </c>
      <c r="G61" s="52"/>
      <c r="H61" s="44"/>
    </row>
    <row r="62" spans="1:8">
      <c r="A62" s="44"/>
      <c r="B62" s="51">
        <v>14</v>
      </c>
      <c r="C62" s="45"/>
      <c r="D62" s="129" t="s">
        <v>62</v>
      </c>
      <c r="E62" s="44"/>
      <c r="F62" s="59">
        <f>F60</f>
        <v>1344552</v>
      </c>
      <c r="G62" s="60"/>
      <c r="H62" s="44"/>
    </row>
    <row r="63" spans="1:8">
      <c r="A63" s="44"/>
      <c r="B63" s="51">
        <v>15</v>
      </c>
      <c r="C63" s="45"/>
      <c r="D63" s="129" t="s">
        <v>60</v>
      </c>
      <c r="E63" s="44"/>
      <c r="F63" s="57">
        <f>+F61-F62</f>
        <v>0</v>
      </c>
      <c r="G63" s="60"/>
      <c r="H63" s="44"/>
    </row>
    <row r="64" spans="1:8" ht="13.5" thickBot="1">
      <c r="A64" s="44"/>
      <c r="B64" s="51">
        <v>16</v>
      </c>
      <c r="C64" s="45"/>
      <c r="D64" s="128" t="s">
        <v>55</v>
      </c>
      <c r="E64" s="44"/>
      <c r="F64" s="115">
        <f>+F63*E64</f>
        <v>0</v>
      </c>
      <c r="G64" s="55"/>
      <c r="H64" s="44"/>
    </row>
    <row r="65" spans="1:8" ht="14.25" thickTop="1" thickBot="1">
      <c r="A65" s="44"/>
      <c r="B65" s="138">
        <v>17</v>
      </c>
      <c r="C65" s="61"/>
      <c r="D65" s="130" t="s">
        <v>61</v>
      </c>
      <c r="E65" s="62"/>
      <c r="F65" s="136">
        <f>F64+F60+F58</f>
        <v>5909053.6609707791</v>
      </c>
      <c r="G65" s="63" t="s">
        <v>7</v>
      </c>
      <c r="H65" s="44"/>
    </row>
  </sheetData>
  <mergeCells count="5">
    <mergeCell ref="B3:G3"/>
    <mergeCell ref="B2:G2"/>
    <mergeCell ref="F5:F6"/>
    <mergeCell ref="F26:F27"/>
    <mergeCell ref="F47:F48"/>
  </mergeCells>
  <printOptions horizontalCentered="1"/>
  <pageMargins left="0.7" right="0.7" top="0.75" bottom="0.75" header="0.3" footer="0.3"/>
  <pageSetup scale="6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4">
    <pageSetUpPr autoPageBreaks="0"/>
  </sheetPr>
  <dimension ref="A1:Y29"/>
  <sheetViews>
    <sheetView showGridLines="0" zoomScale="80" zoomScaleNormal="80" workbookViewId="0">
      <pane ySplit="6" topLeftCell="A7" activePane="bottomLeft" state="frozen"/>
      <selection activeCell="N33" sqref="N33"/>
      <selection pane="bottomLeft" activeCell="B4" sqref="B4:S4"/>
    </sheetView>
  </sheetViews>
  <sheetFormatPr defaultColWidth="8.7109375" defaultRowHeight="12.75"/>
  <cols>
    <col min="1" max="1" width="2.42578125" style="7" customWidth="1"/>
    <col min="2" max="2" width="5" style="66" bestFit="1" customWidth="1"/>
    <col min="3" max="3" width="0.28515625" style="7" customWidth="1"/>
    <col min="4" max="4" width="12.7109375" style="7" customWidth="1"/>
    <col min="5" max="5" width="0.28515625" style="7" customWidth="1"/>
    <col min="6" max="6" width="15.7109375" style="7" customWidth="1"/>
    <col min="7" max="7" width="0.28515625" style="7" customWidth="1"/>
    <col min="8" max="8" width="12.7109375" style="7" customWidth="1"/>
    <col min="9" max="9" width="0.28515625" style="7" customWidth="1"/>
    <col min="10" max="10" width="12.7109375" style="7" customWidth="1"/>
    <col min="11" max="11" width="3.7109375" style="7" customWidth="1"/>
    <col min="12" max="12" width="0.28515625" style="7" customWidth="1"/>
    <col min="13" max="13" width="12.7109375" style="7" customWidth="1"/>
    <col min="14" max="14" width="1.28515625" style="7" customWidth="1"/>
    <col min="15" max="15" width="10.28515625" style="7" bestFit="1" customWidth="1"/>
    <col min="16" max="16" width="0.28515625" style="7" customWidth="1"/>
    <col min="17" max="17" width="3.7109375" style="7" customWidth="1"/>
    <col min="18" max="18" width="0.28515625" style="7" customWidth="1"/>
    <col min="19" max="19" width="12" style="7" bestFit="1" customWidth="1"/>
    <col min="20" max="20" width="2.42578125" style="7" customWidth="1"/>
    <col min="21" max="16384" width="8.7109375" style="7"/>
  </cols>
  <sheetData>
    <row r="1" spans="1:25" s="32" customFormat="1">
      <c r="A1" s="7"/>
      <c r="B1" s="7"/>
      <c r="C1" s="7"/>
      <c r="D1" s="7"/>
      <c r="E1" s="7"/>
      <c r="F1" s="7"/>
      <c r="G1" s="7"/>
    </row>
    <row r="2" spans="1:25" s="32" customFormat="1">
      <c r="A2" s="36"/>
      <c r="B2" s="156" t="s">
        <v>19</v>
      </c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  <c r="P2" s="156"/>
      <c r="Q2" s="156"/>
      <c r="R2" s="156"/>
      <c r="S2" s="156"/>
    </row>
    <row r="3" spans="1:25" s="32" customFormat="1">
      <c r="A3" s="36"/>
      <c r="B3" s="156" t="s">
        <v>77</v>
      </c>
      <c r="C3" s="156"/>
      <c r="D3" s="156"/>
      <c r="E3" s="156"/>
      <c r="F3" s="156"/>
      <c r="G3" s="156"/>
      <c r="H3" s="156"/>
      <c r="I3" s="156"/>
      <c r="J3" s="156"/>
      <c r="K3" s="156"/>
      <c r="L3" s="156"/>
      <c r="M3" s="156"/>
      <c r="N3" s="156"/>
      <c r="O3" s="156"/>
      <c r="P3" s="156"/>
      <c r="Q3" s="156"/>
      <c r="R3" s="156"/>
      <c r="S3" s="156"/>
    </row>
    <row r="4" spans="1:25" s="32" customFormat="1">
      <c r="A4" s="37"/>
      <c r="B4" s="159"/>
      <c r="C4" s="159"/>
      <c r="D4" s="159"/>
      <c r="E4" s="159"/>
      <c r="F4" s="159"/>
      <c r="G4" s="159"/>
      <c r="H4" s="159"/>
      <c r="I4" s="159"/>
      <c r="J4" s="159"/>
      <c r="K4" s="159"/>
      <c r="L4" s="159"/>
      <c r="M4" s="159"/>
      <c r="N4" s="159"/>
      <c r="O4" s="159"/>
      <c r="P4" s="159"/>
      <c r="Q4" s="159"/>
      <c r="R4" s="159"/>
      <c r="S4" s="159"/>
    </row>
    <row r="5" spans="1:25" s="32" customFormat="1">
      <c r="B5" s="33"/>
      <c r="F5" s="34"/>
      <c r="G5" s="34"/>
    </row>
    <row r="6" spans="1:25" s="32" customFormat="1"/>
    <row r="7" spans="1:25" ht="13.5" thickBot="1"/>
    <row r="8" spans="1:25" ht="30" customHeight="1" thickBot="1">
      <c r="B8" s="67" t="s">
        <v>10</v>
      </c>
      <c r="C8" s="68"/>
      <c r="D8" s="69" t="s">
        <v>1</v>
      </c>
      <c r="E8" s="70"/>
      <c r="F8" s="71" t="s">
        <v>2</v>
      </c>
      <c r="G8" s="70"/>
      <c r="H8" s="71" t="s">
        <v>4</v>
      </c>
      <c r="I8" s="70"/>
      <c r="J8" s="71" t="s">
        <v>3</v>
      </c>
      <c r="K8" s="72"/>
      <c r="L8" s="70"/>
      <c r="M8" s="71" t="s">
        <v>5</v>
      </c>
      <c r="N8" s="75"/>
      <c r="O8" s="74" t="s">
        <v>14</v>
      </c>
      <c r="P8" s="75"/>
      <c r="Q8" s="76"/>
      <c r="R8" s="73"/>
      <c r="S8" s="77" t="s">
        <v>6</v>
      </c>
      <c r="T8" s="78"/>
    </row>
    <row r="9" spans="1:25" ht="30" customHeight="1" thickBot="1">
      <c r="B9" s="79"/>
      <c r="C9" s="80"/>
      <c r="D9" s="81"/>
      <c r="E9" s="80"/>
      <c r="F9" s="116"/>
      <c r="G9" s="80"/>
      <c r="H9" s="81"/>
      <c r="I9" s="80"/>
      <c r="J9" s="81"/>
      <c r="K9" s="82"/>
      <c r="L9" s="80"/>
      <c r="M9" s="81"/>
      <c r="N9" s="85"/>
      <c r="O9" s="84"/>
      <c r="P9" s="85"/>
      <c r="Q9" s="86"/>
      <c r="R9" s="83"/>
      <c r="S9" s="87"/>
      <c r="T9" s="78"/>
    </row>
    <row r="10" spans="1:25" ht="12.75" customHeight="1">
      <c r="B10" s="88"/>
      <c r="C10" s="89"/>
      <c r="D10" s="90"/>
      <c r="E10" s="89"/>
      <c r="F10" s="90"/>
      <c r="G10" s="89"/>
      <c r="H10" s="90"/>
      <c r="I10" s="89"/>
      <c r="J10" s="90"/>
      <c r="K10" s="91"/>
      <c r="L10" s="89"/>
      <c r="M10" s="90"/>
      <c r="N10" s="89"/>
      <c r="O10" s="90"/>
      <c r="P10" s="89"/>
      <c r="Q10" s="90"/>
      <c r="R10" s="89"/>
      <c r="S10" s="92"/>
    </row>
    <row r="11" spans="1:25" ht="15" customHeight="1">
      <c r="B11" s="93">
        <v>1</v>
      </c>
      <c r="C11" s="83"/>
      <c r="D11" s="86" t="s">
        <v>9</v>
      </c>
      <c r="E11" s="83"/>
      <c r="F11" s="94">
        <v>953708559.56887507</v>
      </c>
      <c r="G11" s="83"/>
      <c r="H11" s="118">
        <f>ROUND(F11/$F$16,5)</f>
        <v>0.52617000000000003</v>
      </c>
      <c r="I11" s="83"/>
      <c r="J11" s="95">
        <v>4.9099999999999998E-2</v>
      </c>
      <c r="K11" s="96"/>
      <c r="L11" s="83"/>
      <c r="M11" s="118">
        <f>H11*J11</f>
        <v>2.5834947E-2</v>
      </c>
      <c r="N11" s="83"/>
      <c r="O11" s="122">
        <v>1.0055233400000001</v>
      </c>
      <c r="P11" s="83"/>
      <c r="Q11" s="86"/>
      <c r="R11" s="83"/>
      <c r="S11" s="124">
        <f>M11*O11</f>
        <v>2.5977642196162984E-2</v>
      </c>
      <c r="T11" s="97"/>
      <c r="Y11" s="32"/>
    </row>
    <row r="12" spans="1:25">
      <c r="B12" s="93">
        <f>+B11+1</f>
        <v>2</v>
      </c>
      <c r="C12" s="83"/>
      <c r="D12" s="86" t="s">
        <v>11</v>
      </c>
      <c r="E12" s="83"/>
      <c r="F12" s="94">
        <v>111251045.99650832</v>
      </c>
      <c r="G12" s="83"/>
      <c r="H12" s="118">
        <f>ROUND(F12/$F$16,5)</f>
        <v>6.1379999999999997E-2</v>
      </c>
      <c r="I12" s="83"/>
      <c r="J12" s="95">
        <v>3.73E-2</v>
      </c>
      <c r="K12" s="96"/>
      <c r="L12" s="83"/>
      <c r="M12" s="118">
        <f>H12*J12</f>
        <v>2.2894739999999997E-3</v>
      </c>
      <c r="N12" s="83"/>
      <c r="O12" s="122">
        <v>1.0055233400000001</v>
      </c>
      <c r="P12" s="83"/>
      <c r="Q12" s="86"/>
      <c r="R12" s="83"/>
      <c r="S12" s="124">
        <f>M12*O12</f>
        <v>2.3021195433231599E-3</v>
      </c>
      <c r="T12" s="97"/>
      <c r="Y12" s="32"/>
    </row>
    <row r="13" spans="1:25" ht="25.5">
      <c r="B13" s="93">
        <f>+B12+1</f>
        <v>3</v>
      </c>
      <c r="C13" s="83"/>
      <c r="D13" s="98" t="s">
        <v>0</v>
      </c>
      <c r="E13" s="83"/>
      <c r="F13" s="94">
        <v>0</v>
      </c>
      <c r="G13" s="83"/>
      <c r="H13" s="118">
        <f>ROUND(F13/$F$16,4)</f>
        <v>0</v>
      </c>
      <c r="I13" s="83"/>
      <c r="J13" s="95">
        <v>0</v>
      </c>
      <c r="K13" s="96"/>
      <c r="L13" s="83"/>
      <c r="M13" s="118">
        <f>H13*J13</f>
        <v>0</v>
      </c>
      <c r="N13" s="83"/>
      <c r="O13" s="122">
        <v>1.0055233400000001</v>
      </c>
      <c r="P13" s="83"/>
      <c r="Q13" s="86"/>
      <c r="R13" s="83"/>
      <c r="S13" s="124">
        <f>M13*O114</f>
        <v>0</v>
      </c>
      <c r="T13" s="97"/>
      <c r="Y13" s="32"/>
    </row>
    <row r="14" spans="1:25">
      <c r="B14" s="93">
        <f>+B13+1</f>
        <v>4</v>
      </c>
      <c r="C14" s="83"/>
      <c r="D14" s="86" t="s">
        <v>12</v>
      </c>
      <c r="E14" s="83"/>
      <c r="F14" s="94">
        <v>747579968.70261669</v>
      </c>
      <c r="G14" s="83"/>
      <c r="H14" s="118">
        <f>ROUND(F14/$F$16,5)</f>
        <v>0.41244999999999998</v>
      </c>
      <c r="I14" s="83"/>
      <c r="J14" s="99">
        <v>9.7500000000000003E-2</v>
      </c>
      <c r="K14" s="93"/>
      <c r="L14" s="83"/>
      <c r="M14" s="118">
        <f>H14*J14</f>
        <v>4.0213875000000003E-2</v>
      </c>
      <c r="N14" s="83"/>
      <c r="O14" s="123">
        <v>1.339897042</v>
      </c>
      <c r="P14" s="83"/>
      <c r="Q14" s="84"/>
      <c r="R14" s="83"/>
      <c r="S14" s="124">
        <f>M14*O14</f>
        <v>5.3882452159857756E-2</v>
      </c>
      <c r="T14" s="97"/>
      <c r="Y14" s="32"/>
    </row>
    <row r="15" spans="1:25">
      <c r="B15" s="93"/>
      <c r="C15" s="83"/>
      <c r="D15" s="86"/>
      <c r="E15" s="83"/>
      <c r="F15" s="94"/>
      <c r="G15" s="83"/>
      <c r="H15" s="119"/>
      <c r="I15" s="83"/>
      <c r="J15" s="100"/>
      <c r="K15" s="96"/>
      <c r="L15" s="83"/>
      <c r="M15" s="118"/>
      <c r="N15" s="83"/>
      <c r="O15" s="84"/>
      <c r="P15" s="83"/>
      <c r="Q15" s="86"/>
      <c r="R15" s="83"/>
      <c r="S15" s="125"/>
      <c r="T15" s="101"/>
    </row>
    <row r="16" spans="1:25">
      <c r="B16" s="93">
        <f>+B14+1</f>
        <v>5</v>
      </c>
      <c r="C16" s="83"/>
      <c r="D16" s="86" t="s">
        <v>13</v>
      </c>
      <c r="E16" s="83"/>
      <c r="F16" s="102">
        <f>SUM(F11:F14)</f>
        <v>1812539574.2680001</v>
      </c>
      <c r="G16" s="83"/>
      <c r="H16" s="120">
        <f>SUM(H11:H14)</f>
        <v>1</v>
      </c>
      <c r="I16" s="83"/>
      <c r="J16" s="100"/>
      <c r="K16" s="96"/>
      <c r="L16" s="83"/>
      <c r="M16" s="120">
        <f>ROUND(SUM(M11:M15),4)</f>
        <v>6.83E-2</v>
      </c>
      <c r="N16" s="83"/>
      <c r="O16" s="86"/>
      <c r="P16" s="83"/>
      <c r="Q16" s="86"/>
      <c r="R16" s="83"/>
      <c r="S16" s="121">
        <f>SUM(S11:S15)</f>
        <v>8.2162213899343903E-2</v>
      </c>
      <c r="T16" s="103"/>
    </row>
    <row r="17" spans="1:21">
      <c r="B17" s="93"/>
      <c r="C17" s="83"/>
      <c r="D17" s="86"/>
      <c r="E17" s="83"/>
      <c r="F17" s="86"/>
      <c r="G17" s="83"/>
      <c r="H17" s="86"/>
      <c r="I17" s="83"/>
      <c r="J17" s="86"/>
      <c r="K17" s="96"/>
      <c r="L17" s="83"/>
      <c r="M17" s="86"/>
      <c r="N17" s="83"/>
      <c r="O17" s="86"/>
      <c r="P17" s="83"/>
      <c r="Q17" s="86"/>
      <c r="R17" s="83"/>
      <c r="S17" s="126"/>
    </row>
    <row r="18" spans="1:21" ht="13.5" thickBot="1">
      <c r="B18" s="104"/>
      <c r="C18" s="105"/>
      <c r="D18" s="106"/>
      <c r="E18" s="105"/>
      <c r="F18" s="106"/>
      <c r="G18" s="105"/>
      <c r="H18" s="106"/>
      <c r="I18" s="105"/>
      <c r="J18" s="106"/>
      <c r="K18" s="107"/>
      <c r="L18" s="105"/>
      <c r="M18" s="106"/>
      <c r="N18" s="105"/>
      <c r="O18" s="106"/>
      <c r="P18" s="105"/>
      <c r="Q18" s="106"/>
      <c r="R18" s="105"/>
      <c r="S18" s="108"/>
    </row>
    <row r="19" spans="1:21" hidden="1">
      <c r="B19" s="109"/>
      <c r="C19" s="110"/>
      <c r="N19" s="111"/>
      <c r="P19" s="111"/>
      <c r="S19" s="112"/>
    </row>
    <row r="20" spans="1:21" ht="12" hidden="1" customHeight="1">
      <c r="B20" s="109"/>
      <c r="C20" s="110"/>
      <c r="N20" s="111"/>
      <c r="P20" s="111"/>
      <c r="S20" s="112"/>
    </row>
    <row r="21" spans="1:21" ht="12" customHeight="1">
      <c r="N21" s="66"/>
      <c r="P21" s="66"/>
    </row>
    <row r="22" spans="1:21" ht="12" customHeight="1">
      <c r="N22" s="66"/>
      <c r="P22" s="66"/>
    </row>
    <row r="23" spans="1:21">
      <c r="A23" s="114"/>
      <c r="B23" s="84"/>
      <c r="C23" s="86"/>
      <c r="D23" s="127"/>
      <c r="E23" s="127"/>
      <c r="F23" s="127"/>
      <c r="G23" s="127"/>
      <c r="H23" s="127"/>
      <c r="I23" s="127"/>
      <c r="J23" s="127"/>
      <c r="K23" s="127"/>
      <c r="L23" s="127"/>
      <c r="M23" s="127"/>
      <c r="N23" s="127"/>
      <c r="O23" s="127"/>
      <c r="P23" s="127"/>
      <c r="Q23" s="127"/>
      <c r="R23" s="127"/>
      <c r="S23" s="127"/>
      <c r="T23" s="86"/>
      <c r="U23" s="86"/>
    </row>
    <row r="24" spans="1:21" ht="30" customHeight="1">
      <c r="A24" s="117"/>
      <c r="B24" s="113"/>
      <c r="C24" s="86"/>
      <c r="D24" s="160"/>
      <c r="E24" s="160"/>
      <c r="F24" s="160"/>
      <c r="G24" s="160"/>
      <c r="H24" s="160"/>
      <c r="I24" s="160"/>
      <c r="J24" s="160"/>
      <c r="K24" s="160"/>
      <c r="L24" s="160"/>
      <c r="M24" s="160"/>
      <c r="N24" s="160"/>
      <c r="O24" s="160"/>
      <c r="P24" s="160"/>
      <c r="Q24" s="160"/>
      <c r="R24" s="160"/>
      <c r="S24" s="160"/>
      <c r="T24" s="86"/>
      <c r="U24" s="86"/>
    </row>
    <row r="25" spans="1:21">
      <c r="B25" s="84"/>
      <c r="C25" s="86"/>
      <c r="D25" s="86"/>
      <c r="E25" s="86"/>
      <c r="F25" s="86"/>
      <c r="G25" s="86"/>
      <c r="H25" s="86"/>
      <c r="I25" s="86"/>
      <c r="J25" s="86"/>
      <c r="K25" s="86"/>
      <c r="L25" s="86"/>
      <c r="M25" s="86"/>
      <c r="N25" s="84"/>
      <c r="O25" s="84"/>
      <c r="P25" s="84"/>
      <c r="Q25" s="84"/>
      <c r="R25" s="84"/>
      <c r="S25" s="84"/>
      <c r="T25" s="86"/>
      <c r="U25" s="86"/>
    </row>
    <row r="26" spans="1:21">
      <c r="B26" s="81" t="s">
        <v>7</v>
      </c>
      <c r="C26" s="113"/>
      <c r="D26" s="86"/>
      <c r="E26" s="86"/>
      <c r="F26" s="86"/>
      <c r="G26" s="86"/>
      <c r="H26" s="86"/>
    </row>
    <row r="28" spans="1:21">
      <c r="B28" s="113"/>
      <c r="C28" s="113"/>
      <c r="D28" s="86"/>
      <c r="E28" s="86"/>
      <c r="F28" s="86"/>
      <c r="G28" s="86"/>
      <c r="H28" s="86"/>
    </row>
    <row r="29" spans="1:21">
      <c r="B29" s="84"/>
      <c r="C29" s="86"/>
      <c r="D29" s="86"/>
      <c r="E29" s="86"/>
      <c r="F29" s="86"/>
      <c r="G29" s="86"/>
      <c r="H29" s="86"/>
    </row>
  </sheetData>
  <mergeCells count="4">
    <mergeCell ref="B2:S2"/>
    <mergeCell ref="B3:S3"/>
    <mergeCell ref="B4:S4"/>
    <mergeCell ref="D24:S24"/>
  </mergeCells>
  <printOptions horizontalCentered="1"/>
  <pageMargins left="0.7" right="0.7" top="0.75" bottom="0.75" header="0.3" footer="0.3"/>
  <pageSetup scale="75" orientation="portrait" r:id="rId1"/>
  <headerFooter alignWithMargins="0"/>
  <ignoredErrors>
    <ignoredError sqref="H13 S13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3C47C3-45E7-4EBA-8D0C-2757F6177D15}">
  <dimension ref="A1:G217"/>
  <sheetViews>
    <sheetView zoomScaleNormal="100" workbookViewId="0">
      <selection activeCell="F5" sqref="F5:F16"/>
    </sheetView>
  </sheetViews>
  <sheetFormatPr defaultRowHeight="12.75"/>
  <cols>
    <col min="1" max="2" width="9.140625" style="162"/>
    <col min="3" max="3" width="15" style="162" customWidth="1"/>
    <col min="4" max="4" width="12.85546875" style="162" bestFit="1" customWidth="1"/>
    <col min="5" max="5" width="14.5703125" style="162" customWidth="1"/>
    <col min="6" max="6" width="12.28515625" style="162" customWidth="1"/>
    <col min="7" max="16384" width="9.140625" style="162"/>
  </cols>
  <sheetData>
    <row r="1" spans="1:7">
      <c r="A1" s="161" t="s">
        <v>76</v>
      </c>
      <c r="C1" s="163">
        <v>2.9600000000000001E-2</v>
      </c>
      <c r="D1" s="164" t="s">
        <v>78</v>
      </c>
    </row>
    <row r="3" spans="1:7" s="166" customFormat="1" ht="50.25" customHeight="1">
      <c r="A3" s="165" t="s">
        <v>74</v>
      </c>
      <c r="B3" s="165" t="s">
        <v>73</v>
      </c>
      <c r="C3" s="165" t="s">
        <v>81</v>
      </c>
      <c r="D3" s="165" t="s">
        <v>75</v>
      </c>
      <c r="E3" s="165" t="s">
        <v>80</v>
      </c>
      <c r="F3" s="165" t="s">
        <v>79</v>
      </c>
    </row>
    <row r="4" spans="1:7" ht="13.5" thickBot="1">
      <c r="A4" s="167"/>
      <c r="B4" s="167"/>
      <c r="C4" s="147">
        <f>'3.10'!$F$8</f>
        <v>45424060.120000005</v>
      </c>
      <c r="D4" s="168">
        <f>-'3.10'!F9</f>
        <v>-2147169.65</v>
      </c>
      <c r="E4" s="169">
        <f>SUM(C4:D4)</f>
        <v>43276890.470000006</v>
      </c>
      <c r="F4" s="170">
        <f>'3.10'!F17</f>
        <v>915968.91</v>
      </c>
    </row>
    <row r="5" spans="1:7">
      <c r="A5" s="162">
        <v>2026</v>
      </c>
      <c r="B5" s="162">
        <v>1</v>
      </c>
      <c r="C5" s="146">
        <f>'3.10'!$F$8+'ELG CWIP'!B5</f>
        <v>45424060.120000005</v>
      </c>
      <c r="D5" s="171">
        <f>D4-F5</f>
        <v>-2259215.65</v>
      </c>
      <c r="E5" s="172">
        <f t="shared" ref="E5:E68" si="0">SUM(C5:D5)</f>
        <v>43164844.470000006</v>
      </c>
      <c r="F5" s="173">
        <f>(ROUND(C4*$C$1/12,0))</f>
        <v>112046</v>
      </c>
      <c r="G5" s="174"/>
    </row>
    <row r="6" spans="1:7">
      <c r="A6" s="162">
        <v>2026</v>
      </c>
      <c r="B6" s="162">
        <v>2</v>
      </c>
      <c r="C6" s="146">
        <f>C5+'ELG CWIP'!B6</f>
        <v>45424060.120000005</v>
      </c>
      <c r="D6" s="171">
        <f>D5-F6</f>
        <v>-2371261.65</v>
      </c>
      <c r="E6" s="172">
        <f t="shared" si="0"/>
        <v>43052798.470000006</v>
      </c>
      <c r="F6" s="173">
        <f>(ROUND(C5*$C$1/12,0))</f>
        <v>112046</v>
      </c>
      <c r="G6" s="174"/>
    </row>
    <row r="7" spans="1:7">
      <c r="A7" s="162">
        <v>2026</v>
      </c>
      <c r="B7" s="162">
        <v>3</v>
      </c>
      <c r="C7" s="146">
        <f>C6+'ELG CWIP'!B7</f>
        <v>45424060.120000005</v>
      </c>
      <c r="D7" s="171">
        <f>D6-F7</f>
        <v>-2483307.65</v>
      </c>
      <c r="E7" s="172">
        <f t="shared" si="0"/>
        <v>42940752.470000006</v>
      </c>
      <c r="F7" s="173">
        <f t="shared" ref="F7:F70" si="1">(ROUND(C6*$C$1/12,0))</f>
        <v>112046</v>
      </c>
      <c r="G7" s="174"/>
    </row>
    <row r="8" spans="1:7">
      <c r="A8" s="162">
        <v>2026</v>
      </c>
      <c r="B8" s="162">
        <v>4</v>
      </c>
      <c r="C8" s="146">
        <f>C7+'ELG CWIP'!B8</f>
        <v>45424060.120000005</v>
      </c>
      <c r="D8" s="171">
        <f>D7-F8</f>
        <v>-2595353.65</v>
      </c>
      <c r="E8" s="172">
        <f t="shared" si="0"/>
        <v>42828706.470000006</v>
      </c>
      <c r="F8" s="173">
        <f t="shared" si="1"/>
        <v>112046</v>
      </c>
      <c r="G8" s="174"/>
    </row>
    <row r="9" spans="1:7">
      <c r="A9" s="162">
        <v>2026</v>
      </c>
      <c r="B9" s="162">
        <v>5</v>
      </c>
      <c r="C9" s="146">
        <f>C8+'ELG CWIP'!B9</f>
        <v>45424060.120000005</v>
      </c>
      <c r="D9" s="171">
        <f t="shared" ref="D9:D72" si="2">D8-F9</f>
        <v>-2707399.65</v>
      </c>
      <c r="E9" s="172">
        <f t="shared" si="0"/>
        <v>42716660.470000006</v>
      </c>
      <c r="F9" s="173">
        <f t="shared" si="1"/>
        <v>112046</v>
      </c>
      <c r="G9" s="174"/>
    </row>
    <row r="10" spans="1:7">
      <c r="A10" s="162">
        <v>2026</v>
      </c>
      <c r="B10" s="162">
        <v>6</v>
      </c>
      <c r="C10" s="146">
        <f>C9+'ELG CWIP'!B10</f>
        <v>45424060.120000005</v>
      </c>
      <c r="D10" s="171">
        <f t="shared" si="2"/>
        <v>-2819445.65</v>
      </c>
      <c r="E10" s="172">
        <f t="shared" si="0"/>
        <v>42604614.470000006</v>
      </c>
      <c r="F10" s="173">
        <f t="shared" si="1"/>
        <v>112046</v>
      </c>
      <c r="G10" s="174"/>
    </row>
    <row r="11" spans="1:7">
      <c r="A11" s="162">
        <v>2026</v>
      </c>
      <c r="B11" s="162">
        <v>7</v>
      </c>
      <c r="C11" s="146">
        <f>C10+'ELG CWIP'!B11</f>
        <v>45424060.120000005</v>
      </c>
      <c r="D11" s="171">
        <f t="shared" si="2"/>
        <v>-2931491.65</v>
      </c>
      <c r="E11" s="172">
        <f t="shared" si="0"/>
        <v>42492568.470000006</v>
      </c>
      <c r="F11" s="173">
        <f t="shared" si="1"/>
        <v>112046</v>
      </c>
      <c r="G11" s="174"/>
    </row>
    <row r="12" spans="1:7">
      <c r="A12" s="162">
        <v>2026</v>
      </c>
      <c r="B12" s="162">
        <v>8</v>
      </c>
      <c r="C12" s="146">
        <f>C11+'ELG CWIP'!B12</f>
        <v>45424060.120000005</v>
      </c>
      <c r="D12" s="171">
        <f t="shared" si="2"/>
        <v>-3043537.65</v>
      </c>
      <c r="E12" s="172">
        <f t="shared" si="0"/>
        <v>42380522.470000006</v>
      </c>
      <c r="F12" s="173">
        <f t="shared" si="1"/>
        <v>112046</v>
      </c>
      <c r="G12" s="174"/>
    </row>
    <row r="13" spans="1:7">
      <c r="A13" s="162">
        <v>2026</v>
      </c>
      <c r="B13" s="162">
        <v>9</v>
      </c>
      <c r="C13" s="146">
        <f>C12+'ELG CWIP'!B13</f>
        <v>45424060.120000005</v>
      </c>
      <c r="D13" s="171">
        <f t="shared" si="2"/>
        <v>-3155583.65</v>
      </c>
      <c r="E13" s="172">
        <f t="shared" si="0"/>
        <v>42268476.470000006</v>
      </c>
      <c r="F13" s="173">
        <f t="shared" si="1"/>
        <v>112046</v>
      </c>
      <c r="G13" s="174"/>
    </row>
    <row r="14" spans="1:7">
      <c r="A14" s="162">
        <v>2026</v>
      </c>
      <c r="B14" s="162">
        <v>10</v>
      </c>
      <c r="C14" s="146">
        <f>C13+'ELG CWIP'!B14</f>
        <v>45424060.120000005</v>
      </c>
      <c r="D14" s="171">
        <f t="shared" si="2"/>
        <v>-3267629.65</v>
      </c>
      <c r="E14" s="172">
        <f t="shared" si="0"/>
        <v>42156430.470000006</v>
      </c>
      <c r="F14" s="173">
        <f t="shared" si="1"/>
        <v>112046</v>
      </c>
      <c r="G14" s="174"/>
    </row>
    <row r="15" spans="1:7">
      <c r="A15" s="162">
        <v>2026</v>
      </c>
      <c r="B15" s="162">
        <v>11</v>
      </c>
      <c r="C15" s="146">
        <f>C14+'ELG CWIP'!B15</f>
        <v>45424060.120000005</v>
      </c>
      <c r="D15" s="171">
        <f t="shared" si="2"/>
        <v>-3379675.65</v>
      </c>
      <c r="E15" s="172">
        <f t="shared" si="0"/>
        <v>42044384.470000006</v>
      </c>
      <c r="F15" s="173">
        <f t="shared" si="1"/>
        <v>112046</v>
      </c>
      <c r="G15" s="174"/>
    </row>
    <row r="16" spans="1:7">
      <c r="A16" s="162">
        <v>2026</v>
      </c>
      <c r="B16" s="162">
        <v>12</v>
      </c>
      <c r="C16" s="146">
        <f>C15+'ELG CWIP'!B16</f>
        <v>45424060.120000005</v>
      </c>
      <c r="D16" s="171">
        <f t="shared" si="2"/>
        <v>-3491721.65</v>
      </c>
      <c r="E16" s="172">
        <f t="shared" si="0"/>
        <v>41932338.470000006</v>
      </c>
      <c r="F16" s="173">
        <f t="shared" si="1"/>
        <v>112046</v>
      </c>
      <c r="G16" s="174"/>
    </row>
    <row r="17" spans="1:7">
      <c r="A17" s="162">
        <v>2027</v>
      </c>
      <c r="B17" s="162">
        <v>1</v>
      </c>
      <c r="C17" s="146">
        <f>C16+'ELG CWIP'!B17</f>
        <v>45424060.120000005</v>
      </c>
      <c r="D17" s="171">
        <f t="shared" si="2"/>
        <v>-3603767.65</v>
      </c>
      <c r="E17" s="172">
        <f t="shared" si="0"/>
        <v>41820292.470000006</v>
      </c>
      <c r="F17" s="173">
        <f t="shared" si="1"/>
        <v>112046</v>
      </c>
      <c r="G17" s="174"/>
    </row>
    <row r="18" spans="1:7">
      <c r="A18" s="162">
        <v>2027</v>
      </c>
      <c r="B18" s="162">
        <v>2</v>
      </c>
      <c r="C18" s="146">
        <f>C17+'ELG CWIP'!B18</f>
        <v>45424060.120000005</v>
      </c>
      <c r="D18" s="171">
        <f t="shared" si="2"/>
        <v>-3715813.65</v>
      </c>
      <c r="E18" s="172">
        <f t="shared" si="0"/>
        <v>41708246.470000006</v>
      </c>
      <c r="F18" s="173">
        <f t="shared" si="1"/>
        <v>112046</v>
      </c>
      <c r="G18" s="174"/>
    </row>
    <row r="19" spans="1:7">
      <c r="A19" s="162">
        <v>2027</v>
      </c>
      <c r="B19" s="162">
        <v>3</v>
      </c>
      <c r="C19" s="146">
        <f>C18+'ELG CWIP'!B19</f>
        <v>45424060.120000005</v>
      </c>
      <c r="D19" s="171">
        <f t="shared" si="2"/>
        <v>-3827859.65</v>
      </c>
      <c r="E19" s="172">
        <f t="shared" si="0"/>
        <v>41596200.470000006</v>
      </c>
      <c r="F19" s="173">
        <f t="shared" si="1"/>
        <v>112046</v>
      </c>
      <c r="G19" s="174"/>
    </row>
    <row r="20" spans="1:7">
      <c r="A20" s="162">
        <v>2027</v>
      </c>
      <c r="B20" s="162">
        <v>4</v>
      </c>
      <c r="C20" s="146">
        <f>C19+'ELG CWIP'!B20</f>
        <v>45424060.120000005</v>
      </c>
      <c r="D20" s="171">
        <f t="shared" si="2"/>
        <v>-3939905.65</v>
      </c>
      <c r="E20" s="172">
        <f t="shared" si="0"/>
        <v>41484154.470000006</v>
      </c>
      <c r="F20" s="173">
        <f t="shared" si="1"/>
        <v>112046</v>
      </c>
      <c r="G20" s="174"/>
    </row>
    <row r="21" spans="1:7">
      <c r="A21" s="162">
        <v>2027</v>
      </c>
      <c r="B21" s="162">
        <v>5</v>
      </c>
      <c r="C21" s="146">
        <f>C20+'ELG CWIP'!B21</f>
        <v>45424060.120000005</v>
      </c>
      <c r="D21" s="171">
        <f t="shared" si="2"/>
        <v>-4051951.65</v>
      </c>
      <c r="E21" s="172">
        <f t="shared" si="0"/>
        <v>41372108.470000006</v>
      </c>
      <c r="F21" s="173">
        <f t="shared" si="1"/>
        <v>112046</v>
      </c>
      <c r="G21" s="174"/>
    </row>
    <row r="22" spans="1:7">
      <c r="A22" s="162">
        <v>2027</v>
      </c>
      <c r="B22" s="162">
        <v>6</v>
      </c>
      <c r="C22" s="146">
        <f>C21+'ELG CWIP'!B22</f>
        <v>45424060.120000005</v>
      </c>
      <c r="D22" s="171">
        <f t="shared" si="2"/>
        <v>-4163997.65</v>
      </c>
      <c r="E22" s="172">
        <f t="shared" si="0"/>
        <v>41260062.470000006</v>
      </c>
      <c r="F22" s="173">
        <f t="shared" si="1"/>
        <v>112046</v>
      </c>
      <c r="G22" s="174"/>
    </row>
    <row r="23" spans="1:7">
      <c r="A23" s="162">
        <v>2027</v>
      </c>
      <c r="B23" s="162">
        <v>7</v>
      </c>
      <c r="C23" s="146">
        <f>C22+'ELG CWIP'!B23</f>
        <v>45424060.120000005</v>
      </c>
      <c r="D23" s="171">
        <f t="shared" si="2"/>
        <v>-4276043.6500000004</v>
      </c>
      <c r="E23" s="172">
        <f t="shared" si="0"/>
        <v>41148016.470000006</v>
      </c>
      <c r="F23" s="173">
        <f t="shared" si="1"/>
        <v>112046</v>
      </c>
      <c r="G23" s="174"/>
    </row>
    <row r="24" spans="1:7">
      <c r="A24" s="162">
        <v>2027</v>
      </c>
      <c r="B24" s="162">
        <v>8</v>
      </c>
      <c r="C24" s="146">
        <f>C23+'ELG CWIP'!B24</f>
        <v>45424060.120000005</v>
      </c>
      <c r="D24" s="171">
        <f t="shared" si="2"/>
        <v>-4388089.6500000004</v>
      </c>
      <c r="E24" s="172">
        <f t="shared" si="0"/>
        <v>41035970.470000006</v>
      </c>
      <c r="F24" s="173">
        <f t="shared" si="1"/>
        <v>112046</v>
      </c>
      <c r="G24" s="174"/>
    </row>
    <row r="25" spans="1:7">
      <c r="A25" s="162">
        <v>2027</v>
      </c>
      <c r="B25" s="162">
        <v>9</v>
      </c>
      <c r="C25" s="146">
        <f>C24+'ELG CWIP'!B25</f>
        <v>45424060.120000005</v>
      </c>
      <c r="D25" s="171">
        <f t="shared" si="2"/>
        <v>-4500135.6500000004</v>
      </c>
      <c r="E25" s="172">
        <f t="shared" si="0"/>
        <v>40923924.470000006</v>
      </c>
      <c r="F25" s="173">
        <f t="shared" si="1"/>
        <v>112046</v>
      </c>
      <c r="G25" s="174"/>
    </row>
    <row r="26" spans="1:7">
      <c r="A26" s="162">
        <v>2027</v>
      </c>
      <c r="B26" s="162">
        <v>10</v>
      </c>
      <c r="C26" s="146">
        <f>C25+'ELG CWIP'!B26</f>
        <v>45424060.120000005</v>
      </c>
      <c r="D26" s="171">
        <f t="shared" si="2"/>
        <v>-4612181.6500000004</v>
      </c>
      <c r="E26" s="172">
        <f t="shared" si="0"/>
        <v>40811878.470000006</v>
      </c>
      <c r="F26" s="173">
        <f t="shared" si="1"/>
        <v>112046</v>
      </c>
      <c r="G26" s="174"/>
    </row>
    <row r="27" spans="1:7">
      <c r="A27" s="162">
        <v>2027</v>
      </c>
      <c r="B27" s="162">
        <v>11</v>
      </c>
      <c r="C27" s="146">
        <f>C26+'ELG CWIP'!B27</f>
        <v>45424060.120000005</v>
      </c>
      <c r="D27" s="171">
        <f t="shared" si="2"/>
        <v>-4724227.6500000004</v>
      </c>
      <c r="E27" s="172">
        <f t="shared" si="0"/>
        <v>40699832.470000006</v>
      </c>
      <c r="F27" s="173">
        <f t="shared" si="1"/>
        <v>112046</v>
      </c>
      <c r="G27" s="174"/>
    </row>
    <row r="28" spans="1:7">
      <c r="A28" s="162">
        <v>2027</v>
      </c>
      <c r="B28" s="162">
        <v>12</v>
      </c>
      <c r="C28" s="146">
        <f>C27+'ELG CWIP'!B28</f>
        <v>45424060.120000005</v>
      </c>
      <c r="D28" s="171">
        <f t="shared" si="2"/>
        <v>-4836273.6500000004</v>
      </c>
      <c r="E28" s="172">
        <f t="shared" si="0"/>
        <v>40587786.470000006</v>
      </c>
      <c r="F28" s="173">
        <f t="shared" si="1"/>
        <v>112046</v>
      </c>
      <c r="G28" s="174"/>
    </row>
    <row r="29" spans="1:7">
      <c r="A29" s="162">
        <v>2028</v>
      </c>
      <c r="B29" s="162">
        <v>1</v>
      </c>
      <c r="C29" s="146">
        <f>C28+'ELG CWIP'!B29</f>
        <v>45424060.120000005</v>
      </c>
      <c r="D29" s="171">
        <f t="shared" si="2"/>
        <v>-4948319.6500000004</v>
      </c>
      <c r="E29" s="172">
        <f t="shared" si="0"/>
        <v>40475740.470000006</v>
      </c>
      <c r="F29" s="173">
        <f t="shared" si="1"/>
        <v>112046</v>
      </c>
      <c r="G29" s="174"/>
    </row>
    <row r="30" spans="1:7">
      <c r="A30" s="162">
        <v>2028</v>
      </c>
      <c r="B30" s="162">
        <v>2</v>
      </c>
      <c r="C30" s="146">
        <f>C29+'ELG CWIP'!B30</f>
        <v>45424060.120000005</v>
      </c>
      <c r="D30" s="171">
        <f t="shared" si="2"/>
        <v>-5060365.6500000004</v>
      </c>
      <c r="E30" s="172">
        <f t="shared" si="0"/>
        <v>40363694.470000006</v>
      </c>
      <c r="F30" s="173">
        <f t="shared" si="1"/>
        <v>112046</v>
      </c>
      <c r="G30" s="174"/>
    </row>
    <row r="31" spans="1:7">
      <c r="A31" s="162">
        <v>2028</v>
      </c>
      <c r="B31" s="162">
        <v>3</v>
      </c>
      <c r="C31" s="146">
        <f>C30+'ELG CWIP'!B31</f>
        <v>45424060.120000005</v>
      </c>
      <c r="D31" s="171">
        <f t="shared" si="2"/>
        <v>-5172411.6500000004</v>
      </c>
      <c r="E31" s="172">
        <f t="shared" si="0"/>
        <v>40251648.470000006</v>
      </c>
      <c r="F31" s="173">
        <f t="shared" si="1"/>
        <v>112046</v>
      </c>
      <c r="G31" s="174"/>
    </row>
    <row r="32" spans="1:7">
      <c r="A32" s="162">
        <v>2028</v>
      </c>
      <c r="B32" s="162">
        <v>4</v>
      </c>
      <c r="C32" s="146">
        <f>C31+'ELG CWIP'!B32</f>
        <v>45424060.120000005</v>
      </c>
      <c r="D32" s="171">
        <f t="shared" si="2"/>
        <v>-5284457.6500000004</v>
      </c>
      <c r="E32" s="172">
        <f t="shared" si="0"/>
        <v>40139602.470000006</v>
      </c>
      <c r="F32" s="173">
        <f t="shared" si="1"/>
        <v>112046</v>
      </c>
      <c r="G32" s="174"/>
    </row>
    <row r="33" spans="1:7">
      <c r="A33" s="162">
        <v>2028</v>
      </c>
      <c r="B33" s="162">
        <v>5</v>
      </c>
      <c r="C33" s="146">
        <f>C32+'ELG CWIP'!B33</f>
        <v>45424060.120000005</v>
      </c>
      <c r="D33" s="171">
        <f t="shared" si="2"/>
        <v>-5396503.6500000004</v>
      </c>
      <c r="E33" s="172">
        <f t="shared" si="0"/>
        <v>40027556.470000006</v>
      </c>
      <c r="F33" s="173">
        <f t="shared" si="1"/>
        <v>112046</v>
      </c>
      <c r="G33" s="174"/>
    </row>
    <row r="34" spans="1:7">
      <c r="A34" s="162">
        <v>2028</v>
      </c>
      <c r="B34" s="162">
        <v>6</v>
      </c>
      <c r="C34" s="146">
        <f>C33+'ELG CWIP'!B34</f>
        <v>45424060.120000005</v>
      </c>
      <c r="D34" s="171">
        <f t="shared" si="2"/>
        <v>-5508549.6500000004</v>
      </c>
      <c r="E34" s="172">
        <f t="shared" si="0"/>
        <v>39915510.470000006</v>
      </c>
      <c r="F34" s="173">
        <f t="shared" si="1"/>
        <v>112046</v>
      </c>
      <c r="G34" s="174"/>
    </row>
    <row r="35" spans="1:7">
      <c r="A35" s="162">
        <v>2028</v>
      </c>
      <c r="B35" s="162">
        <v>7</v>
      </c>
      <c r="C35" s="146">
        <f>C34+'ELG CWIP'!B35</f>
        <v>45424060.120000005</v>
      </c>
      <c r="D35" s="171">
        <f t="shared" si="2"/>
        <v>-5620595.6500000004</v>
      </c>
      <c r="E35" s="172">
        <f t="shared" si="0"/>
        <v>39803464.470000006</v>
      </c>
      <c r="F35" s="173">
        <f t="shared" si="1"/>
        <v>112046</v>
      </c>
      <c r="G35" s="174"/>
    </row>
    <row r="36" spans="1:7">
      <c r="A36" s="162">
        <v>2028</v>
      </c>
      <c r="B36" s="162">
        <v>8</v>
      </c>
      <c r="C36" s="146">
        <f>C35+'ELG CWIP'!B36</f>
        <v>45424060.120000005</v>
      </c>
      <c r="D36" s="171">
        <f t="shared" si="2"/>
        <v>-5732641.6500000004</v>
      </c>
      <c r="E36" s="172">
        <f t="shared" si="0"/>
        <v>39691418.470000006</v>
      </c>
      <c r="F36" s="173">
        <f t="shared" si="1"/>
        <v>112046</v>
      </c>
      <c r="G36" s="174"/>
    </row>
    <row r="37" spans="1:7">
      <c r="A37" s="162">
        <v>2028</v>
      </c>
      <c r="B37" s="162">
        <v>9</v>
      </c>
      <c r="C37" s="146">
        <f>C36+'ELG CWIP'!B37</f>
        <v>45424060.120000005</v>
      </c>
      <c r="D37" s="171">
        <f t="shared" si="2"/>
        <v>-5844687.6500000004</v>
      </c>
      <c r="E37" s="172">
        <f t="shared" si="0"/>
        <v>39579372.470000006</v>
      </c>
      <c r="F37" s="173">
        <f t="shared" si="1"/>
        <v>112046</v>
      </c>
      <c r="G37" s="174"/>
    </row>
    <row r="38" spans="1:7">
      <c r="A38" s="162">
        <v>2028</v>
      </c>
      <c r="B38" s="162">
        <v>10</v>
      </c>
      <c r="C38" s="146">
        <f>C37+'ELG CWIP'!B38</f>
        <v>45424060.120000005</v>
      </c>
      <c r="D38" s="171">
        <f t="shared" si="2"/>
        <v>-5956733.6500000004</v>
      </c>
      <c r="E38" s="172">
        <f t="shared" si="0"/>
        <v>39467326.470000006</v>
      </c>
      <c r="F38" s="173">
        <f t="shared" si="1"/>
        <v>112046</v>
      </c>
      <c r="G38" s="174"/>
    </row>
    <row r="39" spans="1:7">
      <c r="A39" s="162">
        <v>2028</v>
      </c>
      <c r="B39" s="162">
        <v>11</v>
      </c>
      <c r="C39" s="146">
        <f>C38+'ELG CWIP'!B39</f>
        <v>45424060.120000005</v>
      </c>
      <c r="D39" s="171">
        <f t="shared" si="2"/>
        <v>-6068779.6500000004</v>
      </c>
      <c r="E39" s="172">
        <f t="shared" si="0"/>
        <v>39355280.470000006</v>
      </c>
      <c r="F39" s="173">
        <f t="shared" si="1"/>
        <v>112046</v>
      </c>
      <c r="G39" s="174"/>
    </row>
    <row r="40" spans="1:7">
      <c r="A40" s="162">
        <v>2028</v>
      </c>
      <c r="B40" s="162">
        <v>12</v>
      </c>
      <c r="C40" s="146">
        <f>C39+'ELG CWIP'!B40</f>
        <v>45424060.120000005</v>
      </c>
      <c r="D40" s="171">
        <f t="shared" si="2"/>
        <v>-6180825.6500000004</v>
      </c>
      <c r="E40" s="172">
        <f t="shared" si="0"/>
        <v>39243234.470000006</v>
      </c>
      <c r="F40" s="173">
        <f t="shared" si="1"/>
        <v>112046</v>
      </c>
      <c r="G40" s="174"/>
    </row>
    <row r="41" spans="1:7">
      <c r="A41" s="162">
        <v>2029</v>
      </c>
      <c r="B41" s="162">
        <v>1</v>
      </c>
      <c r="C41" s="146">
        <f>C40+'ELG CWIP'!B41</f>
        <v>45424060.120000005</v>
      </c>
      <c r="D41" s="171">
        <f t="shared" si="2"/>
        <v>-6292871.6500000004</v>
      </c>
      <c r="E41" s="172">
        <f t="shared" si="0"/>
        <v>39131188.470000006</v>
      </c>
      <c r="F41" s="173">
        <f t="shared" si="1"/>
        <v>112046</v>
      </c>
      <c r="G41" s="174"/>
    </row>
    <row r="42" spans="1:7">
      <c r="A42" s="162">
        <v>2029</v>
      </c>
      <c r="B42" s="162">
        <v>2</v>
      </c>
      <c r="C42" s="146">
        <f>C41+'ELG CWIP'!B42</f>
        <v>45424060.120000005</v>
      </c>
      <c r="D42" s="171">
        <f t="shared" si="2"/>
        <v>-6404917.6500000004</v>
      </c>
      <c r="E42" s="172">
        <f t="shared" si="0"/>
        <v>39019142.470000006</v>
      </c>
      <c r="F42" s="173">
        <f t="shared" si="1"/>
        <v>112046</v>
      </c>
      <c r="G42" s="174"/>
    </row>
    <row r="43" spans="1:7">
      <c r="A43" s="162">
        <v>2029</v>
      </c>
      <c r="B43" s="162">
        <v>3</v>
      </c>
      <c r="C43" s="146">
        <f>C42+'ELG CWIP'!B43</f>
        <v>45424060.120000005</v>
      </c>
      <c r="D43" s="171">
        <f t="shared" si="2"/>
        <v>-6516963.6500000004</v>
      </c>
      <c r="E43" s="172">
        <f t="shared" si="0"/>
        <v>38907096.470000006</v>
      </c>
      <c r="F43" s="173">
        <f t="shared" si="1"/>
        <v>112046</v>
      </c>
      <c r="G43" s="174"/>
    </row>
    <row r="44" spans="1:7">
      <c r="A44" s="162">
        <v>2029</v>
      </c>
      <c r="B44" s="162">
        <v>4</v>
      </c>
      <c r="C44" s="146">
        <f>C43+'ELG CWIP'!B44</f>
        <v>45424060.120000005</v>
      </c>
      <c r="D44" s="171">
        <f t="shared" si="2"/>
        <v>-6629009.6500000004</v>
      </c>
      <c r="E44" s="172">
        <f t="shared" si="0"/>
        <v>38795050.470000006</v>
      </c>
      <c r="F44" s="173">
        <f t="shared" si="1"/>
        <v>112046</v>
      </c>
      <c r="G44" s="174"/>
    </row>
    <row r="45" spans="1:7">
      <c r="A45" s="162">
        <v>2029</v>
      </c>
      <c r="B45" s="162">
        <v>5</v>
      </c>
      <c r="C45" s="146">
        <f>C44+'ELG CWIP'!B45</f>
        <v>45424060.120000005</v>
      </c>
      <c r="D45" s="171">
        <f t="shared" si="2"/>
        <v>-6741055.6500000004</v>
      </c>
      <c r="E45" s="172">
        <f t="shared" si="0"/>
        <v>38683004.470000006</v>
      </c>
      <c r="F45" s="173">
        <f t="shared" si="1"/>
        <v>112046</v>
      </c>
      <c r="G45" s="174"/>
    </row>
    <row r="46" spans="1:7">
      <c r="A46" s="162">
        <v>2029</v>
      </c>
      <c r="B46" s="162">
        <v>6</v>
      </c>
      <c r="C46" s="146">
        <f>C45+'ELG CWIP'!B46</f>
        <v>45424060.120000005</v>
      </c>
      <c r="D46" s="171">
        <f t="shared" si="2"/>
        <v>-6853101.6500000004</v>
      </c>
      <c r="E46" s="172">
        <f t="shared" si="0"/>
        <v>38570958.470000006</v>
      </c>
      <c r="F46" s="173">
        <f t="shared" si="1"/>
        <v>112046</v>
      </c>
      <c r="G46" s="174"/>
    </row>
    <row r="47" spans="1:7">
      <c r="A47" s="162">
        <v>2029</v>
      </c>
      <c r="B47" s="162">
        <v>7</v>
      </c>
      <c r="C47" s="146">
        <f>C46+'ELG CWIP'!B47</f>
        <v>45424060.120000005</v>
      </c>
      <c r="D47" s="171">
        <f t="shared" si="2"/>
        <v>-6965147.6500000004</v>
      </c>
      <c r="E47" s="172">
        <f t="shared" si="0"/>
        <v>38458912.470000006</v>
      </c>
      <c r="F47" s="173">
        <f t="shared" si="1"/>
        <v>112046</v>
      </c>
      <c r="G47" s="174"/>
    </row>
    <row r="48" spans="1:7">
      <c r="A48" s="162">
        <v>2029</v>
      </c>
      <c r="B48" s="162">
        <v>8</v>
      </c>
      <c r="C48" s="146">
        <f>C47+'ELG CWIP'!B48</f>
        <v>45424060.120000005</v>
      </c>
      <c r="D48" s="171">
        <f t="shared" si="2"/>
        <v>-7077193.6500000004</v>
      </c>
      <c r="E48" s="172">
        <f t="shared" si="0"/>
        <v>38346866.470000006</v>
      </c>
      <c r="F48" s="173">
        <f t="shared" si="1"/>
        <v>112046</v>
      </c>
      <c r="G48" s="174"/>
    </row>
    <row r="49" spans="1:7">
      <c r="A49" s="162">
        <v>2029</v>
      </c>
      <c r="B49" s="162">
        <v>9</v>
      </c>
      <c r="C49" s="146">
        <f>C48+'ELG CWIP'!B49</f>
        <v>45424060.120000005</v>
      </c>
      <c r="D49" s="171">
        <f t="shared" si="2"/>
        <v>-7189239.6500000004</v>
      </c>
      <c r="E49" s="172">
        <f t="shared" si="0"/>
        <v>38234820.470000006</v>
      </c>
      <c r="F49" s="173">
        <f t="shared" si="1"/>
        <v>112046</v>
      </c>
      <c r="G49" s="174"/>
    </row>
    <row r="50" spans="1:7">
      <c r="A50" s="162">
        <v>2029</v>
      </c>
      <c r="B50" s="162">
        <v>10</v>
      </c>
      <c r="C50" s="146">
        <f>C49+'ELG CWIP'!B50</f>
        <v>45424060.120000005</v>
      </c>
      <c r="D50" s="171">
        <f t="shared" si="2"/>
        <v>-7301285.6500000004</v>
      </c>
      <c r="E50" s="172">
        <f t="shared" si="0"/>
        <v>38122774.470000006</v>
      </c>
      <c r="F50" s="173">
        <f t="shared" si="1"/>
        <v>112046</v>
      </c>
      <c r="G50" s="174"/>
    </row>
    <row r="51" spans="1:7">
      <c r="A51" s="162">
        <v>2029</v>
      </c>
      <c r="B51" s="162">
        <v>11</v>
      </c>
      <c r="C51" s="146">
        <f>C50+'ELG CWIP'!B51</f>
        <v>45424060.120000005</v>
      </c>
      <c r="D51" s="171">
        <f t="shared" si="2"/>
        <v>-7413331.6500000004</v>
      </c>
      <c r="E51" s="172">
        <f t="shared" si="0"/>
        <v>38010728.470000006</v>
      </c>
      <c r="F51" s="173">
        <f t="shared" si="1"/>
        <v>112046</v>
      </c>
      <c r="G51" s="174"/>
    </row>
    <row r="52" spans="1:7">
      <c r="A52" s="162">
        <v>2029</v>
      </c>
      <c r="B52" s="162">
        <v>12</v>
      </c>
      <c r="C52" s="146">
        <f>C51+'ELG CWIP'!B52</f>
        <v>45424060.120000005</v>
      </c>
      <c r="D52" s="171">
        <f t="shared" si="2"/>
        <v>-7525377.6500000004</v>
      </c>
      <c r="E52" s="172">
        <f t="shared" si="0"/>
        <v>37898682.470000006</v>
      </c>
      <c r="F52" s="173">
        <f t="shared" si="1"/>
        <v>112046</v>
      </c>
      <c r="G52" s="174"/>
    </row>
    <row r="53" spans="1:7">
      <c r="A53" s="162">
        <v>2030</v>
      </c>
      <c r="B53" s="162">
        <v>1</v>
      </c>
      <c r="C53" s="146">
        <f>C52+'ELG CWIP'!B53</f>
        <v>45424060.120000005</v>
      </c>
      <c r="D53" s="171">
        <f t="shared" si="2"/>
        <v>-7637423.6500000004</v>
      </c>
      <c r="E53" s="172">
        <f t="shared" si="0"/>
        <v>37786636.470000006</v>
      </c>
      <c r="F53" s="173">
        <f t="shared" si="1"/>
        <v>112046</v>
      </c>
      <c r="G53" s="174"/>
    </row>
    <row r="54" spans="1:7">
      <c r="A54" s="162">
        <v>2030</v>
      </c>
      <c r="B54" s="162">
        <v>2</v>
      </c>
      <c r="C54" s="146">
        <f>C53+'ELG CWIP'!B54</f>
        <v>45424060.120000005</v>
      </c>
      <c r="D54" s="171">
        <f t="shared" si="2"/>
        <v>-7749469.6500000004</v>
      </c>
      <c r="E54" s="172">
        <f t="shared" si="0"/>
        <v>37674590.470000006</v>
      </c>
      <c r="F54" s="173">
        <f t="shared" si="1"/>
        <v>112046</v>
      </c>
      <c r="G54" s="174"/>
    </row>
    <row r="55" spans="1:7">
      <c r="A55" s="162">
        <v>2030</v>
      </c>
      <c r="B55" s="162">
        <v>3</v>
      </c>
      <c r="C55" s="146">
        <f>C54+'ELG CWIP'!B55</f>
        <v>45424060.120000005</v>
      </c>
      <c r="D55" s="171">
        <f t="shared" si="2"/>
        <v>-7861515.6500000004</v>
      </c>
      <c r="E55" s="172">
        <f t="shared" si="0"/>
        <v>37562544.470000006</v>
      </c>
      <c r="F55" s="173">
        <f t="shared" si="1"/>
        <v>112046</v>
      </c>
      <c r="G55" s="174"/>
    </row>
    <row r="56" spans="1:7">
      <c r="A56" s="162">
        <v>2030</v>
      </c>
      <c r="B56" s="162">
        <v>4</v>
      </c>
      <c r="C56" s="146">
        <f>C55+'ELG CWIP'!B56</f>
        <v>45424060.120000005</v>
      </c>
      <c r="D56" s="171">
        <f t="shared" si="2"/>
        <v>-7973561.6500000004</v>
      </c>
      <c r="E56" s="172">
        <f t="shared" si="0"/>
        <v>37450498.470000006</v>
      </c>
      <c r="F56" s="173">
        <f t="shared" si="1"/>
        <v>112046</v>
      </c>
      <c r="G56" s="174"/>
    </row>
    <row r="57" spans="1:7">
      <c r="A57" s="162">
        <v>2030</v>
      </c>
      <c r="B57" s="162">
        <v>5</v>
      </c>
      <c r="C57" s="146">
        <f>C56+'ELG CWIP'!B57</f>
        <v>45424060.120000005</v>
      </c>
      <c r="D57" s="171">
        <f t="shared" si="2"/>
        <v>-8085607.6500000004</v>
      </c>
      <c r="E57" s="172">
        <f t="shared" si="0"/>
        <v>37338452.470000006</v>
      </c>
      <c r="F57" s="173">
        <f t="shared" si="1"/>
        <v>112046</v>
      </c>
      <c r="G57" s="174"/>
    </row>
    <row r="58" spans="1:7">
      <c r="A58" s="162">
        <v>2030</v>
      </c>
      <c r="B58" s="162">
        <v>6</v>
      </c>
      <c r="C58" s="146">
        <f>C57+'ELG CWIP'!B58</f>
        <v>45424060.120000005</v>
      </c>
      <c r="D58" s="171">
        <f t="shared" si="2"/>
        <v>-8197653.6500000004</v>
      </c>
      <c r="E58" s="172">
        <f t="shared" si="0"/>
        <v>37226406.470000006</v>
      </c>
      <c r="F58" s="173">
        <f t="shared" si="1"/>
        <v>112046</v>
      </c>
      <c r="G58" s="174"/>
    </row>
    <row r="59" spans="1:7">
      <c r="A59" s="162">
        <v>2030</v>
      </c>
      <c r="B59" s="162">
        <v>7</v>
      </c>
      <c r="C59" s="146">
        <f>C58+'ELG CWIP'!B59</f>
        <v>45424060.120000005</v>
      </c>
      <c r="D59" s="171">
        <f t="shared" si="2"/>
        <v>-8309699.6500000004</v>
      </c>
      <c r="E59" s="172">
        <f t="shared" si="0"/>
        <v>37114360.470000006</v>
      </c>
      <c r="F59" s="173">
        <f t="shared" si="1"/>
        <v>112046</v>
      </c>
      <c r="G59" s="174"/>
    </row>
    <row r="60" spans="1:7">
      <c r="A60" s="162">
        <v>2030</v>
      </c>
      <c r="B60" s="162">
        <v>8</v>
      </c>
      <c r="C60" s="146">
        <f>C59+'ELG CWIP'!B60</f>
        <v>45424060.120000005</v>
      </c>
      <c r="D60" s="171">
        <f t="shared" si="2"/>
        <v>-8421745.6500000004</v>
      </c>
      <c r="E60" s="172">
        <f t="shared" si="0"/>
        <v>37002314.470000006</v>
      </c>
      <c r="F60" s="173">
        <f t="shared" si="1"/>
        <v>112046</v>
      </c>
      <c r="G60" s="174"/>
    </row>
    <row r="61" spans="1:7">
      <c r="A61" s="162">
        <v>2030</v>
      </c>
      <c r="B61" s="162">
        <v>9</v>
      </c>
      <c r="C61" s="146">
        <f>C60+'ELG CWIP'!B61</f>
        <v>45424060.120000005</v>
      </c>
      <c r="D61" s="171">
        <f t="shared" si="2"/>
        <v>-8533791.6500000004</v>
      </c>
      <c r="E61" s="172">
        <f t="shared" si="0"/>
        <v>36890268.470000006</v>
      </c>
      <c r="F61" s="173">
        <f t="shared" si="1"/>
        <v>112046</v>
      </c>
      <c r="G61" s="174"/>
    </row>
    <row r="62" spans="1:7">
      <c r="A62" s="162">
        <v>2030</v>
      </c>
      <c r="B62" s="162">
        <v>10</v>
      </c>
      <c r="C62" s="146">
        <f>C61+'ELG CWIP'!B62</f>
        <v>45424060.120000005</v>
      </c>
      <c r="D62" s="171">
        <f t="shared" si="2"/>
        <v>-8645837.6500000004</v>
      </c>
      <c r="E62" s="172">
        <f t="shared" si="0"/>
        <v>36778222.470000006</v>
      </c>
      <c r="F62" s="173">
        <f t="shared" si="1"/>
        <v>112046</v>
      </c>
      <c r="G62" s="174"/>
    </row>
    <row r="63" spans="1:7">
      <c r="A63" s="162">
        <v>2030</v>
      </c>
      <c r="B63" s="162">
        <v>11</v>
      </c>
      <c r="C63" s="146">
        <f>C62+'ELG CWIP'!B63</f>
        <v>45424060.120000005</v>
      </c>
      <c r="D63" s="171">
        <f t="shared" si="2"/>
        <v>-8757883.6500000004</v>
      </c>
      <c r="E63" s="172">
        <f t="shared" si="0"/>
        <v>36666176.470000006</v>
      </c>
      <c r="F63" s="173">
        <f t="shared" si="1"/>
        <v>112046</v>
      </c>
      <c r="G63" s="174"/>
    </row>
    <row r="64" spans="1:7">
      <c r="A64" s="162">
        <v>2030</v>
      </c>
      <c r="B64" s="162">
        <v>12</v>
      </c>
      <c r="C64" s="146">
        <f>C63+'ELG CWIP'!B64</f>
        <v>45424060.120000005</v>
      </c>
      <c r="D64" s="171">
        <f t="shared" si="2"/>
        <v>-8869929.6500000004</v>
      </c>
      <c r="E64" s="172">
        <f t="shared" si="0"/>
        <v>36554130.470000006</v>
      </c>
      <c r="F64" s="173">
        <f t="shared" si="1"/>
        <v>112046</v>
      </c>
      <c r="G64" s="174"/>
    </row>
    <row r="65" spans="1:7">
      <c r="A65" s="162">
        <v>2031</v>
      </c>
      <c r="B65" s="162">
        <v>1</v>
      </c>
      <c r="C65" s="146">
        <f>C64+'ELG CWIP'!B65</f>
        <v>45424060.120000005</v>
      </c>
      <c r="D65" s="171">
        <f t="shared" si="2"/>
        <v>-8981975.6500000004</v>
      </c>
      <c r="E65" s="172">
        <f t="shared" si="0"/>
        <v>36442084.470000006</v>
      </c>
      <c r="F65" s="173">
        <f t="shared" si="1"/>
        <v>112046</v>
      </c>
      <c r="G65" s="174"/>
    </row>
    <row r="66" spans="1:7">
      <c r="A66" s="162">
        <v>2031</v>
      </c>
      <c r="B66" s="162">
        <v>2</v>
      </c>
      <c r="C66" s="146">
        <f>C65+'ELG CWIP'!B66</f>
        <v>45424060.120000005</v>
      </c>
      <c r="D66" s="171">
        <f t="shared" si="2"/>
        <v>-9094021.6500000004</v>
      </c>
      <c r="E66" s="172">
        <f t="shared" si="0"/>
        <v>36330038.470000006</v>
      </c>
      <c r="F66" s="173">
        <f t="shared" si="1"/>
        <v>112046</v>
      </c>
      <c r="G66" s="174"/>
    </row>
    <row r="67" spans="1:7">
      <c r="A67" s="162">
        <v>2031</v>
      </c>
      <c r="B67" s="162">
        <v>3</v>
      </c>
      <c r="C67" s="146">
        <f>C66+'ELG CWIP'!B67</f>
        <v>45424060.120000005</v>
      </c>
      <c r="D67" s="171">
        <f t="shared" si="2"/>
        <v>-9206067.6500000004</v>
      </c>
      <c r="E67" s="172">
        <f t="shared" si="0"/>
        <v>36217992.470000006</v>
      </c>
      <c r="F67" s="173">
        <f t="shared" si="1"/>
        <v>112046</v>
      </c>
      <c r="G67" s="174"/>
    </row>
    <row r="68" spans="1:7">
      <c r="A68" s="162">
        <v>2031</v>
      </c>
      <c r="B68" s="162">
        <v>4</v>
      </c>
      <c r="C68" s="146">
        <f>C67+'ELG CWIP'!B68</f>
        <v>45424060.120000005</v>
      </c>
      <c r="D68" s="171">
        <f t="shared" si="2"/>
        <v>-9318113.6500000004</v>
      </c>
      <c r="E68" s="172">
        <f t="shared" si="0"/>
        <v>36105946.470000006</v>
      </c>
      <c r="F68" s="173">
        <f t="shared" si="1"/>
        <v>112046</v>
      </c>
      <c r="G68" s="174"/>
    </row>
    <row r="69" spans="1:7">
      <c r="A69" s="162">
        <v>2031</v>
      </c>
      <c r="B69" s="162">
        <v>5</v>
      </c>
      <c r="C69" s="146">
        <f>C68+'ELG CWIP'!B69</f>
        <v>45424060.120000005</v>
      </c>
      <c r="D69" s="171">
        <f t="shared" si="2"/>
        <v>-9430159.6500000004</v>
      </c>
      <c r="E69" s="172">
        <f t="shared" ref="E69:E132" si="3">SUM(C69:D69)</f>
        <v>35993900.470000006</v>
      </c>
      <c r="F69" s="173">
        <f t="shared" si="1"/>
        <v>112046</v>
      </c>
      <c r="G69" s="174"/>
    </row>
    <row r="70" spans="1:7">
      <c r="A70" s="162">
        <v>2031</v>
      </c>
      <c r="B70" s="162">
        <v>6</v>
      </c>
      <c r="C70" s="146">
        <f>C69+'ELG CWIP'!B70</f>
        <v>45424060.120000005</v>
      </c>
      <c r="D70" s="171">
        <f t="shared" si="2"/>
        <v>-9542205.6500000004</v>
      </c>
      <c r="E70" s="172">
        <f t="shared" si="3"/>
        <v>35881854.470000006</v>
      </c>
      <c r="F70" s="173">
        <f t="shared" si="1"/>
        <v>112046</v>
      </c>
      <c r="G70" s="174"/>
    </row>
    <row r="71" spans="1:7">
      <c r="A71" s="162">
        <v>2031</v>
      </c>
      <c r="B71" s="162">
        <v>7</v>
      </c>
      <c r="C71" s="146">
        <f>C70+'ELG CWIP'!B71</f>
        <v>45424060.120000005</v>
      </c>
      <c r="D71" s="171">
        <f t="shared" si="2"/>
        <v>-9654251.6500000004</v>
      </c>
      <c r="E71" s="172">
        <f t="shared" si="3"/>
        <v>35769808.470000006</v>
      </c>
      <c r="F71" s="173">
        <f t="shared" ref="F71:F134" si="4">(ROUND(C70*$C$1/12,0))</f>
        <v>112046</v>
      </c>
      <c r="G71" s="174"/>
    </row>
    <row r="72" spans="1:7">
      <c r="A72" s="162">
        <v>2031</v>
      </c>
      <c r="B72" s="162">
        <v>8</v>
      </c>
      <c r="C72" s="146">
        <f>C71+'ELG CWIP'!B72</f>
        <v>45424060.120000005</v>
      </c>
      <c r="D72" s="171">
        <f t="shared" si="2"/>
        <v>-9766297.6500000004</v>
      </c>
      <c r="E72" s="172">
        <f t="shared" si="3"/>
        <v>35657762.470000006</v>
      </c>
      <c r="F72" s="173">
        <f t="shared" si="4"/>
        <v>112046</v>
      </c>
      <c r="G72" s="174"/>
    </row>
    <row r="73" spans="1:7">
      <c r="A73" s="162">
        <v>2031</v>
      </c>
      <c r="B73" s="162">
        <v>9</v>
      </c>
      <c r="C73" s="146">
        <f>C72+'ELG CWIP'!B73</f>
        <v>45424060.120000005</v>
      </c>
      <c r="D73" s="171">
        <f t="shared" ref="D73:D136" si="5">D72-F73</f>
        <v>-9878343.6500000004</v>
      </c>
      <c r="E73" s="172">
        <f t="shared" si="3"/>
        <v>35545716.470000006</v>
      </c>
      <c r="F73" s="173">
        <f t="shared" si="4"/>
        <v>112046</v>
      </c>
      <c r="G73" s="174"/>
    </row>
    <row r="74" spans="1:7">
      <c r="A74" s="162">
        <v>2031</v>
      </c>
      <c r="B74" s="162">
        <v>10</v>
      </c>
      <c r="C74" s="146">
        <f>C73+'ELG CWIP'!B74</f>
        <v>45424060.120000005</v>
      </c>
      <c r="D74" s="171">
        <f t="shared" si="5"/>
        <v>-9990389.6500000004</v>
      </c>
      <c r="E74" s="172">
        <f t="shared" si="3"/>
        <v>35433670.470000006</v>
      </c>
      <c r="F74" s="173">
        <f t="shared" si="4"/>
        <v>112046</v>
      </c>
      <c r="G74" s="174"/>
    </row>
    <row r="75" spans="1:7">
      <c r="A75" s="162">
        <v>2031</v>
      </c>
      <c r="B75" s="162">
        <v>11</v>
      </c>
      <c r="C75" s="146">
        <f>C74+'ELG CWIP'!B75</f>
        <v>45424060.120000005</v>
      </c>
      <c r="D75" s="171">
        <f t="shared" si="5"/>
        <v>-10102435.65</v>
      </c>
      <c r="E75" s="172">
        <f t="shared" si="3"/>
        <v>35321624.470000006</v>
      </c>
      <c r="F75" s="173">
        <f t="shared" si="4"/>
        <v>112046</v>
      </c>
      <c r="G75" s="174"/>
    </row>
    <row r="76" spans="1:7">
      <c r="A76" s="162">
        <v>2031</v>
      </c>
      <c r="B76" s="162">
        <v>12</v>
      </c>
      <c r="C76" s="146">
        <f>C75+'ELG CWIP'!B76</f>
        <v>45424060.120000005</v>
      </c>
      <c r="D76" s="171">
        <f t="shared" si="5"/>
        <v>-10214481.65</v>
      </c>
      <c r="E76" s="172">
        <f t="shared" si="3"/>
        <v>35209578.470000006</v>
      </c>
      <c r="F76" s="173">
        <f t="shared" si="4"/>
        <v>112046</v>
      </c>
      <c r="G76" s="174"/>
    </row>
    <row r="77" spans="1:7">
      <c r="A77" s="162">
        <v>2032</v>
      </c>
      <c r="B77" s="162">
        <v>1</v>
      </c>
      <c r="C77" s="146">
        <f>C76+'ELG CWIP'!B77</f>
        <v>45424060.120000005</v>
      </c>
      <c r="D77" s="171">
        <f t="shared" si="5"/>
        <v>-10326527.65</v>
      </c>
      <c r="E77" s="172">
        <f t="shared" si="3"/>
        <v>35097532.470000006</v>
      </c>
      <c r="F77" s="173">
        <f t="shared" si="4"/>
        <v>112046</v>
      </c>
      <c r="G77" s="174"/>
    </row>
    <row r="78" spans="1:7">
      <c r="A78" s="162">
        <v>2032</v>
      </c>
      <c r="B78" s="162">
        <v>2</v>
      </c>
      <c r="C78" s="146">
        <f>C77+'ELG CWIP'!B78</f>
        <v>45424060.120000005</v>
      </c>
      <c r="D78" s="171">
        <f t="shared" si="5"/>
        <v>-10438573.65</v>
      </c>
      <c r="E78" s="172">
        <f t="shared" si="3"/>
        <v>34985486.470000006</v>
      </c>
      <c r="F78" s="173">
        <f t="shared" si="4"/>
        <v>112046</v>
      </c>
      <c r="G78" s="174"/>
    </row>
    <row r="79" spans="1:7">
      <c r="A79" s="162">
        <v>2032</v>
      </c>
      <c r="B79" s="162">
        <v>3</v>
      </c>
      <c r="C79" s="146">
        <f>C78+'ELG CWIP'!B79</f>
        <v>45424060.120000005</v>
      </c>
      <c r="D79" s="171">
        <f t="shared" si="5"/>
        <v>-10550619.65</v>
      </c>
      <c r="E79" s="172">
        <f t="shared" si="3"/>
        <v>34873440.470000006</v>
      </c>
      <c r="F79" s="173">
        <f t="shared" si="4"/>
        <v>112046</v>
      </c>
      <c r="G79" s="174"/>
    </row>
    <row r="80" spans="1:7">
      <c r="A80" s="162">
        <v>2032</v>
      </c>
      <c r="B80" s="162">
        <v>4</v>
      </c>
      <c r="C80" s="146">
        <f>C79+'ELG CWIP'!B80</f>
        <v>45424060.120000005</v>
      </c>
      <c r="D80" s="171">
        <f t="shared" si="5"/>
        <v>-10662665.65</v>
      </c>
      <c r="E80" s="172">
        <f t="shared" si="3"/>
        <v>34761394.470000006</v>
      </c>
      <c r="F80" s="173">
        <f t="shared" si="4"/>
        <v>112046</v>
      </c>
      <c r="G80" s="174"/>
    </row>
    <row r="81" spans="1:7">
      <c r="A81" s="162">
        <v>2032</v>
      </c>
      <c r="B81" s="162">
        <v>5</v>
      </c>
      <c r="C81" s="146">
        <f>C80+'ELG CWIP'!B81</f>
        <v>45424060.120000005</v>
      </c>
      <c r="D81" s="171">
        <f t="shared" si="5"/>
        <v>-10774711.65</v>
      </c>
      <c r="E81" s="172">
        <f t="shared" si="3"/>
        <v>34649348.470000006</v>
      </c>
      <c r="F81" s="173">
        <f t="shared" si="4"/>
        <v>112046</v>
      </c>
      <c r="G81" s="174"/>
    </row>
    <row r="82" spans="1:7">
      <c r="A82" s="162">
        <v>2032</v>
      </c>
      <c r="B82" s="162">
        <v>6</v>
      </c>
      <c r="C82" s="146">
        <f>C81+'ELG CWIP'!B82</f>
        <v>45424060.120000005</v>
      </c>
      <c r="D82" s="171">
        <f t="shared" si="5"/>
        <v>-10886757.65</v>
      </c>
      <c r="E82" s="172">
        <f t="shared" si="3"/>
        <v>34537302.470000006</v>
      </c>
      <c r="F82" s="173">
        <f t="shared" si="4"/>
        <v>112046</v>
      </c>
      <c r="G82" s="174"/>
    </row>
    <row r="83" spans="1:7">
      <c r="A83" s="162">
        <v>2032</v>
      </c>
      <c r="B83" s="162">
        <v>7</v>
      </c>
      <c r="C83" s="146">
        <f>C82+'ELG CWIP'!B83</f>
        <v>45424060.120000005</v>
      </c>
      <c r="D83" s="171">
        <f t="shared" si="5"/>
        <v>-10998803.65</v>
      </c>
      <c r="E83" s="172">
        <f t="shared" si="3"/>
        <v>34425256.470000006</v>
      </c>
      <c r="F83" s="173">
        <f t="shared" si="4"/>
        <v>112046</v>
      </c>
      <c r="G83" s="174"/>
    </row>
    <row r="84" spans="1:7">
      <c r="A84" s="162">
        <v>2032</v>
      </c>
      <c r="B84" s="162">
        <v>8</v>
      </c>
      <c r="C84" s="146">
        <f>C83+'ELG CWIP'!B84</f>
        <v>45424060.120000005</v>
      </c>
      <c r="D84" s="171">
        <f t="shared" si="5"/>
        <v>-11110849.65</v>
      </c>
      <c r="E84" s="172">
        <f t="shared" si="3"/>
        <v>34313210.470000006</v>
      </c>
      <c r="F84" s="173">
        <f t="shared" si="4"/>
        <v>112046</v>
      </c>
      <c r="G84" s="174"/>
    </row>
    <row r="85" spans="1:7">
      <c r="A85" s="162">
        <v>2032</v>
      </c>
      <c r="B85" s="162">
        <v>9</v>
      </c>
      <c r="C85" s="146">
        <f>C84+'ELG CWIP'!B85</f>
        <v>45424060.120000005</v>
      </c>
      <c r="D85" s="171">
        <f t="shared" si="5"/>
        <v>-11222895.65</v>
      </c>
      <c r="E85" s="172">
        <f t="shared" si="3"/>
        <v>34201164.470000006</v>
      </c>
      <c r="F85" s="173">
        <f t="shared" si="4"/>
        <v>112046</v>
      </c>
      <c r="G85" s="174"/>
    </row>
    <row r="86" spans="1:7">
      <c r="A86" s="162">
        <v>2032</v>
      </c>
      <c r="B86" s="162">
        <v>10</v>
      </c>
      <c r="C86" s="146">
        <f>C85+'ELG CWIP'!B86</f>
        <v>45424060.120000005</v>
      </c>
      <c r="D86" s="171">
        <f t="shared" si="5"/>
        <v>-11334941.65</v>
      </c>
      <c r="E86" s="172">
        <f t="shared" si="3"/>
        <v>34089118.470000006</v>
      </c>
      <c r="F86" s="173">
        <f t="shared" si="4"/>
        <v>112046</v>
      </c>
      <c r="G86" s="174"/>
    </row>
    <row r="87" spans="1:7">
      <c r="A87" s="162">
        <v>2032</v>
      </c>
      <c r="B87" s="162">
        <v>11</v>
      </c>
      <c r="C87" s="146">
        <f>C86+'ELG CWIP'!B87</f>
        <v>45424060.120000005</v>
      </c>
      <c r="D87" s="171">
        <f t="shared" si="5"/>
        <v>-11446987.65</v>
      </c>
      <c r="E87" s="172">
        <f t="shared" si="3"/>
        <v>33977072.470000006</v>
      </c>
      <c r="F87" s="173">
        <f t="shared" si="4"/>
        <v>112046</v>
      </c>
      <c r="G87" s="174"/>
    </row>
    <row r="88" spans="1:7">
      <c r="A88" s="162">
        <v>2032</v>
      </c>
      <c r="B88" s="162">
        <v>12</v>
      </c>
      <c r="C88" s="146">
        <f>C87+'ELG CWIP'!B88</f>
        <v>45424060.120000005</v>
      </c>
      <c r="D88" s="171">
        <f t="shared" si="5"/>
        <v>-11559033.65</v>
      </c>
      <c r="E88" s="172">
        <f t="shared" si="3"/>
        <v>33865026.470000006</v>
      </c>
      <c r="F88" s="173">
        <f t="shared" si="4"/>
        <v>112046</v>
      </c>
      <c r="G88" s="174"/>
    </row>
    <row r="89" spans="1:7">
      <c r="A89" s="162">
        <v>2033</v>
      </c>
      <c r="B89" s="162">
        <v>1</v>
      </c>
      <c r="C89" s="146">
        <f>C88+'ELG CWIP'!B89</f>
        <v>45424060.120000005</v>
      </c>
      <c r="D89" s="171">
        <f t="shared" si="5"/>
        <v>-11671079.65</v>
      </c>
      <c r="E89" s="172">
        <f t="shared" si="3"/>
        <v>33752980.470000006</v>
      </c>
      <c r="F89" s="173">
        <f t="shared" si="4"/>
        <v>112046</v>
      </c>
      <c r="G89" s="174"/>
    </row>
    <row r="90" spans="1:7">
      <c r="A90" s="162">
        <v>2033</v>
      </c>
      <c r="B90" s="162">
        <v>2</v>
      </c>
      <c r="C90" s="146">
        <f>C89+'ELG CWIP'!B90</f>
        <v>45424060.120000005</v>
      </c>
      <c r="D90" s="171">
        <f t="shared" si="5"/>
        <v>-11783125.65</v>
      </c>
      <c r="E90" s="172">
        <f t="shared" si="3"/>
        <v>33640934.470000006</v>
      </c>
      <c r="F90" s="173">
        <f t="shared" si="4"/>
        <v>112046</v>
      </c>
      <c r="G90" s="174"/>
    </row>
    <row r="91" spans="1:7">
      <c r="A91" s="162">
        <v>2033</v>
      </c>
      <c r="B91" s="162">
        <v>3</v>
      </c>
      <c r="C91" s="146">
        <f>C90+'ELG CWIP'!B91</f>
        <v>45424060.120000005</v>
      </c>
      <c r="D91" s="171">
        <f t="shared" si="5"/>
        <v>-11895171.65</v>
      </c>
      <c r="E91" s="172">
        <f t="shared" si="3"/>
        <v>33528888.470000006</v>
      </c>
      <c r="F91" s="173">
        <f t="shared" si="4"/>
        <v>112046</v>
      </c>
      <c r="G91" s="174"/>
    </row>
    <row r="92" spans="1:7">
      <c r="A92" s="162">
        <v>2033</v>
      </c>
      <c r="B92" s="162">
        <v>4</v>
      </c>
      <c r="C92" s="146">
        <f>C91+'ELG CWIP'!B92</f>
        <v>45424060.120000005</v>
      </c>
      <c r="D92" s="171">
        <f t="shared" si="5"/>
        <v>-12007217.65</v>
      </c>
      <c r="E92" s="172">
        <f t="shared" si="3"/>
        <v>33416842.470000006</v>
      </c>
      <c r="F92" s="173">
        <f t="shared" si="4"/>
        <v>112046</v>
      </c>
      <c r="G92" s="174"/>
    </row>
    <row r="93" spans="1:7">
      <c r="A93" s="162">
        <v>2033</v>
      </c>
      <c r="B93" s="162">
        <v>5</v>
      </c>
      <c r="C93" s="146">
        <f>C92+'ELG CWIP'!B93</f>
        <v>45424060.120000005</v>
      </c>
      <c r="D93" s="171">
        <f t="shared" si="5"/>
        <v>-12119263.65</v>
      </c>
      <c r="E93" s="172">
        <f t="shared" si="3"/>
        <v>33304796.470000006</v>
      </c>
      <c r="F93" s="173">
        <f t="shared" si="4"/>
        <v>112046</v>
      </c>
      <c r="G93" s="174"/>
    </row>
    <row r="94" spans="1:7">
      <c r="A94" s="162">
        <v>2033</v>
      </c>
      <c r="B94" s="162">
        <v>6</v>
      </c>
      <c r="C94" s="146">
        <f>C93+'ELG CWIP'!B94</f>
        <v>45424060.120000005</v>
      </c>
      <c r="D94" s="171">
        <f t="shared" si="5"/>
        <v>-12231309.65</v>
      </c>
      <c r="E94" s="172">
        <f t="shared" si="3"/>
        <v>33192750.470000006</v>
      </c>
      <c r="F94" s="173">
        <f t="shared" si="4"/>
        <v>112046</v>
      </c>
      <c r="G94" s="174"/>
    </row>
    <row r="95" spans="1:7">
      <c r="A95" s="162">
        <v>2033</v>
      </c>
      <c r="B95" s="162">
        <v>7</v>
      </c>
      <c r="C95" s="146">
        <f>C94+'ELG CWIP'!B95</f>
        <v>45424060.120000005</v>
      </c>
      <c r="D95" s="171">
        <f t="shared" si="5"/>
        <v>-12343355.65</v>
      </c>
      <c r="E95" s="172">
        <f t="shared" si="3"/>
        <v>33080704.470000006</v>
      </c>
      <c r="F95" s="173">
        <f t="shared" si="4"/>
        <v>112046</v>
      </c>
      <c r="G95" s="174"/>
    </row>
    <row r="96" spans="1:7">
      <c r="A96" s="162">
        <v>2033</v>
      </c>
      <c r="B96" s="162">
        <v>8</v>
      </c>
      <c r="C96" s="146">
        <f>C95+'ELG CWIP'!B96</f>
        <v>45424060.120000005</v>
      </c>
      <c r="D96" s="171">
        <f t="shared" si="5"/>
        <v>-12455401.65</v>
      </c>
      <c r="E96" s="172">
        <f t="shared" si="3"/>
        <v>32968658.470000006</v>
      </c>
      <c r="F96" s="173">
        <f t="shared" si="4"/>
        <v>112046</v>
      </c>
      <c r="G96" s="174"/>
    </row>
    <row r="97" spans="1:7">
      <c r="A97" s="162">
        <v>2033</v>
      </c>
      <c r="B97" s="162">
        <v>9</v>
      </c>
      <c r="C97" s="146">
        <f>C96+'ELG CWIP'!B97</f>
        <v>45424060.120000005</v>
      </c>
      <c r="D97" s="171">
        <f t="shared" si="5"/>
        <v>-12567447.65</v>
      </c>
      <c r="E97" s="172">
        <f t="shared" si="3"/>
        <v>32856612.470000006</v>
      </c>
      <c r="F97" s="173">
        <f t="shared" si="4"/>
        <v>112046</v>
      </c>
      <c r="G97" s="174"/>
    </row>
    <row r="98" spans="1:7">
      <c r="A98" s="162">
        <v>2033</v>
      </c>
      <c r="B98" s="162">
        <v>10</v>
      </c>
      <c r="C98" s="146">
        <f>C97+'ELG CWIP'!B98</f>
        <v>45424060.120000005</v>
      </c>
      <c r="D98" s="171">
        <f t="shared" si="5"/>
        <v>-12679493.65</v>
      </c>
      <c r="E98" s="172">
        <f t="shared" si="3"/>
        <v>32744566.470000006</v>
      </c>
      <c r="F98" s="173">
        <f t="shared" si="4"/>
        <v>112046</v>
      </c>
      <c r="G98" s="174"/>
    </row>
    <row r="99" spans="1:7">
      <c r="A99" s="162">
        <v>2033</v>
      </c>
      <c r="B99" s="162">
        <v>11</v>
      </c>
      <c r="C99" s="146">
        <f>C98+'ELG CWIP'!B99</f>
        <v>45424060.120000005</v>
      </c>
      <c r="D99" s="171">
        <f t="shared" si="5"/>
        <v>-12791539.65</v>
      </c>
      <c r="E99" s="172">
        <f t="shared" si="3"/>
        <v>32632520.470000006</v>
      </c>
      <c r="F99" s="173">
        <f t="shared" si="4"/>
        <v>112046</v>
      </c>
      <c r="G99" s="174"/>
    </row>
    <row r="100" spans="1:7">
      <c r="A100" s="162">
        <v>2033</v>
      </c>
      <c r="B100" s="162">
        <v>12</v>
      </c>
      <c r="C100" s="146">
        <f>C99+'ELG CWIP'!B100</f>
        <v>45424060.120000005</v>
      </c>
      <c r="D100" s="171">
        <f t="shared" si="5"/>
        <v>-12903585.65</v>
      </c>
      <c r="E100" s="172">
        <f t="shared" si="3"/>
        <v>32520474.470000006</v>
      </c>
      <c r="F100" s="173">
        <f t="shared" si="4"/>
        <v>112046</v>
      </c>
      <c r="G100" s="174"/>
    </row>
    <row r="101" spans="1:7">
      <c r="A101" s="162">
        <v>2034</v>
      </c>
      <c r="B101" s="162">
        <v>1</v>
      </c>
      <c r="C101" s="146">
        <f>C100+'ELG CWIP'!B101</f>
        <v>45424060.120000005</v>
      </c>
      <c r="D101" s="171">
        <f t="shared" si="5"/>
        <v>-13015631.65</v>
      </c>
      <c r="E101" s="172">
        <f t="shared" si="3"/>
        <v>32408428.470000006</v>
      </c>
      <c r="F101" s="173">
        <f t="shared" si="4"/>
        <v>112046</v>
      </c>
      <c r="G101" s="174"/>
    </row>
    <row r="102" spans="1:7">
      <c r="A102" s="162">
        <v>2034</v>
      </c>
      <c r="B102" s="162">
        <v>2</v>
      </c>
      <c r="C102" s="146">
        <f>C101+'ELG CWIP'!B102</f>
        <v>45424060.120000005</v>
      </c>
      <c r="D102" s="171">
        <f t="shared" si="5"/>
        <v>-13127677.65</v>
      </c>
      <c r="E102" s="172">
        <f t="shared" si="3"/>
        <v>32296382.470000006</v>
      </c>
      <c r="F102" s="173">
        <f t="shared" si="4"/>
        <v>112046</v>
      </c>
      <c r="G102" s="174"/>
    </row>
    <row r="103" spans="1:7">
      <c r="A103" s="162">
        <v>2034</v>
      </c>
      <c r="B103" s="162">
        <v>3</v>
      </c>
      <c r="C103" s="146">
        <f>C102+'ELG CWIP'!B103</f>
        <v>45424060.120000005</v>
      </c>
      <c r="D103" s="171">
        <f t="shared" si="5"/>
        <v>-13239723.65</v>
      </c>
      <c r="E103" s="172">
        <f t="shared" si="3"/>
        <v>32184336.470000006</v>
      </c>
      <c r="F103" s="173">
        <f t="shared" si="4"/>
        <v>112046</v>
      </c>
      <c r="G103" s="174"/>
    </row>
    <row r="104" spans="1:7">
      <c r="A104" s="162">
        <v>2034</v>
      </c>
      <c r="B104" s="162">
        <v>4</v>
      </c>
      <c r="C104" s="146">
        <f>C103+'ELG CWIP'!B104</f>
        <v>45424060.120000005</v>
      </c>
      <c r="D104" s="171">
        <f t="shared" si="5"/>
        <v>-13351769.65</v>
      </c>
      <c r="E104" s="172">
        <f t="shared" si="3"/>
        <v>32072290.470000006</v>
      </c>
      <c r="F104" s="173">
        <f t="shared" si="4"/>
        <v>112046</v>
      </c>
      <c r="G104" s="174"/>
    </row>
    <row r="105" spans="1:7">
      <c r="A105" s="162">
        <v>2034</v>
      </c>
      <c r="B105" s="162">
        <v>5</v>
      </c>
      <c r="C105" s="146">
        <f>C104+'ELG CWIP'!B105</f>
        <v>45424060.120000005</v>
      </c>
      <c r="D105" s="171">
        <f t="shared" si="5"/>
        <v>-13463815.65</v>
      </c>
      <c r="E105" s="172">
        <f t="shared" si="3"/>
        <v>31960244.470000006</v>
      </c>
      <c r="F105" s="173">
        <f t="shared" si="4"/>
        <v>112046</v>
      </c>
      <c r="G105" s="174"/>
    </row>
    <row r="106" spans="1:7">
      <c r="A106" s="162">
        <v>2034</v>
      </c>
      <c r="B106" s="162">
        <v>6</v>
      </c>
      <c r="C106" s="146">
        <f>C105+'ELG CWIP'!B106</f>
        <v>45424060.120000005</v>
      </c>
      <c r="D106" s="171">
        <f t="shared" si="5"/>
        <v>-13575861.65</v>
      </c>
      <c r="E106" s="172">
        <f t="shared" si="3"/>
        <v>31848198.470000006</v>
      </c>
      <c r="F106" s="173">
        <f t="shared" si="4"/>
        <v>112046</v>
      </c>
      <c r="G106" s="174"/>
    </row>
    <row r="107" spans="1:7">
      <c r="A107" s="162">
        <v>2034</v>
      </c>
      <c r="B107" s="162">
        <v>7</v>
      </c>
      <c r="C107" s="146">
        <f>C106+'ELG CWIP'!B107</f>
        <v>45424060.120000005</v>
      </c>
      <c r="D107" s="171">
        <f t="shared" si="5"/>
        <v>-13687907.65</v>
      </c>
      <c r="E107" s="172">
        <f t="shared" si="3"/>
        <v>31736152.470000006</v>
      </c>
      <c r="F107" s="173">
        <f t="shared" si="4"/>
        <v>112046</v>
      </c>
      <c r="G107" s="174"/>
    </row>
    <row r="108" spans="1:7">
      <c r="A108" s="162">
        <v>2034</v>
      </c>
      <c r="B108" s="162">
        <v>8</v>
      </c>
      <c r="C108" s="146">
        <f>C107+'ELG CWIP'!B108</f>
        <v>45424060.120000005</v>
      </c>
      <c r="D108" s="171">
        <f t="shared" si="5"/>
        <v>-13799953.65</v>
      </c>
      <c r="E108" s="172">
        <f t="shared" si="3"/>
        <v>31624106.470000006</v>
      </c>
      <c r="F108" s="173">
        <f t="shared" si="4"/>
        <v>112046</v>
      </c>
      <c r="G108" s="174"/>
    </row>
    <row r="109" spans="1:7">
      <c r="A109" s="162">
        <v>2034</v>
      </c>
      <c r="B109" s="162">
        <v>9</v>
      </c>
      <c r="C109" s="146">
        <f>C108+'ELG CWIP'!B109</f>
        <v>45424060.120000005</v>
      </c>
      <c r="D109" s="171">
        <f t="shared" si="5"/>
        <v>-13911999.65</v>
      </c>
      <c r="E109" s="172">
        <f t="shared" si="3"/>
        <v>31512060.470000006</v>
      </c>
      <c r="F109" s="173">
        <f t="shared" si="4"/>
        <v>112046</v>
      </c>
      <c r="G109" s="174"/>
    </row>
    <row r="110" spans="1:7">
      <c r="A110" s="162">
        <v>2034</v>
      </c>
      <c r="B110" s="162">
        <v>10</v>
      </c>
      <c r="C110" s="146">
        <f>C109+'ELG CWIP'!B110</f>
        <v>45424060.120000005</v>
      </c>
      <c r="D110" s="171">
        <f t="shared" si="5"/>
        <v>-14024045.65</v>
      </c>
      <c r="E110" s="172">
        <f t="shared" si="3"/>
        <v>31400014.470000006</v>
      </c>
      <c r="F110" s="173">
        <f t="shared" si="4"/>
        <v>112046</v>
      </c>
      <c r="G110" s="174"/>
    </row>
    <row r="111" spans="1:7">
      <c r="A111" s="162">
        <v>2034</v>
      </c>
      <c r="B111" s="162">
        <v>11</v>
      </c>
      <c r="C111" s="146">
        <f>C110+'ELG CWIP'!B111</f>
        <v>45424060.120000005</v>
      </c>
      <c r="D111" s="171">
        <f t="shared" si="5"/>
        <v>-14136091.65</v>
      </c>
      <c r="E111" s="172">
        <f t="shared" si="3"/>
        <v>31287968.470000006</v>
      </c>
      <c r="F111" s="173">
        <f t="shared" si="4"/>
        <v>112046</v>
      </c>
      <c r="G111" s="174"/>
    </row>
    <row r="112" spans="1:7">
      <c r="A112" s="162">
        <v>2034</v>
      </c>
      <c r="B112" s="162">
        <v>12</v>
      </c>
      <c r="C112" s="146">
        <f>C111+'ELG CWIP'!B112</f>
        <v>45424060.120000005</v>
      </c>
      <c r="D112" s="171">
        <f t="shared" si="5"/>
        <v>-14248137.65</v>
      </c>
      <c r="E112" s="172">
        <f t="shared" si="3"/>
        <v>31175922.470000006</v>
      </c>
      <c r="F112" s="173">
        <f t="shared" si="4"/>
        <v>112046</v>
      </c>
      <c r="G112" s="174"/>
    </row>
    <row r="113" spans="1:7">
      <c r="A113" s="162">
        <v>2035</v>
      </c>
      <c r="B113" s="162">
        <v>1</v>
      </c>
      <c r="C113" s="146">
        <f>C112+'ELG CWIP'!B113</f>
        <v>45424060.120000005</v>
      </c>
      <c r="D113" s="171">
        <f t="shared" si="5"/>
        <v>-14360183.65</v>
      </c>
      <c r="E113" s="172">
        <f t="shared" si="3"/>
        <v>31063876.470000006</v>
      </c>
      <c r="F113" s="173">
        <f t="shared" si="4"/>
        <v>112046</v>
      </c>
      <c r="G113" s="174"/>
    </row>
    <row r="114" spans="1:7">
      <c r="A114" s="162">
        <v>2035</v>
      </c>
      <c r="B114" s="162">
        <v>2</v>
      </c>
      <c r="C114" s="146">
        <f>C113+'ELG CWIP'!B114</f>
        <v>45424060.120000005</v>
      </c>
      <c r="D114" s="171">
        <f t="shared" si="5"/>
        <v>-14472229.65</v>
      </c>
      <c r="E114" s="172">
        <f t="shared" si="3"/>
        <v>30951830.470000006</v>
      </c>
      <c r="F114" s="173">
        <f t="shared" si="4"/>
        <v>112046</v>
      </c>
      <c r="G114" s="174"/>
    </row>
    <row r="115" spans="1:7">
      <c r="A115" s="162">
        <v>2035</v>
      </c>
      <c r="B115" s="162">
        <v>3</v>
      </c>
      <c r="C115" s="146">
        <f>C114+'ELG CWIP'!B115</f>
        <v>45424060.120000005</v>
      </c>
      <c r="D115" s="171">
        <f t="shared" si="5"/>
        <v>-14584275.65</v>
      </c>
      <c r="E115" s="172">
        <f t="shared" si="3"/>
        <v>30839784.470000006</v>
      </c>
      <c r="F115" s="173">
        <f t="shared" si="4"/>
        <v>112046</v>
      </c>
      <c r="G115" s="174"/>
    </row>
    <row r="116" spans="1:7">
      <c r="A116" s="162">
        <v>2035</v>
      </c>
      <c r="B116" s="162">
        <v>4</v>
      </c>
      <c r="C116" s="146">
        <f>C115+'ELG CWIP'!B116</f>
        <v>45424060.120000005</v>
      </c>
      <c r="D116" s="171">
        <f t="shared" si="5"/>
        <v>-14696321.65</v>
      </c>
      <c r="E116" s="172">
        <f t="shared" si="3"/>
        <v>30727738.470000006</v>
      </c>
      <c r="F116" s="173">
        <f t="shared" si="4"/>
        <v>112046</v>
      </c>
      <c r="G116" s="174"/>
    </row>
    <row r="117" spans="1:7">
      <c r="A117" s="162">
        <v>2035</v>
      </c>
      <c r="B117" s="162">
        <v>5</v>
      </c>
      <c r="C117" s="146">
        <f>C116+'ELG CWIP'!B117</f>
        <v>45424060.120000005</v>
      </c>
      <c r="D117" s="171">
        <f t="shared" si="5"/>
        <v>-14808367.65</v>
      </c>
      <c r="E117" s="172">
        <f t="shared" si="3"/>
        <v>30615692.470000006</v>
      </c>
      <c r="F117" s="173">
        <f t="shared" si="4"/>
        <v>112046</v>
      </c>
      <c r="G117" s="174"/>
    </row>
    <row r="118" spans="1:7">
      <c r="A118" s="162">
        <v>2035</v>
      </c>
      <c r="B118" s="162">
        <v>6</v>
      </c>
      <c r="C118" s="146">
        <f>C117+'ELG CWIP'!B118</f>
        <v>45424060.120000005</v>
      </c>
      <c r="D118" s="171">
        <f t="shared" si="5"/>
        <v>-14920413.65</v>
      </c>
      <c r="E118" s="172">
        <f t="shared" si="3"/>
        <v>30503646.470000006</v>
      </c>
      <c r="F118" s="173">
        <f t="shared" si="4"/>
        <v>112046</v>
      </c>
      <c r="G118" s="174"/>
    </row>
    <row r="119" spans="1:7">
      <c r="A119" s="162">
        <v>2035</v>
      </c>
      <c r="B119" s="162">
        <v>7</v>
      </c>
      <c r="C119" s="146">
        <f>C118+'ELG CWIP'!B119</f>
        <v>45424060.120000005</v>
      </c>
      <c r="D119" s="171">
        <f t="shared" si="5"/>
        <v>-15032459.65</v>
      </c>
      <c r="E119" s="172">
        <f t="shared" si="3"/>
        <v>30391600.470000006</v>
      </c>
      <c r="F119" s="173">
        <f t="shared" si="4"/>
        <v>112046</v>
      </c>
      <c r="G119" s="174"/>
    </row>
    <row r="120" spans="1:7">
      <c r="A120" s="162">
        <v>2035</v>
      </c>
      <c r="B120" s="162">
        <v>8</v>
      </c>
      <c r="C120" s="146">
        <f>C119+'ELG CWIP'!B120</f>
        <v>45424060.120000005</v>
      </c>
      <c r="D120" s="171">
        <f t="shared" si="5"/>
        <v>-15144505.65</v>
      </c>
      <c r="E120" s="172">
        <f t="shared" si="3"/>
        <v>30279554.470000006</v>
      </c>
      <c r="F120" s="173">
        <f t="shared" si="4"/>
        <v>112046</v>
      </c>
      <c r="G120" s="174"/>
    </row>
    <row r="121" spans="1:7">
      <c r="A121" s="162">
        <v>2035</v>
      </c>
      <c r="B121" s="162">
        <v>9</v>
      </c>
      <c r="C121" s="146">
        <f>C120+'ELG CWIP'!B121</f>
        <v>45424060.120000005</v>
      </c>
      <c r="D121" s="171">
        <f t="shared" si="5"/>
        <v>-15256551.65</v>
      </c>
      <c r="E121" s="172">
        <f t="shared" si="3"/>
        <v>30167508.470000006</v>
      </c>
      <c r="F121" s="173">
        <f t="shared" si="4"/>
        <v>112046</v>
      </c>
      <c r="G121" s="174"/>
    </row>
    <row r="122" spans="1:7">
      <c r="A122" s="162">
        <v>2035</v>
      </c>
      <c r="B122" s="162">
        <v>10</v>
      </c>
      <c r="C122" s="146">
        <f>C121+'ELG CWIP'!B122</f>
        <v>45424060.120000005</v>
      </c>
      <c r="D122" s="171">
        <f t="shared" si="5"/>
        <v>-15368597.65</v>
      </c>
      <c r="E122" s="172">
        <f t="shared" si="3"/>
        <v>30055462.470000006</v>
      </c>
      <c r="F122" s="173">
        <f t="shared" si="4"/>
        <v>112046</v>
      </c>
      <c r="G122" s="174"/>
    </row>
    <row r="123" spans="1:7">
      <c r="A123" s="162">
        <v>2035</v>
      </c>
      <c r="B123" s="162">
        <v>11</v>
      </c>
      <c r="C123" s="146">
        <f>C122+'ELG CWIP'!B123</f>
        <v>45424060.120000005</v>
      </c>
      <c r="D123" s="171">
        <f t="shared" si="5"/>
        <v>-15480643.65</v>
      </c>
      <c r="E123" s="172">
        <f t="shared" si="3"/>
        <v>29943416.470000006</v>
      </c>
      <c r="F123" s="173">
        <f t="shared" si="4"/>
        <v>112046</v>
      </c>
      <c r="G123" s="174"/>
    </row>
    <row r="124" spans="1:7">
      <c r="A124" s="162">
        <v>2035</v>
      </c>
      <c r="B124" s="162">
        <v>12</v>
      </c>
      <c r="C124" s="146">
        <f>C123+'ELG CWIP'!B124</f>
        <v>45424060.120000005</v>
      </c>
      <c r="D124" s="171">
        <f t="shared" si="5"/>
        <v>-15592689.65</v>
      </c>
      <c r="E124" s="172">
        <f t="shared" si="3"/>
        <v>29831370.470000006</v>
      </c>
      <c r="F124" s="173">
        <f t="shared" si="4"/>
        <v>112046</v>
      </c>
      <c r="G124" s="174"/>
    </row>
    <row r="125" spans="1:7">
      <c r="A125" s="162">
        <v>2036</v>
      </c>
      <c r="B125" s="162">
        <v>1</v>
      </c>
      <c r="C125" s="146">
        <f>C124+'ELG CWIP'!B125</f>
        <v>45424060.120000005</v>
      </c>
      <c r="D125" s="171">
        <f t="shared" si="5"/>
        <v>-15704735.65</v>
      </c>
      <c r="E125" s="172">
        <f t="shared" si="3"/>
        <v>29719324.470000006</v>
      </c>
      <c r="F125" s="173">
        <f t="shared" si="4"/>
        <v>112046</v>
      </c>
      <c r="G125" s="174"/>
    </row>
    <row r="126" spans="1:7">
      <c r="A126" s="162">
        <v>2036</v>
      </c>
      <c r="B126" s="162">
        <v>2</v>
      </c>
      <c r="C126" s="146">
        <f>C125+'ELG CWIP'!B126</f>
        <v>45424060.120000005</v>
      </c>
      <c r="D126" s="171">
        <f t="shared" si="5"/>
        <v>-15816781.65</v>
      </c>
      <c r="E126" s="172">
        <f t="shared" si="3"/>
        <v>29607278.470000006</v>
      </c>
      <c r="F126" s="173">
        <f t="shared" si="4"/>
        <v>112046</v>
      </c>
      <c r="G126" s="174"/>
    </row>
    <row r="127" spans="1:7">
      <c r="A127" s="162">
        <v>2036</v>
      </c>
      <c r="B127" s="162">
        <v>3</v>
      </c>
      <c r="C127" s="146">
        <f>C126+'ELG CWIP'!B127</f>
        <v>45424060.120000005</v>
      </c>
      <c r="D127" s="171">
        <f t="shared" si="5"/>
        <v>-15928827.65</v>
      </c>
      <c r="E127" s="172">
        <f t="shared" si="3"/>
        <v>29495232.470000006</v>
      </c>
      <c r="F127" s="173">
        <f t="shared" si="4"/>
        <v>112046</v>
      </c>
      <c r="G127" s="174"/>
    </row>
    <row r="128" spans="1:7">
      <c r="A128" s="162">
        <v>2036</v>
      </c>
      <c r="B128" s="162">
        <v>4</v>
      </c>
      <c r="C128" s="146">
        <f>C127+'ELG CWIP'!B128</f>
        <v>45424060.120000005</v>
      </c>
      <c r="D128" s="171">
        <f t="shared" si="5"/>
        <v>-16040873.65</v>
      </c>
      <c r="E128" s="172">
        <f t="shared" si="3"/>
        <v>29383186.470000006</v>
      </c>
      <c r="F128" s="173">
        <f t="shared" si="4"/>
        <v>112046</v>
      </c>
      <c r="G128" s="174"/>
    </row>
    <row r="129" spans="1:7">
      <c r="A129" s="162">
        <v>2036</v>
      </c>
      <c r="B129" s="162">
        <v>5</v>
      </c>
      <c r="C129" s="146">
        <f>C128+'ELG CWIP'!B129</f>
        <v>45424060.120000005</v>
      </c>
      <c r="D129" s="171">
        <f t="shared" si="5"/>
        <v>-16152919.65</v>
      </c>
      <c r="E129" s="172">
        <f t="shared" si="3"/>
        <v>29271140.470000006</v>
      </c>
      <c r="F129" s="173">
        <f t="shared" si="4"/>
        <v>112046</v>
      </c>
      <c r="G129" s="174"/>
    </row>
    <row r="130" spans="1:7">
      <c r="A130" s="162">
        <v>2036</v>
      </c>
      <c r="B130" s="162">
        <v>6</v>
      </c>
      <c r="C130" s="146">
        <f>C129+'ELG CWIP'!B130</f>
        <v>45424060.120000005</v>
      </c>
      <c r="D130" s="171">
        <f t="shared" si="5"/>
        <v>-16264965.65</v>
      </c>
      <c r="E130" s="172">
        <f t="shared" si="3"/>
        <v>29159094.470000006</v>
      </c>
      <c r="F130" s="173">
        <f t="shared" si="4"/>
        <v>112046</v>
      </c>
    </row>
    <row r="131" spans="1:7">
      <c r="A131" s="162">
        <v>2036</v>
      </c>
      <c r="B131" s="162">
        <v>7</v>
      </c>
      <c r="C131" s="146">
        <f>C130+'ELG CWIP'!B131</f>
        <v>45424060.120000005</v>
      </c>
      <c r="D131" s="171">
        <f t="shared" si="5"/>
        <v>-16377011.65</v>
      </c>
      <c r="E131" s="172">
        <f t="shared" si="3"/>
        <v>29047048.470000006</v>
      </c>
      <c r="F131" s="173">
        <f t="shared" si="4"/>
        <v>112046</v>
      </c>
    </row>
    <row r="132" spans="1:7">
      <c r="A132" s="162">
        <v>2036</v>
      </c>
      <c r="B132" s="162">
        <v>8</v>
      </c>
      <c r="C132" s="146">
        <f>C131+'ELG CWIP'!B132</f>
        <v>45424060.120000005</v>
      </c>
      <c r="D132" s="171">
        <f t="shared" si="5"/>
        <v>-16489057.65</v>
      </c>
      <c r="E132" s="172">
        <f t="shared" si="3"/>
        <v>28935002.470000006</v>
      </c>
      <c r="F132" s="173">
        <f t="shared" si="4"/>
        <v>112046</v>
      </c>
    </row>
    <row r="133" spans="1:7">
      <c r="A133" s="162">
        <v>2036</v>
      </c>
      <c r="B133" s="162">
        <v>9</v>
      </c>
      <c r="C133" s="146">
        <f>C132+'ELG CWIP'!B133</f>
        <v>45424060.120000005</v>
      </c>
      <c r="D133" s="171">
        <f t="shared" si="5"/>
        <v>-16601103.65</v>
      </c>
      <c r="E133" s="172">
        <f t="shared" ref="E133:E184" si="6">SUM(C133:D133)</f>
        <v>28822956.470000006</v>
      </c>
      <c r="F133" s="173">
        <f t="shared" si="4"/>
        <v>112046</v>
      </c>
    </row>
    <row r="134" spans="1:7">
      <c r="A134" s="162">
        <v>2036</v>
      </c>
      <c r="B134" s="162">
        <v>10</v>
      </c>
      <c r="C134" s="146">
        <f>C133+'ELG CWIP'!B134</f>
        <v>45424060.120000005</v>
      </c>
      <c r="D134" s="171">
        <f t="shared" si="5"/>
        <v>-16713149.65</v>
      </c>
      <c r="E134" s="172">
        <f t="shared" si="6"/>
        <v>28710910.470000006</v>
      </c>
      <c r="F134" s="173">
        <f t="shared" si="4"/>
        <v>112046</v>
      </c>
    </row>
    <row r="135" spans="1:7">
      <c r="A135" s="162">
        <v>2036</v>
      </c>
      <c r="B135" s="162">
        <v>11</v>
      </c>
      <c r="C135" s="146">
        <f>C134+'ELG CWIP'!B135</f>
        <v>45424060.120000005</v>
      </c>
      <c r="D135" s="171">
        <f t="shared" si="5"/>
        <v>-16825195.649999999</v>
      </c>
      <c r="E135" s="172">
        <f t="shared" si="6"/>
        <v>28598864.470000006</v>
      </c>
      <c r="F135" s="173">
        <f t="shared" ref="F135:F184" si="7">(ROUND(C134*$C$1/12,0))</f>
        <v>112046</v>
      </c>
    </row>
    <row r="136" spans="1:7">
      <c r="A136" s="162">
        <v>2036</v>
      </c>
      <c r="B136" s="162">
        <v>12</v>
      </c>
      <c r="C136" s="146">
        <f>C135+'ELG CWIP'!B136</f>
        <v>45424060.120000005</v>
      </c>
      <c r="D136" s="171">
        <f t="shared" si="5"/>
        <v>-16937241.649999999</v>
      </c>
      <c r="E136" s="172">
        <f t="shared" si="6"/>
        <v>28486818.470000006</v>
      </c>
      <c r="F136" s="173">
        <f t="shared" si="7"/>
        <v>112046</v>
      </c>
    </row>
    <row r="137" spans="1:7">
      <c r="A137" s="162">
        <v>2037</v>
      </c>
      <c r="B137" s="162">
        <v>1</v>
      </c>
      <c r="C137" s="146">
        <f>C136+'ELG CWIP'!B137</f>
        <v>45424060.120000005</v>
      </c>
      <c r="D137" s="171">
        <f t="shared" ref="D137:D184" si="8">D136-F137</f>
        <v>-17049287.649999999</v>
      </c>
      <c r="E137" s="172">
        <f t="shared" si="6"/>
        <v>28374772.470000006</v>
      </c>
      <c r="F137" s="173">
        <f t="shared" si="7"/>
        <v>112046</v>
      </c>
    </row>
    <row r="138" spans="1:7">
      <c r="A138" s="162">
        <v>2037</v>
      </c>
      <c r="B138" s="162">
        <v>2</v>
      </c>
      <c r="C138" s="146">
        <f>C137+'ELG CWIP'!B138</f>
        <v>45424060.120000005</v>
      </c>
      <c r="D138" s="171">
        <f t="shared" si="8"/>
        <v>-17161333.649999999</v>
      </c>
      <c r="E138" s="172">
        <f t="shared" si="6"/>
        <v>28262726.470000006</v>
      </c>
      <c r="F138" s="173">
        <f t="shared" si="7"/>
        <v>112046</v>
      </c>
    </row>
    <row r="139" spans="1:7">
      <c r="A139" s="162">
        <v>2037</v>
      </c>
      <c r="B139" s="162">
        <v>3</v>
      </c>
      <c r="C139" s="146">
        <f>C138+'ELG CWIP'!B139</f>
        <v>45424060.120000005</v>
      </c>
      <c r="D139" s="171">
        <f t="shared" si="8"/>
        <v>-17273379.649999999</v>
      </c>
      <c r="E139" s="172">
        <f t="shared" si="6"/>
        <v>28150680.470000006</v>
      </c>
      <c r="F139" s="173">
        <f t="shared" si="7"/>
        <v>112046</v>
      </c>
    </row>
    <row r="140" spans="1:7">
      <c r="A140" s="162">
        <v>2037</v>
      </c>
      <c r="B140" s="162">
        <v>4</v>
      </c>
      <c r="C140" s="146">
        <f>C139+'ELG CWIP'!B140</f>
        <v>45424060.120000005</v>
      </c>
      <c r="D140" s="171">
        <f t="shared" si="8"/>
        <v>-17385425.649999999</v>
      </c>
      <c r="E140" s="172">
        <f t="shared" si="6"/>
        <v>28038634.470000006</v>
      </c>
      <c r="F140" s="173">
        <f t="shared" si="7"/>
        <v>112046</v>
      </c>
    </row>
    <row r="141" spans="1:7">
      <c r="A141" s="162">
        <v>2037</v>
      </c>
      <c r="B141" s="162">
        <v>5</v>
      </c>
      <c r="C141" s="146">
        <f>C140+'ELG CWIP'!B141</f>
        <v>45424060.120000005</v>
      </c>
      <c r="D141" s="171">
        <f t="shared" si="8"/>
        <v>-17497471.649999999</v>
      </c>
      <c r="E141" s="172">
        <f t="shared" si="6"/>
        <v>27926588.470000006</v>
      </c>
      <c r="F141" s="173">
        <f t="shared" si="7"/>
        <v>112046</v>
      </c>
    </row>
    <row r="142" spans="1:7">
      <c r="A142" s="162">
        <v>2037</v>
      </c>
      <c r="B142" s="162">
        <v>6</v>
      </c>
      <c r="C142" s="146">
        <f>C141+'ELG CWIP'!B142</f>
        <v>45424060.120000005</v>
      </c>
      <c r="D142" s="171">
        <f t="shared" si="8"/>
        <v>-17609517.649999999</v>
      </c>
      <c r="E142" s="172">
        <f t="shared" si="6"/>
        <v>27814542.470000006</v>
      </c>
      <c r="F142" s="173">
        <f t="shared" si="7"/>
        <v>112046</v>
      </c>
    </row>
    <row r="143" spans="1:7">
      <c r="A143" s="162">
        <v>2037</v>
      </c>
      <c r="B143" s="162">
        <v>7</v>
      </c>
      <c r="C143" s="146">
        <f>C142+'ELG CWIP'!B143</f>
        <v>45424060.120000005</v>
      </c>
      <c r="D143" s="171">
        <f t="shared" si="8"/>
        <v>-17721563.649999999</v>
      </c>
      <c r="E143" s="172">
        <f t="shared" si="6"/>
        <v>27702496.470000006</v>
      </c>
      <c r="F143" s="173">
        <f t="shared" si="7"/>
        <v>112046</v>
      </c>
    </row>
    <row r="144" spans="1:7">
      <c r="A144" s="162">
        <v>2037</v>
      </c>
      <c r="B144" s="162">
        <v>8</v>
      </c>
      <c r="C144" s="146">
        <f>C143+'ELG CWIP'!B144</f>
        <v>45424060.120000005</v>
      </c>
      <c r="D144" s="171">
        <f t="shared" si="8"/>
        <v>-17833609.649999999</v>
      </c>
      <c r="E144" s="172">
        <f t="shared" si="6"/>
        <v>27590450.470000006</v>
      </c>
      <c r="F144" s="173">
        <f t="shared" si="7"/>
        <v>112046</v>
      </c>
    </row>
    <row r="145" spans="1:6">
      <c r="A145" s="162">
        <v>2037</v>
      </c>
      <c r="B145" s="162">
        <v>9</v>
      </c>
      <c r="C145" s="146">
        <f>C144+'ELG CWIP'!B145</f>
        <v>45424060.120000005</v>
      </c>
      <c r="D145" s="171">
        <f t="shared" si="8"/>
        <v>-17945655.649999999</v>
      </c>
      <c r="E145" s="172">
        <f t="shared" si="6"/>
        <v>27478404.470000006</v>
      </c>
      <c r="F145" s="173">
        <f t="shared" si="7"/>
        <v>112046</v>
      </c>
    </row>
    <row r="146" spans="1:6">
      <c r="A146" s="162">
        <v>2037</v>
      </c>
      <c r="B146" s="162">
        <v>10</v>
      </c>
      <c r="C146" s="146">
        <f>C145+'ELG CWIP'!B146</f>
        <v>45424060.120000005</v>
      </c>
      <c r="D146" s="171">
        <f t="shared" si="8"/>
        <v>-18057701.649999999</v>
      </c>
      <c r="E146" s="172">
        <f t="shared" si="6"/>
        <v>27366358.470000006</v>
      </c>
      <c r="F146" s="173">
        <f t="shared" si="7"/>
        <v>112046</v>
      </c>
    </row>
    <row r="147" spans="1:6">
      <c r="A147" s="162">
        <v>2037</v>
      </c>
      <c r="B147" s="162">
        <v>11</v>
      </c>
      <c r="C147" s="146">
        <f>C146+'ELG CWIP'!B147</f>
        <v>45424060.120000005</v>
      </c>
      <c r="D147" s="171">
        <f t="shared" si="8"/>
        <v>-18169747.649999999</v>
      </c>
      <c r="E147" s="172">
        <f t="shared" si="6"/>
        <v>27254312.470000006</v>
      </c>
      <c r="F147" s="173">
        <f t="shared" si="7"/>
        <v>112046</v>
      </c>
    </row>
    <row r="148" spans="1:6">
      <c r="A148" s="162">
        <v>2037</v>
      </c>
      <c r="B148" s="162">
        <v>12</v>
      </c>
      <c r="C148" s="146">
        <f>C147+'ELG CWIP'!B148</f>
        <v>45424060.120000005</v>
      </c>
      <c r="D148" s="171">
        <f t="shared" si="8"/>
        <v>-18281793.649999999</v>
      </c>
      <c r="E148" s="172">
        <f t="shared" si="6"/>
        <v>27142266.470000006</v>
      </c>
      <c r="F148" s="173">
        <f t="shared" si="7"/>
        <v>112046</v>
      </c>
    </row>
    <row r="149" spans="1:6">
      <c r="A149" s="162">
        <v>2038</v>
      </c>
      <c r="B149" s="162">
        <v>1</v>
      </c>
      <c r="C149" s="146">
        <f>C148+'ELG CWIP'!B149</f>
        <v>45424060.120000005</v>
      </c>
      <c r="D149" s="171">
        <f t="shared" si="8"/>
        <v>-18393839.649999999</v>
      </c>
      <c r="E149" s="172">
        <f t="shared" si="6"/>
        <v>27030220.470000006</v>
      </c>
      <c r="F149" s="173">
        <f t="shared" si="7"/>
        <v>112046</v>
      </c>
    </row>
    <row r="150" spans="1:6">
      <c r="A150" s="162">
        <v>2038</v>
      </c>
      <c r="B150" s="162">
        <v>2</v>
      </c>
      <c r="C150" s="146">
        <f>C149+'ELG CWIP'!B150</f>
        <v>45424060.120000005</v>
      </c>
      <c r="D150" s="171">
        <f t="shared" si="8"/>
        <v>-18505885.649999999</v>
      </c>
      <c r="E150" s="172">
        <f t="shared" si="6"/>
        <v>26918174.470000006</v>
      </c>
      <c r="F150" s="173">
        <f t="shared" si="7"/>
        <v>112046</v>
      </c>
    </row>
    <row r="151" spans="1:6">
      <c r="A151" s="162">
        <v>2038</v>
      </c>
      <c r="B151" s="162">
        <v>3</v>
      </c>
      <c r="C151" s="146">
        <f>C150+'ELG CWIP'!B151</f>
        <v>45424060.120000005</v>
      </c>
      <c r="D151" s="171">
        <f t="shared" si="8"/>
        <v>-18617931.649999999</v>
      </c>
      <c r="E151" s="172">
        <f t="shared" si="6"/>
        <v>26806128.470000006</v>
      </c>
      <c r="F151" s="173">
        <f t="shared" si="7"/>
        <v>112046</v>
      </c>
    </row>
    <row r="152" spans="1:6">
      <c r="A152" s="162">
        <v>2038</v>
      </c>
      <c r="B152" s="162">
        <v>4</v>
      </c>
      <c r="C152" s="146">
        <f>C151+'ELG CWIP'!B152</f>
        <v>45424060.120000005</v>
      </c>
      <c r="D152" s="171">
        <f t="shared" si="8"/>
        <v>-18729977.649999999</v>
      </c>
      <c r="E152" s="172">
        <f t="shared" si="6"/>
        <v>26694082.470000006</v>
      </c>
      <c r="F152" s="173">
        <f t="shared" si="7"/>
        <v>112046</v>
      </c>
    </row>
    <row r="153" spans="1:6">
      <c r="A153" s="162">
        <v>2038</v>
      </c>
      <c r="B153" s="162">
        <v>5</v>
      </c>
      <c r="C153" s="146">
        <f>C152+'ELG CWIP'!B153</f>
        <v>45424060.120000005</v>
      </c>
      <c r="D153" s="171">
        <f t="shared" si="8"/>
        <v>-18842023.649999999</v>
      </c>
      <c r="E153" s="172">
        <f t="shared" si="6"/>
        <v>26582036.470000006</v>
      </c>
      <c r="F153" s="173">
        <f t="shared" si="7"/>
        <v>112046</v>
      </c>
    </row>
    <row r="154" spans="1:6">
      <c r="A154" s="162">
        <v>2038</v>
      </c>
      <c r="B154" s="162">
        <v>6</v>
      </c>
      <c r="C154" s="146">
        <f>C153+'ELG CWIP'!B154</f>
        <v>45424060.120000005</v>
      </c>
      <c r="D154" s="171">
        <f t="shared" si="8"/>
        <v>-18954069.649999999</v>
      </c>
      <c r="E154" s="172">
        <f t="shared" si="6"/>
        <v>26469990.470000006</v>
      </c>
      <c r="F154" s="173">
        <f t="shared" si="7"/>
        <v>112046</v>
      </c>
    </row>
    <row r="155" spans="1:6">
      <c r="A155" s="162">
        <v>2038</v>
      </c>
      <c r="B155" s="162">
        <v>7</v>
      </c>
      <c r="C155" s="146">
        <f>C154+'ELG CWIP'!B155</f>
        <v>45424060.120000005</v>
      </c>
      <c r="D155" s="171">
        <f t="shared" si="8"/>
        <v>-19066115.649999999</v>
      </c>
      <c r="E155" s="172">
        <f t="shared" si="6"/>
        <v>26357944.470000006</v>
      </c>
      <c r="F155" s="173">
        <f t="shared" si="7"/>
        <v>112046</v>
      </c>
    </row>
    <row r="156" spans="1:6">
      <c r="A156" s="162">
        <v>2038</v>
      </c>
      <c r="B156" s="162">
        <v>8</v>
      </c>
      <c r="C156" s="146">
        <f>C155+'ELG CWIP'!B156</f>
        <v>45424060.120000005</v>
      </c>
      <c r="D156" s="171">
        <f t="shared" si="8"/>
        <v>-19178161.649999999</v>
      </c>
      <c r="E156" s="172">
        <f t="shared" si="6"/>
        <v>26245898.470000006</v>
      </c>
      <c r="F156" s="173">
        <f t="shared" si="7"/>
        <v>112046</v>
      </c>
    </row>
    <row r="157" spans="1:6">
      <c r="A157" s="162">
        <v>2038</v>
      </c>
      <c r="B157" s="162">
        <v>9</v>
      </c>
      <c r="C157" s="146">
        <f>C156+'ELG CWIP'!B157</f>
        <v>45424060.120000005</v>
      </c>
      <c r="D157" s="171">
        <f t="shared" si="8"/>
        <v>-19290207.649999999</v>
      </c>
      <c r="E157" s="172">
        <f t="shared" si="6"/>
        <v>26133852.470000006</v>
      </c>
      <c r="F157" s="173">
        <f t="shared" si="7"/>
        <v>112046</v>
      </c>
    </row>
    <row r="158" spans="1:6">
      <c r="A158" s="162">
        <v>2038</v>
      </c>
      <c r="B158" s="162">
        <v>10</v>
      </c>
      <c r="C158" s="146">
        <f>C157+'ELG CWIP'!B158</f>
        <v>45424060.120000005</v>
      </c>
      <c r="D158" s="171">
        <f t="shared" si="8"/>
        <v>-19402253.649999999</v>
      </c>
      <c r="E158" s="172">
        <f t="shared" si="6"/>
        <v>26021806.470000006</v>
      </c>
      <c r="F158" s="173">
        <f t="shared" si="7"/>
        <v>112046</v>
      </c>
    </row>
    <row r="159" spans="1:6">
      <c r="A159" s="162">
        <v>2038</v>
      </c>
      <c r="B159" s="162">
        <v>11</v>
      </c>
      <c r="C159" s="146">
        <f>C158+'ELG CWIP'!B159</f>
        <v>45424060.120000005</v>
      </c>
      <c r="D159" s="171">
        <f t="shared" si="8"/>
        <v>-19514299.649999999</v>
      </c>
      <c r="E159" s="172">
        <f t="shared" si="6"/>
        <v>25909760.470000006</v>
      </c>
      <c r="F159" s="173">
        <f t="shared" si="7"/>
        <v>112046</v>
      </c>
    </row>
    <row r="160" spans="1:6">
      <c r="A160" s="162">
        <v>2038</v>
      </c>
      <c r="B160" s="162">
        <v>12</v>
      </c>
      <c r="C160" s="146">
        <f>C159+'ELG CWIP'!B160</f>
        <v>45424060.120000005</v>
      </c>
      <c r="D160" s="171">
        <f t="shared" si="8"/>
        <v>-19626345.649999999</v>
      </c>
      <c r="E160" s="172">
        <f t="shared" si="6"/>
        <v>25797714.470000006</v>
      </c>
      <c r="F160" s="173">
        <f t="shared" si="7"/>
        <v>112046</v>
      </c>
    </row>
    <row r="161" spans="1:6">
      <c r="A161" s="162">
        <v>2039</v>
      </c>
      <c r="B161" s="162">
        <v>1</v>
      </c>
      <c r="C161" s="146">
        <f>C160+'ELG CWIP'!B161</f>
        <v>45424060.120000005</v>
      </c>
      <c r="D161" s="171">
        <f t="shared" si="8"/>
        <v>-19738391.649999999</v>
      </c>
      <c r="E161" s="172">
        <f t="shared" si="6"/>
        <v>25685668.470000006</v>
      </c>
      <c r="F161" s="173">
        <f t="shared" si="7"/>
        <v>112046</v>
      </c>
    </row>
    <row r="162" spans="1:6">
      <c r="A162" s="162">
        <v>2039</v>
      </c>
      <c r="B162" s="162">
        <v>2</v>
      </c>
      <c r="C162" s="146">
        <f>C161+'ELG CWIP'!B162</f>
        <v>45424060.120000005</v>
      </c>
      <c r="D162" s="171">
        <f t="shared" si="8"/>
        <v>-19850437.649999999</v>
      </c>
      <c r="E162" s="172">
        <f t="shared" si="6"/>
        <v>25573622.470000006</v>
      </c>
      <c r="F162" s="173">
        <f t="shared" si="7"/>
        <v>112046</v>
      </c>
    </row>
    <row r="163" spans="1:6">
      <c r="A163" s="162">
        <v>2039</v>
      </c>
      <c r="B163" s="162">
        <v>3</v>
      </c>
      <c r="C163" s="146">
        <f>C162+'ELG CWIP'!B163</f>
        <v>45424060.120000005</v>
      </c>
      <c r="D163" s="171">
        <f t="shared" si="8"/>
        <v>-19962483.649999999</v>
      </c>
      <c r="E163" s="172">
        <f t="shared" si="6"/>
        <v>25461576.470000006</v>
      </c>
      <c r="F163" s="173">
        <f t="shared" si="7"/>
        <v>112046</v>
      </c>
    </row>
    <row r="164" spans="1:6">
      <c r="A164" s="162">
        <v>2039</v>
      </c>
      <c r="B164" s="162">
        <v>4</v>
      </c>
      <c r="C164" s="146">
        <f>C163+'ELG CWIP'!B164</f>
        <v>45424060.120000005</v>
      </c>
      <c r="D164" s="171">
        <f t="shared" si="8"/>
        <v>-20074529.649999999</v>
      </c>
      <c r="E164" s="172">
        <f t="shared" si="6"/>
        <v>25349530.470000006</v>
      </c>
      <c r="F164" s="173">
        <f t="shared" si="7"/>
        <v>112046</v>
      </c>
    </row>
    <row r="165" spans="1:6">
      <c r="A165" s="162">
        <v>2039</v>
      </c>
      <c r="B165" s="162">
        <v>5</v>
      </c>
      <c r="C165" s="146">
        <f>C164+'ELG CWIP'!B165</f>
        <v>45424060.120000005</v>
      </c>
      <c r="D165" s="171">
        <f t="shared" si="8"/>
        <v>-20186575.649999999</v>
      </c>
      <c r="E165" s="172">
        <f t="shared" si="6"/>
        <v>25237484.470000006</v>
      </c>
      <c r="F165" s="173">
        <f t="shared" si="7"/>
        <v>112046</v>
      </c>
    </row>
    <row r="166" spans="1:6">
      <c r="A166" s="162">
        <v>2039</v>
      </c>
      <c r="B166" s="162">
        <v>6</v>
      </c>
      <c r="C166" s="146">
        <f>C165+'ELG CWIP'!B166</f>
        <v>45424060.120000005</v>
      </c>
      <c r="D166" s="171">
        <f t="shared" si="8"/>
        <v>-20298621.649999999</v>
      </c>
      <c r="E166" s="172">
        <f t="shared" si="6"/>
        <v>25125438.470000006</v>
      </c>
      <c r="F166" s="173">
        <f t="shared" si="7"/>
        <v>112046</v>
      </c>
    </row>
    <row r="167" spans="1:6">
      <c r="A167" s="162">
        <v>2039</v>
      </c>
      <c r="B167" s="162">
        <v>7</v>
      </c>
      <c r="C167" s="146">
        <f>C166+'ELG CWIP'!B167</f>
        <v>45424060.120000005</v>
      </c>
      <c r="D167" s="171">
        <f t="shared" si="8"/>
        <v>-20410667.649999999</v>
      </c>
      <c r="E167" s="172">
        <f t="shared" si="6"/>
        <v>25013392.470000006</v>
      </c>
      <c r="F167" s="173">
        <f t="shared" si="7"/>
        <v>112046</v>
      </c>
    </row>
    <row r="168" spans="1:6">
      <c r="A168" s="162">
        <v>2039</v>
      </c>
      <c r="B168" s="162">
        <v>8</v>
      </c>
      <c r="C168" s="146">
        <f>C167+'ELG CWIP'!B168</f>
        <v>45424060.120000005</v>
      </c>
      <c r="D168" s="171">
        <f t="shared" si="8"/>
        <v>-20522713.649999999</v>
      </c>
      <c r="E168" s="172">
        <f t="shared" si="6"/>
        <v>24901346.470000006</v>
      </c>
      <c r="F168" s="173">
        <f t="shared" si="7"/>
        <v>112046</v>
      </c>
    </row>
    <row r="169" spans="1:6">
      <c r="A169" s="162">
        <v>2039</v>
      </c>
      <c r="B169" s="162">
        <v>9</v>
      </c>
      <c r="C169" s="146">
        <f>C168+'ELG CWIP'!B169</f>
        <v>45424060.120000005</v>
      </c>
      <c r="D169" s="171">
        <f t="shared" si="8"/>
        <v>-20634759.649999999</v>
      </c>
      <c r="E169" s="172">
        <f t="shared" si="6"/>
        <v>24789300.470000006</v>
      </c>
      <c r="F169" s="173">
        <f t="shared" si="7"/>
        <v>112046</v>
      </c>
    </row>
    <row r="170" spans="1:6">
      <c r="A170" s="162">
        <v>2039</v>
      </c>
      <c r="B170" s="162">
        <v>10</v>
      </c>
      <c r="C170" s="146">
        <f>C169+'ELG CWIP'!B170</f>
        <v>45424060.120000005</v>
      </c>
      <c r="D170" s="171">
        <f t="shared" si="8"/>
        <v>-20746805.649999999</v>
      </c>
      <c r="E170" s="172">
        <f t="shared" si="6"/>
        <v>24677254.470000006</v>
      </c>
      <c r="F170" s="173">
        <f t="shared" si="7"/>
        <v>112046</v>
      </c>
    </row>
    <row r="171" spans="1:6">
      <c r="A171" s="162">
        <v>2039</v>
      </c>
      <c r="B171" s="162">
        <v>11</v>
      </c>
      <c r="C171" s="146">
        <f>C170+'ELG CWIP'!B171</f>
        <v>45424060.120000005</v>
      </c>
      <c r="D171" s="171">
        <f t="shared" si="8"/>
        <v>-20858851.649999999</v>
      </c>
      <c r="E171" s="172">
        <f t="shared" si="6"/>
        <v>24565208.470000006</v>
      </c>
      <c r="F171" s="173">
        <f t="shared" si="7"/>
        <v>112046</v>
      </c>
    </row>
    <row r="172" spans="1:6">
      <c r="A172" s="162">
        <v>2039</v>
      </c>
      <c r="B172" s="162">
        <v>12</v>
      </c>
      <c r="C172" s="146">
        <f>C171+'ELG CWIP'!B172</f>
        <v>45424060.120000005</v>
      </c>
      <c r="D172" s="171">
        <f t="shared" si="8"/>
        <v>-20970897.649999999</v>
      </c>
      <c r="E172" s="172">
        <f t="shared" si="6"/>
        <v>24453162.470000006</v>
      </c>
      <c r="F172" s="173">
        <f t="shared" si="7"/>
        <v>112046</v>
      </c>
    </row>
    <row r="173" spans="1:6">
      <c r="A173" s="162">
        <v>2040</v>
      </c>
      <c r="B173" s="162">
        <v>1</v>
      </c>
      <c r="C173" s="146">
        <f>C172+'ELG CWIP'!B173</f>
        <v>45424060.120000005</v>
      </c>
      <c r="D173" s="171">
        <f t="shared" si="8"/>
        <v>-21082943.649999999</v>
      </c>
      <c r="E173" s="172">
        <f t="shared" si="6"/>
        <v>24341116.470000006</v>
      </c>
      <c r="F173" s="173">
        <f t="shared" si="7"/>
        <v>112046</v>
      </c>
    </row>
    <row r="174" spans="1:6">
      <c r="A174" s="162">
        <v>2040</v>
      </c>
      <c r="B174" s="162">
        <v>2</v>
      </c>
      <c r="C174" s="146">
        <f>C173+'ELG CWIP'!B174</f>
        <v>45424060.120000005</v>
      </c>
      <c r="D174" s="171">
        <f t="shared" si="8"/>
        <v>-21194989.649999999</v>
      </c>
      <c r="E174" s="172">
        <f t="shared" si="6"/>
        <v>24229070.470000006</v>
      </c>
      <c r="F174" s="173">
        <f t="shared" si="7"/>
        <v>112046</v>
      </c>
    </row>
    <row r="175" spans="1:6">
      <c r="A175" s="162">
        <v>2040</v>
      </c>
      <c r="B175" s="162">
        <v>3</v>
      </c>
      <c r="C175" s="146">
        <f>C174+'ELG CWIP'!B175</f>
        <v>45424060.120000005</v>
      </c>
      <c r="D175" s="171">
        <f t="shared" si="8"/>
        <v>-21307035.649999999</v>
      </c>
      <c r="E175" s="172">
        <f t="shared" si="6"/>
        <v>24117024.470000006</v>
      </c>
      <c r="F175" s="173">
        <f t="shared" si="7"/>
        <v>112046</v>
      </c>
    </row>
    <row r="176" spans="1:6">
      <c r="A176" s="162">
        <v>2040</v>
      </c>
      <c r="B176" s="162">
        <v>4</v>
      </c>
      <c r="C176" s="146">
        <f>C175+'ELG CWIP'!B176</f>
        <v>45424060.120000005</v>
      </c>
      <c r="D176" s="171">
        <f t="shared" si="8"/>
        <v>-21419081.649999999</v>
      </c>
      <c r="E176" s="172">
        <f t="shared" si="6"/>
        <v>24004978.470000006</v>
      </c>
      <c r="F176" s="173">
        <f t="shared" si="7"/>
        <v>112046</v>
      </c>
    </row>
    <row r="177" spans="1:6">
      <c r="A177" s="162">
        <v>2040</v>
      </c>
      <c r="B177" s="162">
        <v>5</v>
      </c>
      <c r="C177" s="146">
        <f>C176+'ELG CWIP'!B177</f>
        <v>45424060.120000005</v>
      </c>
      <c r="D177" s="171">
        <f t="shared" si="8"/>
        <v>-21531127.649999999</v>
      </c>
      <c r="E177" s="172">
        <f t="shared" si="6"/>
        <v>23892932.470000006</v>
      </c>
      <c r="F177" s="173">
        <f t="shared" si="7"/>
        <v>112046</v>
      </c>
    </row>
    <row r="178" spans="1:6">
      <c r="A178" s="162">
        <v>2040</v>
      </c>
      <c r="B178" s="162">
        <v>6</v>
      </c>
      <c r="C178" s="146">
        <f>C177+'ELG CWIP'!B178</f>
        <v>45424060.120000005</v>
      </c>
      <c r="D178" s="171">
        <f t="shared" si="8"/>
        <v>-21643173.649999999</v>
      </c>
      <c r="E178" s="172">
        <f t="shared" si="6"/>
        <v>23780886.470000006</v>
      </c>
      <c r="F178" s="173">
        <f t="shared" si="7"/>
        <v>112046</v>
      </c>
    </row>
    <row r="179" spans="1:6">
      <c r="A179" s="162">
        <v>2040</v>
      </c>
      <c r="B179" s="162">
        <v>7</v>
      </c>
      <c r="C179" s="146">
        <f>C178+'ELG CWIP'!B179</f>
        <v>45424060.120000005</v>
      </c>
      <c r="D179" s="171">
        <f t="shared" si="8"/>
        <v>-21755219.649999999</v>
      </c>
      <c r="E179" s="172">
        <f t="shared" si="6"/>
        <v>23668840.470000006</v>
      </c>
      <c r="F179" s="173">
        <f t="shared" si="7"/>
        <v>112046</v>
      </c>
    </row>
    <row r="180" spans="1:6">
      <c r="A180" s="162">
        <v>2040</v>
      </c>
      <c r="B180" s="162">
        <v>8</v>
      </c>
      <c r="C180" s="146">
        <f>C179+'ELG CWIP'!B180</f>
        <v>45424060.120000005</v>
      </c>
      <c r="D180" s="171">
        <f t="shared" si="8"/>
        <v>-21867265.649999999</v>
      </c>
      <c r="E180" s="172">
        <f t="shared" si="6"/>
        <v>23556794.470000006</v>
      </c>
      <c r="F180" s="173">
        <f t="shared" si="7"/>
        <v>112046</v>
      </c>
    </row>
    <row r="181" spans="1:6">
      <c r="A181" s="162">
        <v>2040</v>
      </c>
      <c r="B181" s="162">
        <v>9</v>
      </c>
      <c r="C181" s="146">
        <f>C180+'ELG CWIP'!B181</f>
        <v>45424060.120000005</v>
      </c>
      <c r="D181" s="171">
        <f t="shared" si="8"/>
        <v>-21979311.649999999</v>
      </c>
      <c r="E181" s="172">
        <f t="shared" si="6"/>
        <v>23444748.470000006</v>
      </c>
      <c r="F181" s="173">
        <f t="shared" si="7"/>
        <v>112046</v>
      </c>
    </row>
    <row r="182" spans="1:6">
      <c r="A182" s="162">
        <v>2040</v>
      </c>
      <c r="B182" s="162">
        <v>10</v>
      </c>
      <c r="C182" s="146">
        <f>C181+'ELG CWIP'!B182</f>
        <v>45424060.120000005</v>
      </c>
      <c r="D182" s="171">
        <f t="shared" si="8"/>
        <v>-22091357.649999999</v>
      </c>
      <c r="E182" s="172">
        <f t="shared" si="6"/>
        <v>23332702.470000006</v>
      </c>
      <c r="F182" s="173">
        <f t="shared" si="7"/>
        <v>112046</v>
      </c>
    </row>
    <row r="183" spans="1:6">
      <c r="A183" s="162">
        <v>2040</v>
      </c>
      <c r="B183" s="162">
        <v>11</v>
      </c>
      <c r="C183" s="146">
        <f>C182+'ELG CWIP'!B183</f>
        <v>45424060.120000005</v>
      </c>
      <c r="D183" s="171">
        <f t="shared" si="8"/>
        <v>-22203403.649999999</v>
      </c>
      <c r="E183" s="172">
        <f t="shared" si="6"/>
        <v>23220656.470000006</v>
      </c>
      <c r="F183" s="173">
        <f t="shared" si="7"/>
        <v>112046</v>
      </c>
    </row>
    <row r="184" spans="1:6">
      <c r="A184" s="162">
        <v>2040</v>
      </c>
      <c r="B184" s="162">
        <v>12</v>
      </c>
      <c r="C184" s="146">
        <f>C183+'ELG CWIP'!B184</f>
        <v>45424060.120000005</v>
      </c>
      <c r="D184" s="171">
        <f t="shared" si="8"/>
        <v>-22315449.649999999</v>
      </c>
      <c r="E184" s="172">
        <f t="shared" si="6"/>
        <v>23108610.470000006</v>
      </c>
      <c r="F184" s="173">
        <f t="shared" si="7"/>
        <v>112046</v>
      </c>
    </row>
    <row r="185" spans="1:6">
      <c r="D185" s="171"/>
      <c r="E185" s="171"/>
    </row>
    <row r="186" spans="1:6">
      <c r="D186" s="171"/>
      <c r="E186" s="171"/>
    </row>
    <row r="195" spans="1:5" ht="13.5" thickBot="1"/>
    <row r="196" spans="1:5" ht="15">
      <c r="A196" s="175" t="s">
        <v>72</v>
      </c>
      <c r="B196" s="176"/>
      <c r="C196" s="176"/>
      <c r="D196" s="176"/>
      <c r="E196" s="177">
        <v>1</v>
      </c>
    </row>
    <row r="197" spans="1:5" ht="15">
      <c r="A197" s="178"/>
      <c r="B197" s="179"/>
      <c r="C197" s="179"/>
      <c r="D197" s="179"/>
      <c r="E197" s="180">
        <v>2</v>
      </c>
    </row>
    <row r="198" spans="1:5" ht="15">
      <c r="A198" s="181"/>
      <c r="B198" s="179"/>
      <c r="C198" s="179"/>
      <c r="D198" s="179"/>
      <c r="E198" s="182">
        <v>3</v>
      </c>
    </row>
    <row r="199" spans="1:5" ht="15">
      <c r="A199" s="181"/>
      <c r="B199" s="179"/>
      <c r="C199" s="179"/>
      <c r="D199" s="179"/>
      <c r="E199" s="182">
        <v>4</v>
      </c>
    </row>
    <row r="200" spans="1:5" ht="15">
      <c r="A200" s="181"/>
      <c r="B200" s="179"/>
      <c r="C200" s="179"/>
      <c r="D200" s="179"/>
      <c r="E200" s="182">
        <v>5</v>
      </c>
    </row>
    <row r="201" spans="1:5" ht="15">
      <c r="A201" s="181"/>
      <c r="B201" s="179"/>
      <c r="C201" s="179"/>
      <c r="D201" s="179"/>
      <c r="E201" s="182">
        <v>6</v>
      </c>
    </row>
    <row r="202" spans="1:5" ht="15">
      <c r="A202" s="181"/>
      <c r="B202" s="179"/>
      <c r="C202" s="179"/>
      <c r="D202" s="179"/>
      <c r="E202" s="182">
        <v>7</v>
      </c>
    </row>
    <row r="203" spans="1:5" ht="15">
      <c r="A203" s="181"/>
      <c r="B203" s="179"/>
      <c r="C203" s="179"/>
      <c r="D203" s="179"/>
      <c r="E203" s="182">
        <v>8</v>
      </c>
    </row>
    <row r="204" spans="1:5" ht="15">
      <c r="A204" s="181"/>
      <c r="B204" s="179"/>
      <c r="C204" s="179"/>
      <c r="D204" s="179"/>
      <c r="E204" s="182">
        <v>9</v>
      </c>
    </row>
    <row r="205" spans="1:5" ht="15">
      <c r="A205" s="181"/>
      <c r="B205" s="179"/>
      <c r="C205" s="179"/>
      <c r="D205" s="179"/>
      <c r="E205" s="182">
        <v>10</v>
      </c>
    </row>
    <row r="206" spans="1:5" ht="15">
      <c r="A206" s="181"/>
      <c r="B206" s="179"/>
      <c r="C206" s="179"/>
      <c r="D206" s="179"/>
      <c r="E206" s="182">
        <v>11</v>
      </c>
    </row>
    <row r="207" spans="1:5" ht="15">
      <c r="A207" s="181"/>
      <c r="B207" s="179"/>
      <c r="C207" s="179"/>
      <c r="D207" s="179"/>
      <c r="E207" s="182">
        <v>12</v>
      </c>
    </row>
    <row r="208" spans="1:5" ht="15">
      <c r="A208" s="181"/>
      <c r="B208" s="179"/>
      <c r="C208" s="179"/>
      <c r="D208" s="179"/>
      <c r="E208" s="182">
        <v>13</v>
      </c>
    </row>
    <row r="209" spans="1:5" ht="15">
      <c r="A209" s="181"/>
      <c r="B209" s="179"/>
      <c r="C209" s="179"/>
      <c r="D209" s="179"/>
      <c r="E209" s="182">
        <v>14</v>
      </c>
    </row>
    <row r="210" spans="1:5" ht="15">
      <c r="A210" s="181"/>
      <c r="B210" s="179"/>
      <c r="C210" s="179"/>
      <c r="D210" s="179"/>
      <c r="E210" s="182">
        <v>15</v>
      </c>
    </row>
    <row r="211" spans="1:5" ht="15">
      <c r="A211" s="181"/>
      <c r="B211" s="179"/>
      <c r="C211" s="179"/>
      <c r="D211" s="179"/>
      <c r="E211" s="182">
        <v>16</v>
      </c>
    </row>
    <row r="212" spans="1:5" ht="15">
      <c r="A212" s="181"/>
      <c r="B212" s="179"/>
      <c r="C212" s="179"/>
      <c r="D212" s="179"/>
      <c r="E212" s="182">
        <v>17</v>
      </c>
    </row>
    <row r="213" spans="1:5" ht="15">
      <c r="A213" s="181"/>
      <c r="B213" s="179"/>
      <c r="C213" s="179"/>
      <c r="D213" s="179"/>
      <c r="E213" s="182">
        <v>18</v>
      </c>
    </row>
    <row r="214" spans="1:5" ht="15">
      <c r="A214" s="181"/>
      <c r="B214" s="179"/>
      <c r="C214" s="179"/>
      <c r="D214" s="179"/>
      <c r="E214" s="182">
        <v>19</v>
      </c>
    </row>
    <row r="215" spans="1:5" ht="15">
      <c r="A215" s="181"/>
      <c r="B215" s="179"/>
      <c r="C215" s="179"/>
      <c r="D215" s="179"/>
      <c r="E215" s="182">
        <v>20</v>
      </c>
    </row>
    <row r="216" spans="1:5" ht="15">
      <c r="A216" s="181"/>
      <c r="B216" s="179"/>
      <c r="C216" s="179"/>
      <c r="D216" s="179"/>
      <c r="E216" s="182">
        <v>21</v>
      </c>
    </row>
    <row r="217" spans="1:5" ht="15.75" thickBot="1">
      <c r="A217" s="183"/>
      <c r="B217" s="184"/>
      <c r="C217" s="184"/>
      <c r="D217" s="184"/>
      <c r="E217" s="185">
        <v>22</v>
      </c>
    </row>
  </sheetData>
  <pageMargins left="0.7" right="0.7" top="0.75" bottom="0.75" header="0.3" footer="0.3"/>
  <pageSetup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2A3C5E-4DBA-4647-95F7-21D71EF4ECF4}">
  <dimension ref="A1:C43"/>
  <sheetViews>
    <sheetView workbookViewId="0">
      <selection activeCell="F23" sqref="F23"/>
    </sheetView>
  </sheetViews>
  <sheetFormatPr defaultRowHeight="12.75"/>
  <cols>
    <col min="1" max="2" width="12.7109375" customWidth="1"/>
    <col min="3" max="3" width="11.28515625" bestFit="1" customWidth="1"/>
  </cols>
  <sheetData>
    <row r="1" spans="1:3">
      <c r="A1" s="148"/>
      <c r="B1" s="149"/>
    </row>
    <row r="2" spans="1:3">
      <c r="A2" s="148"/>
      <c r="B2" s="149"/>
    </row>
    <row r="3" spans="1:3" ht="13.5" thickBot="1">
      <c r="A3" s="148"/>
      <c r="B3" s="186" t="s">
        <v>68</v>
      </c>
    </row>
    <row r="4" spans="1:3" ht="13.5" thickBot="1">
      <c r="A4" s="150"/>
      <c r="B4" s="154">
        <f>'3.10'!F12</f>
        <v>14966968.5</v>
      </c>
    </row>
    <row r="5" spans="1:3">
      <c r="A5" s="152">
        <v>46048</v>
      </c>
      <c r="B5" s="153">
        <v>0</v>
      </c>
      <c r="C5" s="153">
        <f>$B$4-B5</f>
        <v>14966968.5</v>
      </c>
    </row>
    <row r="6" spans="1:3">
      <c r="A6" s="152">
        <v>46079</v>
      </c>
      <c r="B6" s="153">
        <v>0</v>
      </c>
      <c r="C6" s="153">
        <f>C5-B6</f>
        <v>14966968.5</v>
      </c>
    </row>
    <row r="7" spans="1:3">
      <c r="A7" s="152">
        <v>46107</v>
      </c>
      <c r="B7" s="153">
        <v>0</v>
      </c>
      <c r="C7" s="153">
        <f t="shared" ref="C7:C40" si="0">C6-B7</f>
        <v>14966968.5</v>
      </c>
    </row>
    <row r="8" spans="1:3">
      <c r="A8" s="152">
        <v>46138</v>
      </c>
      <c r="B8" s="153">
        <v>0</v>
      </c>
      <c r="C8" s="153">
        <f t="shared" si="0"/>
        <v>14966968.5</v>
      </c>
    </row>
    <row r="9" spans="1:3">
      <c r="A9" s="152">
        <v>46168</v>
      </c>
      <c r="B9" s="153">
        <v>0</v>
      </c>
      <c r="C9" s="153">
        <f t="shared" si="0"/>
        <v>14966968.5</v>
      </c>
    </row>
    <row r="10" spans="1:3">
      <c r="A10" s="152">
        <v>46199</v>
      </c>
      <c r="B10" s="153">
        <v>0</v>
      </c>
      <c r="C10" s="153">
        <f t="shared" si="0"/>
        <v>14966968.5</v>
      </c>
    </row>
    <row r="11" spans="1:3">
      <c r="A11" s="152">
        <v>46229</v>
      </c>
      <c r="B11" s="153">
        <v>0</v>
      </c>
      <c r="C11" s="153">
        <f t="shared" si="0"/>
        <v>14966968.5</v>
      </c>
    </row>
    <row r="12" spans="1:3">
      <c r="A12" s="152">
        <v>46260</v>
      </c>
      <c r="B12" s="153">
        <v>0</v>
      </c>
      <c r="C12" s="153">
        <f t="shared" si="0"/>
        <v>14966968.5</v>
      </c>
    </row>
    <row r="13" spans="1:3">
      <c r="A13" s="152">
        <v>46291</v>
      </c>
      <c r="B13" s="153">
        <v>0</v>
      </c>
      <c r="C13" s="153">
        <f t="shared" si="0"/>
        <v>14966968.5</v>
      </c>
    </row>
    <row r="14" spans="1:3">
      <c r="A14" s="152">
        <v>46321</v>
      </c>
      <c r="B14" s="153">
        <v>0</v>
      </c>
      <c r="C14" s="153">
        <f t="shared" si="0"/>
        <v>14966968.5</v>
      </c>
    </row>
    <row r="15" spans="1:3">
      <c r="A15" s="152">
        <v>46352</v>
      </c>
      <c r="B15" s="153">
        <v>0</v>
      </c>
      <c r="C15" s="153">
        <f t="shared" si="0"/>
        <v>14966968.5</v>
      </c>
    </row>
    <row r="16" spans="1:3">
      <c r="A16" s="152">
        <v>46382</v>
      </c>
      <c r="B16" s="153">
        <v>0</v>
      </c>
      <c r="C16" s="153">
        <f t="shared" si="0"/>
        <v>14966968.5</v>
      </c>
    </row>
    <row r="17" spans="1:3">
      <c r="A17" s="152">
        <v>46414</v>
      </c>
      <c r="B17" s="153">
        <v>0</v>
      </c>
      <c r="C17" s="153">
        <f t="shared" si="0"/>
        <v>14966968.5</v>
      </c>
    </row>
    <row r="18" spans="1:3">
      <c r="A18" s="152">
        <v>46445</v>
      </c>
      <c r="B18" s="153">
        <v>0</v>
      </c>
      <c r="C18" s="153">
        <f t="shared" si="0"/>
        <v>14966968.5</v>
      </c>
    </row>
    <row r="19" spans="1:3">
      <c r="A19" s="152">
        <v>46473</v>
      </c>
      <c r="B19" s="153">
        <v>0</v>
      </c>
      <c r="C19" s="153">
        <f t="shared" si="0"/>
        <v>14966968.5</v>
      </c>
    </row>
    <row r="20" spans="1:3">
      <c r="A20" s="152">
        <v>46504</v>
      </c>
      <c r="B20" s="153">
        <v>0</v>
      </c>
      <c r="C20" s="153">
        <f t="shared" si="0"/>
        <v>14966968.5</v>
      </c>
    </row>
    <row r="21" spans="1:3">
      <c r="A21" s="152">
        <v>46534</v>
      </c>
      <c r="B21" s="153">
        <v>0</v>
      </c>
      <c r="C21" s="153">
        <f t="shared" si="0"/>
        <v>14966968.5</v>
      </c>
    </row>
    <row r="22" spans="1:3">
      <c r="A22" s="152">
        <v>46565</v>
      </c>
      <c r="B22" s="153">
        <v>0</v>
      </c>
      <c r="C22" s="153">
        <f t="shared" si="0"/>
        <v>14966968.5</v>
      </c>
    </row>
    <row r="23" spans="1:3">
      <c r="A23" s="152">
        <v>46595</v>
      </c>
      <c r="B23" s="153">
        <v>0</v>
      </c>
      <c r="C23" s="153">
        <f t="shared" si="0"/>
        <v>14966968.5</v>
      </c>
    </row>
    <row r="24" spans="1:3">
      <c r="A24" s="152">
        <v>46626</v>
      </c>
      <c r="B24" s="153">
        <v>0</v>
      </c>
      <c r="C24" s="153">
        <f t="shared" si="0"/>
        <v>14966968.5</v>
      </c>
    </row>
    <row r="25" spans="1:3">
      <c r="A25" s="152">
        <v>46657</v>
      </c>
      <c r="B25" s="153">
        <v>0</v>
      </c>
      <c r="C25" s="153">
        <f t="shared" si="0"/>
        <v>14966968.5</v>
      </c>
    </row>
    <row r="26" spans="1:3">
      <c r="A26" s="152">
        <v>46687</v>
      </c>
      <c r="B26" s="153">
        <v>0</v>
      </c>
      <c r="C26" s="153">
        <f t="shared" si="0"/>
        <v>14966968.5</v>
      </c>
    </row>
    <row r="27" spans="1:3">
      <c r="A27" s="152">
        <v>46718</v>
      </c>
      <c r="B27" s="153">
        <v>0</v>
      </c>
      <c r="C27" s="153">
        <f t="shared" si="0"/>
        <v>14966968.5</v>
      </c>
    </row>
    <row r="28" spans="1:3">
      <c r="A28" s="152">
        <v>46748</v>
      </c>
      <c r="B28" s="153">
        <v>0</v>
      </c>
      <c r="C28" s="153">
        <f t="shared" si="0"/>
        <v>14966968.5</v>
      </c>
    </row>
    <row r="29" spans="1:3">
      <c r="A29" s="152">
        <v>46780</v>
      </c>
      <c r="B29" s="153">
        <v>0</v>
      </c>
      <c r="C29" s="153">
        <f t="shared" si="0"/>
        <v>14966968.5</v>
      </c>
    </row>
    <row r="30" spans="1:3">
      <c r="A30" s="152">
        <v>46811</v>
      </c>
      <c r="B30" s="153">
        <v>0</v>
      </c>
      <c r="C30" s="153">
        <f t="shared" si="0"/>
        <v>14966968.5</v>
      </c>
    </row>
    <row r="31" spans="1:3">
      <c r="A31" s="152">
        <v>46840</v>
      </c>
      <c r="B31" s="153">
        <v>0</v>
      </c>
      <c r="C31" s="153">
        <f t="shared" si="0"/>
        <v>14966968.5</v>
      </c>
    </row>
    <row r="32" spans="1:3">
      <c r="A32" s="152">
        <v>46871</v>
      </c>
      <c r="B32" s="153">
        <v>0</v>
      </c>
      <c r="C32" s="153">
        <f t="shared" si="0"/>
        <v>14966968.5</v>
      </c>
    </row>
    <row r="33" spans="1:3">
      <c r="A33" s="152">
        <v>46901</v>
      </c>
      <c r="B33" s="153">
        <v>0</v>
      </c>
      <c r="C33" s="153">
        <f t="shared" si="0"/>
        <v>14966968.5</v>
      </c>
    </row>
    <row r="34" spans="1:3">
      <c r="A34" s="152">
        <v>46932</v>
      </c>
      <c r="B34" s="153">
        <v>0</v>
      </c>
      <c r="C34" s="153">
        <f t="shared" si="0"/>
        <v>14966968.5</v>
      </c>
    </row>
    <row r="35" spans="1:3">
      <c r="A35" s="152">
        <v>46962</v>
      </c>
      <c r="B35" s="153">
        <v>0</v>
      </c>
      <c r="C35" s="153">
        <f t="shared" si="0"/>
        <v>14966968.5</v>
      </c>
    </row>
    <row r="36" spans="1:3">
      <c r="A36" s="152">
        <v>46993</v>
      </c>
      <c r="B36" s="153">
        <v>0</v>
      </c>
      <c r="C36" s="153">
        <f t="shared" si="0"/>
        <v>14966968.5</v>
      </c>
    </row>
    <row r="37" spans="1:3">
      <c r="A37" s="152">
        <v>47024</v>
      </c>
      <c r="B37" s="153">
        <v>0</v>
      </c>
      <c r="C37" s="153">
        <f t="shared" si="0"/>
        <v>14966968.5</v>
      </c>
    </row>
    <row r="38" spans="1:3">
      <c r="A38" s="152">
        <v>47054</v>
      </c>
      <c r="B38" s="153">
        <v>0</v>
      </c>
      <c r="C38" s="153">
        <f t="shared" si="0"/>
        <v>14966968.5</v>
      </c>
    </row>
    <row r="39" spans="1:3">
      <c r="A39" s="152">
        <v>47085</v>
      </c>
      <c r="B39" s="153">
        <v>0</v>
      </c>
      <c r="C39" s="153">
        <f t="shared" si="0"/>
        <v>14966968.5</v>
      </c>
    </row>
    <row r="40" spans="1:3">
      <c r="A40" s="152">
        <v>47115</v>
      </c>
      <c r="B40" s="153">
        <v>0</v>
      </c>
      <c r="C40" s="153">
        <f t="shared" si="0"/>
        <v>14966968.5</v>
      </c>
    </row>
    <row r="41" spans="1:3">
      <c r="A41" s="148"/>
      <c r="B41" s="148"/>
    </row>
    <row r="42" spans="1:3">
      <c r="A42" s="149"/>
      <c r="B42" s="151"/>
    </row>
    <row r="43" spans="1:3">
      <c r="A43" s="148"/>
      <c r="B43" s="148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9">
    <tabColor theme="5" tint="0.79998168889431442"/>
    <pageSetUpPr autoPageBreaks="0"/>
  </sheetPr>
  <dimension ref="A1:G30"/>
  <sheetViews>
    <sheetView zoomScaleNormal="100" workbookViewId="0">
      <selection activeCell="G34" sqref="G34"/>
    </sheetView>
  </sheetViews>
  <sheetFormatPr defaultColWidth="8.7109375" defaultRowHeight="12.75"/>
  <cols>
    <col min="1" max="1" width="50.5703125" style="3" customWidth="1"/>
    <col min="2" max="2" width="3.42578125" style="3" customWidth="1"/>
    <col min="3" max="3" width="17.28515625" style="3" bestFit="1" customWidth="1"/>
    <col min="4" max="4" width="23" style="3" customWidth="1"/>
    <col min="5" max="5" width="16.5703125" style="3" bestFit="1" customWidth="1"/>
    <col min="6" max="6" width="8.7109375" style="3"/>
    <col min="7" max="7" width="17.7109375" style="3" customWidth="1"/>
    <col min="8" max="8" width="11.7109375" style="3" customWidth="1"/>
    <col min="9" max="16384" width="8.7109375" style="3"/>
  </cols>
  <sheetData>
    <row r="1" spans="1:5">
      <c r="C1" s="19" t="s">
        <v>30</v>
      </c>
    </row>
    <row r="2" spans="1:5">
      <c r="C2" s="19"/>
    </row>
    <row r="3" spans="1:5" ht="15" customHeight="1">
      <c r="A3" s="5" t="s">
        <v>8</v>
      </c>
      <c r="C3" s="23" t="s">
        <v>43</v>
      </c>
    </row>
    <row r="4" spans="1:5">
      <c r="A4" s="5" t="s">
        <v>35</v>
      </c>
    </row>
    <row r="5" spans="1:5">
      <c r="A5" s="8" t="e">
        <f>#REF!</f>
        <v>#REF!</v>
      </c>
    </row>
    <row r="6" spans="1:5" ht="13.15" customHeight="1"/>
    <row r="7" spans="1:5" ht="25.5" customHeight="1">
      <c r="A7" s="9" t="s">
        <v>20</v>
      </c>
    </row>
    <row r="9" spans="1:5">
      <c r="A9" s="10" t="s">
        <v>34</v>
      </c>
      <c r="C9" s="6" t="e">
        <f>D9*E9</f>
        <v>#REF!</v>
      </c>
      <c r="D9" s="29">
        <v>-3.63</v>
      </c>
      <c r="E9" s="2" t="e">
        <f>#REF!</f>
        <v>#REF!</v>
      </c>
    </row>
    <row r="10" spans="1:5">
      <c r="C10" s="6"/>
    </row>
    <row r="11" spans="1:5">
      <c r="C11" s="6"/>
    </row>
    <row r="12" spans="1:5">
      <c r="C12" s="6"/>
    </row>
    <row r="13" spans="1:5">
      <c r="A13" s="9" t="s">
        <v>23</v>
      </c>
      <c r="C13" s="6"/>
    </row>
    <row r="14" spans="1:5">
      <c r="C14" s="6"/>
    </row>
    <row r="15" spans="1:5">
      <c r="A15" s="10" t="s">
        <v>41</v>
      </c>
      <c r="C15" s="6" t="e">
        <f>D15*E15</f>
        <v>#REF!</v>
      </c>
      <c r="D15" s="25">
        <f>D9</f>
        <v>-3.63</v>
      </c>
      <c r="E15" s="2" t="e">
        <f>#REF!</f>
        <v>#REF!</v>
      </c>
    </row>
    <row r="16" spans="1:5">
      <c r="C16" s="6"/>
    </row>
    <row r="18" spans="1:7">
      <c r="A18" s="4" t="s">
        <v>24</v>
      </c>
    </row>
    <row r="19" spans="1:7">
      <c r="A19" s="3" t="s">
        <v>44</v>
      </c>
      <c r="C19" s="31">
        <v>443700401</v>
      </c>
      <c r="D19" s="10" t="s">
        <v>36</v>
      </c>
      <c r="E19" s="30">
        <v>52941138</v>
      </c>
      <c r="F19" s="27">
        <v>6.4200000000000004E-3</v>
      </c>
      <c r="G19" s="20">
        <f>E19*F19</f>
        <v>339882.10596000002</v>
      </c>
    </row>
    <row r="20" spans="1:7">
      <c r="A20" s="3" t="s">
        <v>25</v>
      </c>
      <c r="B20" s="3" t="s">
        <v>22</v>
      </c>
      <c r="C20" s="12">
        <f>E19+E20</f>
        <v>150743660</v>
      </c>
      <c r="D20" s="10" t="s">
        <v>37</v>
      </c>
      <c r="E20" s="30">
        <v>97802522</v>
      </c>
      <c r="F20" s="21">
        <f>F19</f>
        <v>6.4200000000000004E-3</v>
      </c>
      <c r="G20" s="20">
        <f>E20*F20</f>
        <v>627892.19124000007</v>
      </c>
    </row>
    <row r="21" spans="1:7">
      <c r="A21" s="11" t="s">
        <v>26</v>
      </c>
      <c r="B21" s="4"/>
      <c r="C21" s="13">
        <f>C19-C20</f>
        <v>292956741</v>
      </c>
      <c r="D21" s="10" t="s">
        <v>40</v>
      </c>
      <c r="E21" s="13">
        <f>C21</f>
        <v>292956741</v>
      </c>
      <c r="F21" s="22">
        <f>F19</f>
        <v>6.4200000000000004E-3</v>
      </c>
      <c r="G21" s="20">
        <f>E21*F21</f>
        <v>1880782.27722</v>
      </c>
    </row>
    <row r="23" spans="1:7">
      <c r="A23" s="3" t="s">
        <v>27</v>
      </c>
      <c r="C23" s="24">
        <v>2.725E-2</v>
      </c>
    </row>
    <row r="25" spans="1:7">
      <c r="A25" s="3" t="s">
        <v>42</v>
      </c>
      <c r="C25" s="16">
        <f>ROUND(C21*C23,0)</f>
        <v>7983071</v>
      </c>
    </row>
    <row r="26" spans="1:7">
      <c r="A26" s="3" t="s">
        <v>28</v>
      </c>
      <c r="B26" s="3" t="s">
        <v>21</v>
      </c>
      <c r="C26" s="20">
        <f>G21</f>
        <v>1880782.27722</v>
      </c>
    </row>
    <row r="27" spans="1:7">
      <c r="A27" s="3" t="s">
        <v>29</v>
      </c>
      <c r="C27" s="14">
        <f>SUM(C25+C26)</f>
        <v>9863853.2772199996</v>
      </c>
      <c r="G27" s="28" t="s">
        <v>7</v>
      </c>
    </row>
    <row r="29" spans="1:7">
      <c r="E29" s="26"/>
    </row>
    <row r="30" spans="1:7">
      <c r="A30" s="3" t="s">
        <v>7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22">
    <pageSetUpPr autoPageBreaks="0"/>
  </sheetPr>
  <dimension ref="A2:B6"/>
  <sheetViews>
    <sheetView workbookViewId="0">
      <selection activeCell="C20" sqref="C20"/>
    </sheetView>
  </sheetViews>
  <sheetFormatPr defaultColWidth="8.7109375" defaultRowHeight="15"/>
  <cols>
    <col min="1" max="1" width="43.5703125" style="15" bestFit="1" customWidth="1"/>
    <col min="2" max="16384" width="8.7109375" style="15"/>
  </cols>
  <sheetData>
    <row r="2" spans="1:2">
      <c r="A2" s="15" t="s">
        <v>53</v>
      </c>
      <c r="B2" s="17">
        <v>2.0336E-2</v>
      </c>
    </row>
    <row r="4" spans="1:2">
      <c r="A4" s="15" t="s">
        <v>38</v>
      </c>
      <c r="B4" s="18">
        <v>0.6</v>
      </c>
    </row>
    <row r="6" spans="1:2">
      <c r="A6" s="15" t="s">
        <v>39</v>
      </c>
      <c r="B6" s="18">
        <v>0.05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31">
    <pageSetUpPr autoPageBreaks="0" fitToPage="1"/>
  </sheetPr>
  <dimension ref="A1"/>
  <sheetViews>
    <sheetView workbookViewId="0">
      <selection activeCell="K49" sqref="K49"/>
    </sheetView>
  </sheetViews>
  <sheetFormatPr defaultRowHeight="12.75"/>
  <sheetData/>
  <pageMargins left="0.7" right="0.7" top="0.75" bottom="0.75" header="0.3" footer="0.3"/>
  <pageSetup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36">
    <pageSetUpPr autoPageBreaks="0"/>
  </sheetPr>
  <dimension ref="A1"/>
  <sheetViews>
    <sheetView workbookViewId="0">
      <selection activeCell="R22" sqref="R22"/>
    </sheetView>
  </sheetViews>
  <sheetFormatPr defaultRowHeight="12.75"/>
  <sheetData/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30">
    <pageSetUpPr autoPageBreaks="0"/>
  </sheetPr>
  <dimension ref="A1:A9"/>
  <sheetViews>
    <sheetView workbookViewId="0">
      <selection activeCell="C13" sqref="C13"/>
    </sheetView>
  </sheetViews>
  <sheetFormatPr defaultRowHeight="12.75"/>
  <sheetData>
    <row r="1" spans="1:1">
      <c r="A1" s="1" t="s">
        <v>45</v>
      </c>
    </row>
    <row r="3" spans="1:1">
      <c r="A3" s="1" t="s">
        <v>46</v>
      </c>
    </row>
    <row r="4" spans="1:1">
      <c r="A4" s="1" t="s">
        <v>47</v>
      </c>
    </row>
    <row r="5" spans="1:1">
      <c r="A5" s="1" t="s">
        <v>48</v>
      </c>
    </row>
    <row r="6" spans="1:1">
      <c r="A6" s="1" t="s">
        <v>49</v>
      </c>
    </row>
    <row r="7" spans="1:1">
      <c r="A7" s="1" t="s">
        <v>50</v>
      </c>
    </row>
    <row r="8" spans="1:1">
      <c r="A8" s="1" t="s">
        <v>51</v>
      </c>
    </row>
    <row r="9" spans="1:1">
      <c r="A9" s="1" t="s">
        <v>52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DF805D1E1DA4A49A223477D3B105720" ma:contentTypeVersion="20" ma:contentTypeDescription="Create a new document." ma:contentTypeScope="" ma:versionID="f7ea4ca8b1cc53a041b470f4a992aa98">
  <xsd:schema xmlns:xsd="http://www.w3.org/2001/XMLSchema" xmlns:xs="http://www.w3.org/2001/XMLSchema" xmlns:p="http://schemas.microsoft.com/office/2006/metadata/properties" xmlns:ns2="f88ffb1c-9230-4705-a789-27bae69f5829" xmlns:ns3="b6888f76-1100-40b0-929b-1efe9044426d" targetNamespace="http://schemas.microsoft.com/office/2006/metadata/properties" ma:root="true" ma:fieldsID="9c5f73238733ff5c2c24679da2f0da1b" ns2:_="" ns3:_="">
    <xsd:import namespace="f88ffb1c-9230-4705-a789-27bae69f5829"/>
    <xsd:import namespace="b6888f76-1100-40b0-929b-1efe9044426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Owner" minOccurs="0"/>
                <xsd:element ref="ns2:Notes" minOccurs="0"/>
                <xsd:element ref="ns2:OriginalFileDate" minOccurs="0"/>
                <xsd:element ref="ns2:_Flow_SignoffStatus" minOccurs="0"/>
                <xsd:element ref="ns2:DueDat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8ffb1c-9230-4705-a789-27bae69f58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fefa54f2-5b03-49c6-9483-51c08a9736b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Owner" ma:index="22" nillable="true" ma:displayName="Owner" ma:format="Dropdown" ma:list="UserInfo" ma:SharePointGroup="0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Notes" ma:index="23" nillable="true" ma:displayName="Notes" ma:format="Dropdown" ma:internalName="Notes">
      <xsd:simpleType>
        <xsd:restriction base="dms:Text">
          <xsd:maxLength value="255"/>
        </xsd:restriction>
      </xsd:simpleType>
    </xsd:element>
    <xsd:element name="OriginalFileDate" ma:index="24" nillable="true" ma:displayName="Original File Date" ma:format="DateOnly" ma:internalName="OriginalFileDate">
      <xsd:simpleType>
        <xsd:restriction base="dms:DateTime"/>
      </xsd:simpleType>
    </xsd:element>
    <xsd:element name="_Flow_SignoffStatus" ma:index="25" nillable="true" ma:displayName="Sign-off status" ma:internalName="_x0024_Resources_x003a_core_x002c_Signoff_Status">
      <xsd:simpleType>
        <xsd:restriction base="dms:Text"/>
      </xsd:simpleType>
    </xsd:element>
    <xsd:element name="DueDate" ma:index="26" nillable="true" ma:displayName="Due Date" ma:format="DateOnly" ma:indexed="true" ma:internalName="DueDate">
      <xsd:simpleType>
        <xsd:restriction base="dms:DateTime"/>
      </xsd:simpleType>
    </xsd:element>
    <xsd:element name="MediaServiceLocation" ma:index="27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888f76-1100-40b0-929b-1efe9044426d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6b0cac33-65cc-488e-b290-aff2b08f7242}" ma:internalName="TaxCatchAll" ma:showField="CatchAllData" ma:web="b6888f76-1100-40b0-929b-1efe9044426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WrappedLabelHistory xmlns:xsd="http://www.w3.org/2001/XMLSchema" xmlns:xsi="http://www.w3.org/2001/XMLSchema-instance" xmlns="http://www.boldonjames.com/2016/02/Classifier/internal/wrappedLabelHistory">
  <Value>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JlOWMwYjhkNy1iZGI0LTRmZDMtYjYyYS1mNTAzMjdhYWVmY2UiIG9yaWdpbj0iYXV0b1NlbGVjdGVkU3VnZ2VzdGlvbiI+PGVsZW1lbnQgdWlkPSI1MGMzMTgyNC0wNzgwLTQ5MTAtODdkMS1lYWFmZmQxODJkNDIiIHZhbHVlPSIiIHhtbG5zPSJodHRwOi8vd3d3LmJvbGRvbmphbWVzLmNvbS8yMDA4LzAxL3NpZS9pbnRlcm5hbC9sYWJlbCIgLz48ZWxlbWVudCB1aWQ9ImM2NDIxOGFiLWI4ZDEtNDBiNi1hNDc4LWNiOGJlMWUxMGVjYyIgdmFsdWU9IiIgeG1sbnM9Imh0dHA6Ly93d3cuYm9sZG9uamFtZXMuY29tLzIwMDgvMDEvc2llL2ludGVybmFsL2xhYmVsIiAvPjwvc2lzbD48VXNlck5hbWU+Q09SUFxzMjkwNzkyPC9Vc2VyTmFtZT48RGF0ZVRpbWU+NS8xMi8yMDIyIDM6NTU6MjMgUE08L0RhdGVUaW1lPjxMYWJlbFN0cmluZz5BRVAgSW50ZXJuYWw8L0xhYmVsU3RyaW5nPjwvaXRlbT48aXRlbT48c2lzbCBzaXNsVmVyc2lvbj0iMCIgcG9saWN5PSJlOWMwYjhkNy1iZGI0LTRmZDMtYjYyYS1mNTAzMjdhYWVmY2UiIG9yaWdpbj0idXNlclNlbGVjdGVkIj48ZWxlbWVudCB1aWQ9IjUwYzMxODI0LTA3ODAtNDkxMC04N2QxLWVhYWZmZDE4MmQ0MiIgdmFsdWU9IiIgeG1sbnM9Imh0dHA6Ly93d3cuYm9sZG9uamFtZXMuY29tLzIwMDgvMDEvc2llL2ludGVybmFsL2xhYmVsIiAvPjwvc2lzbD48VXNlck5hbWU+Q09SUFxzMjkwNzkyPC9Vc2VyTmFtZT48RGF0ZVRpbWU+NS8xMi8yMDIyIDQ6NTU6NTMgUE08L0RhdGVUaW1lPjxMYWJlbFN0cmluZz5BRVAgSW50ZXJuYWw8L0xhYmVsU3RyaW5nPjwvaXRlbT48L2xhYmVsSGlzdG9yeT4=</Value>
</WrappedLabelHistory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88ffb1c-9230-4705-a789-27bae69f5829">
      <Terms xmlns="http://schemas.microsoft.com/office/infopath/2007/PartnerControls"/>
    </lcf76f155ced4ddcb4097134ff3c332f>
    <TaxCatchAll xmlns="b6888f76-1100-40b0-929b-1efe9044426d" xsi:nil="true"/>
    <Notes xmlns="f88ffb1c-9230-4705-a789-27bae69f5829" xsi:nil="true"/>
    <OriginalFileDate xmlns="f88ffb1c-9230-4705-a789-27bae69f5829" xsi:nil="true"/>
    <Owner xmlns="f88ffb1c-9230-4705-a789-27bae69f5829">
      <UserInfo>
        <DisplayName/>
        <AccountId xsi:nil="true"/>
        <AccountType/>
      </UserInfo>
    </Owner>
    <DueDate xmlns="f88ffb1c-9230-4705-a789-27bae69f5829" xsi:nil="true"/>
    <_Flow_SignoffStatus xmlns="f88ffb1c-9230-4705-a789-27bae69f5829" xsi:nil="true"/>
  </documentManagement>
</p:properties>
</file>

<file path=customXml/item5.xml><?xml version="1.0" encoding="utf-8"?>
<sisl xmlns:xsd="http://www.w3.org/2001/XMLSchema" xmlns:xsi="http://www.w3.org/2001/XMLSchema-instance" xmlns="http://www.boldonjames.com/2008/01/sie/internal/label" sislVersion="0" policy="e9c0b8d7-bdb4-4fd3-b62a-f50327aaefce" origin="userSelected">
  <element uid="50c31824-0780-4910-87d1-eaaffd182d42" value=""/>
</sisl>
</file>

<file path=customXml/itemProps1.xml><?xml version="1.0" encoding="utf-8"?>
<ds:datastoreItem xmlns:ds="http://schemas.openxmlformats.org/officeDocument/2006/customXml" ds:itemID="{7AEF9039-A7DF-4F2F-9D68-922540AA58E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8ffb1c-9230-4705-a789-27bae69f5829"/>
    <ds:schemaRef ds:uri="b6888f76-1100-40b0-929b-1efe9044426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E28A9DD-BA27-4975-8F70-F7F35286193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C1E747D-B87A-4D94-BFF0-2E3568E2C436}">
  <ds:schemaRefs>
    <ds:schemaRef ds:uri="http://www.w3.org/2001/XMLSchema"/>
    <ds:schemaRef ds:uri="http://www.boldonjames.com/2016/02/Classifier/internal/wrappedLabelHistory"/>
  </ds:schemaRefs>
</ds:datastoreItem>
</file>

<file path=customXml/itemProps4.xml><?xml version="1.0" encoding="utf-8"?>
<ds:datastoreItem xmlns:ds="http://schemas.openxmlformats.org/officeDocument/2006/customXml" ds:itemID="{0B6391A5-030B-4FBF-B411-5BF986FED00E}">
  <ds:schemaRefs>
    <ds:schemaRef ds:uri="http://schemas.microsoft.com/office/2006/metadata/properties"/>
    <ds:schemaRef ds:uri="http://schemas.microsoft.com/office/infopath/2007/PartnerControls"/>
    <ds:schemaRef ds:uri="f88ffb1c-9230-4705-a789-27bae69f5829"/>
    <ds:schemaRef ds:uri="b6888f76-1100-40b0-929b-1efe9044426d"/>
  </ds:schemaRefs>
</ds:datastoreItem>
</file>

<file path=customXml/itemProps5.xml><?xml version="1.0" encoding="utf-8"?>
<ds:datastoreItem xmlns:ds="http://schemas.openxmlformats.org/officeDocument/2006/customXml" ds:itemID="{D871CF3B-7584-4FA3-943C-056DE89A1036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5</vt:i4>
      </vt:variant>
    </vt:vector>
  </HeadingPairs>
  <TitlesOfParts>
    <vt:vector size="14" baseType="lpstr">
      <vt:lpstr>3.10</vt:lpstr>
      <vt:lpstr>WACC</vt:lpstr>
      <vt:lpstr>Depr</vt:lpstr>
      <vt:lpstr>ELG CWIP</vt:lpstr>
      <vt:lpstr>3.32</vt:lpstr>
      <vt:lpstr>Property Tax</vt:lpstr>
      <vt:lpstr>IN Tax Rates</vt:lpstr>
      <vt:lpstr>IN TAX Lookup</vt:lpstr>
      <vt:lpstr>Changes from Rate Case</vt:lpstr>
      <vt:lpstr>'Property Tax'!Marshall_Rate</vt:lpstr>
      <vt:lpstr>'Property Tax'!PC_Percent</vt:lpstr>
      <vt:lpstr>'3.10'!Print_Area</vt:lpstr>
      <vt:lpstr>WACC!Print_Area</vt:lpstr>
      <vt:lpstr>'Property Tax'!WV_List</vt:lpstr>
    </vt:vector>
  </TitlesOfParts>
  <Company>AEP-Word-Excel-PowerPoint-Access-6-2-00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s767267</dc:creator>
  <cp:keywords/>
  <cp:lastModifiedBy>Lerah M Kahn</cp:lastModifiedBy>
  <cp:lastPrinted>2025-05-20T12:32:29Z</cp:lastPrinted>
  <dcterms:created xsi:type="dcterms:W3CDTF">2002-05-13T18:35:45Z</dcterms:created>
  <dcterms:modified xsi:type="dcterms:W3CDTF">2025-12-05T19:20:36Z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b9cb07f0-af7b-45e2-b96e-cff2f6fa65f3</vt:lpwstr>
  </property>
  <property fmtid="{D5CDD505-2E9C-101B-9397-08002B2CF9AE}" pid="3" name="bjSaver">
    <vt:lpwstr>Yzo6iu4RCOp5VcJWjy40zzIEO7NbA0wx</vt:lpwstr>
  </property>
  <property fmtid="{D5CDD505-2E9C-101B-9397-08002B2CF9AE}" pid="4" name="bjDocumentSecurityLabel">
    <vt:lpwstr>AEP Internal</vt:lpwstr>
  </property>
  <property fmtid="{D5CDD505-2E9C-101B-9397-08002B2CF9AE}" pid="5" name="Visual Markings Removed">
    <vt:lpwstr>No</vt:lpwstr>
  </property>
  <property fmtid="{D5CDD505-2E9C-101B-9397-08002B2CF9AE}" pid="6" name="bjClsUserRVM">
    <vt:lpwstr>[]</vt:lpwstr>
  </property>
  <property fmtid="{D5CDD505-2E9C-101B-9397-08002B2CF9AE}" pid="7" name="MSIP_Label_69f43042-6bda-44b2-91eb-eca3d3d484f4_SiteId">
    <vt:lpwstr>15f3c881-6b03-4ff6-8559-77bf5177818f</vt:lpwstr>
  </property>
  <property fmtid="{D5CDD505-2E9C-101B-9397-08002B2CF9AE}" pid="8" name="MSIP_Label_69f43042-6bda-44b2-91eb-eca3d3d484f4_Name">
    <vt:lpwstr>AEP Internal</vt:lpwstr>
  </property>
  <property fmtid="{D5CDD505-2E9C-101B-9397-08002B2CF9AE}" pid="9" name="MSIP_Label_69f43042-6bda-44b2-91eb-eca3d3d484f4_Enabled">
    <vt:lpwstr>true</vt:lpwstr>
  </property>
  <property fmtid="{D5CDD505-2E9C-101B-9397-08002B2CF9AE}" pid="10" name="bjDocumentLabelXML">
    <vt:lpwstr>&lt;?xml version="1.0" encoding="us-ascii"?&gt;&lt;sisl xmlns:xsd="http://www.w3.org/2001/XMLSchema" xmlns:xsi="http://www.w3.org/2001/XMLSchema-instance" sislVersion="0" policy="e9c0b8d7-bdb4-4fd3-b62a-f50327aaefce" origin="userSelected" xmlns="http://www.boldonj</vt:lpwstr>
  </property>
  <property fmtid="{D5CDD505-2E9C-101B-9397-08002B2CF9AE}" pid="11" name="bjDocumentLabelXML-0">
    <vt:lpwstr>ames.com/2008/01/sie/internal/label"&gt;&lt;element uid="50c31824-0780-4910-87d1-eaaffd182d42" value="" /&gt;&lt;/sisl&gt;</vt:lpwstr>
  </property>
  <property fmtid="{D5CDD505-2E9C-101B-9397-08002B2CF9AE}" pid="12" name="bjLabelHistoryID">
    <vt:lpwstr>{3C1E747D-B87A-4D94-BFF0-2E3568E2C436}</vt:lpwstr>
  </property>
  <property fmtid="{D5CDD505-2E9C-101B-9397-08002B2CF9AE}" pid="13" name="ContentTypeId">
    <vt:lpwstr>0x0101004DF805D1E1DA4A49A223477D3B105720</vt:lpwstr>
  </property>
  <property fmtid="{D5CDD505-2E9C-101B-9397-08002B2CF9AE}" pid="14" name="MediaServiceImageTags">
    <vt:lpwstr/>
  </property>
</Properties>
</file>