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71486667-F62F-408E-94CB-3EF7C704075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Q5 - KU ROR " sheetId="1" r:id="rId1"/>
    <sheet name="Q5 - ECC" sheetId="12" r:id="rId2"/>
    <sheet name="Q5 - Tax Rate" sheetId="13" r:id="rId3"/>
  </sheets>
  <definedNames>
    <definedName name="\\" localSheetId="2" hidden="1">#REF!</definedName>
    <definedName name="\\" hidden="1">#REF!</definedName>
    <definedName name="\\\" localSheetId="2" hidden="1">#REF!</definedName>
    <definedName name="\\\" hidden="1">#REF!</definedName>
    <definedName name="\\\\" hidden="1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36__123Graph_BCHART_1" hidden="1">#REF!</definedName>
    <definedName name="_Fill" hidden="1">#REF!</definedName>
    <definedName name="_Order1" hidden="1">0</definedName>
    <definedName name="_Order1a" hidden="1">0</definedName>
    <definedName name="_Order2" localSheetId="1" hidden="1">255</definedName>
    <definedName name="_Order2" hidden="1">0</definedName>
    <definedName name="_Order2a" hidden="1">0</definedName>
    <definedName name="_Table1_In1" hidden="1">#REF!</definedName>
    <definedName name="_Table1_Out" hidden="1">#REF!</definedName>
    <definedName name="_Table1_Out_2" hidden="1">#REF!</definedName>
    <definedName name="_Table2_In1" hidden="1">#REF!</definedName>
    <definedName name="_Table2_In2" hidden="1">#REF!</definedName>
    <definedName name="_Table2_Out" hidden="1">#REF!</definedName>
    <definedName name="_Table2_Out_2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TUAL">"'Vol_Revs'!R5C3:R5C14"</definedName>
    <definedName name="asdfasdfasdfas" hidden="1">#REF!</definedName>
    <definedName name="BLPH1" hidden="1">#REF!</definedName>
    <definedName name="BLPR1020040129204514642" hidden="1">#REF!</definedName>
    <definedName name="BLPR1020040129204514642_1_5" hidden="1">#REF!</definedName>
    <definedName name="BLPR1020040129204514642_2_5" hidden="1">#REF!</definedName>
    <definedName name="BLPR1020040129204514642_3_5" hidden="1">#REF!</definedName>
    <definedName name="BLPR1020040129204514642_4_5" hidden="1">#REF!</definedName>
    <definedName name="BLPR1020040129204514642_5_5" hidden="1">#REF!</definedName>
    <definedName name="BLPR1120040129204514642" hidden="1">#REF!</definedName>
    <definedName name="BLPR1120040129204514642_1_5" hidden="1">#REF!</definedName>
    <definedName name="BLPR1120040129204514642_2_5" hidden="1">#REF!</definedName>
    <definedName name="BLPR1120040129204514642_3_5" hidden="1">#REF!</definedName>
    <definedName name="BLPR1120040129204514642_4_5" hidden="1">#REF!</definedName>
    <definedName name="BLPR1120040129204514642_5_5" hidden="1">#REF!</definedName>
    <definedName name="BLPR120040129203645421" hidden="1">#REF!</definedName>
    <definedName name="BLPR120040129203645421_1_4" hidden="1">#REF!</definedName>
    <definedName name="BLPR120040129203645421_2_4" hidden="1">#REF!</definedName>
    <definedName name="BLPR120040129203645421_3_4" hidden="1">#REF!</definedName>
    <definedName name="BLPR120040129203645421_4_4" hidden="1">#REF!</definedName>
    <definedName name="BLPR1220040129204514642" hidden="1">#REF!</definedName>
    <definedName name="BLPR1220040129204514642_1_5" hidden="1">#REF!</definedName>
    <definedName name="BLPR1220040129204514642_2_5" hidden="1">#REF!</definedName>
    <definedName name="BLPR1220040129204514642_3_5" hidden="1">#REF!</definedName>
    <definedName name="BLPR1220040129204514642_4_5" hidden="1">#REF!</definedName>
    <definedName name="BLPR1220040129204514642_5_5" hidden="1">#REF!</definedName>
    <definedName name="BLPR1320040129204514642" hidden="1">#REF!</definedName>
    <definedName name="BLPR1320040129204514642_1_5" hidden="1">#REF!</definedName>
    <definedName name="BLPR1320040129204514642_2_5" hidden="1">#REF!</definedName>
    <definedName name="BLPR1320040129204514642_3_5" hidden="1">#REF!</definedName>
    <definedName name="BLPR1320040129204514642_4_5" hidden="1">#REF!</definedName>
    <definedName name="BLPR1320040129204514642_5_5" hidden="1">#REF!</definedName>
    <definedName name="BLPR1420040129204514642" hidden="1">#REF!</definedName>
    <definedName name="BLPR1420040129204514642_1_5" hidden="1">#REF!</definedName>
    <definedName name="BLPR1420040129204514642_2_5" hidden="1">#REF!</definedName>
    <definedName name="BLPR1420040129204514642_3_5" hidden="1">#REF!</definedName>
    <definedName name="BLPR1420040129204514642_4_5" hidden="1">#REF!</definedName>
    <definedName name="BLPR1420040129204514642_5_5" hidden="1">#REF!</definedName>
    <definedName name="BLPR1520040129204514652" hidden="1">#REF!</definedName>
    <definedName name="BLPR1520040129204514652_1_5" hidden="1">#REF!</definedName>
    <definedName name="BLPR1520040129204514652_2_5" hidden="1">#REF!</definedName>
    <definedName name="BLPR1520040129204514652_3_5" hidden="1">#REF!</definedName>
    <definedName name="BLPR1520040129204514652_4_5" hidden="1">#REF!</definedName>
    <definedName name="BLPR1520040129204514652_5_5" hidden="1">#REF!</definedName>
    <definedName name="BLPR1620040129204514652" hidden="1">#REF!</definedName>
    <definedName name="BLPR1620040129204514652_1_5" hidden="1">#REF!</definedName>
    <definedName name="BLPR1620040129204514652_2_5" hidden="1">#REF!</definedName>
    <definedName name="BLPR1620040129204514652_3_5" hidden="1">#REF!</definedName>
    <definedName name="BLPR1620040129204514652_4_5" hidden="1">#REF!</definedName>
    <definedName name="BLPR1620040129204514652_5_5" hidden="1">#REF!</definedName>
    <definedName name="BLPR1720040129204514652" hidden="1">#REF!</definedName>
    <definedName name="BLPR1720040129204514652_1_5" hidden="1">#REF!</definedName>
    <definedName name="BLPR1720040129204514652_2_5" hidden="1">#REF!</definedName>
    <definedName name="BLPR1720040129204514652_3_5" hidden="1">#REF!</definedName>
    <definedName name="BLPR1720040129204514652_4_5" hidden="1">#REF!</definedName>
    <definedName name="BLPR1720040129204514652_5_5" hidden="1">#REF!</definedName>
    <definedName name="BLPR1820040129204514652" hidden="1">#REF!</definedName>
    <definedName name="BLPR1820040129204514652_1_5" hidden="1">#REF!</definedName>
    <definedName name="BLPR1820040129204514652_2_5" hidden="1">#REF!</definedName>
    <definedName name="BLPR1820040129204514652_3_5" hidden="1">#REF!</definedName>
    <definedName name="BLPR1820040129204514652_4_5" hidden="1">#REF!</definedName>
    <definedName name="BLPR1820040129204514652_5_5" hidden="1">#REF!</definedName>
    <definedName name="BLPR1920040129204514652" hidden="1">#REF!</definedName>
    <definedName name="BLPR1920040129204514652_1_5" hidden="1">#REF!</definedName>
    <definedName name="BLPR1920040129204514652_2_5" hidden="1">#REF!</definedName>
    <definedName name="BLPR1920040129204514652_3_5" hidden="1">#REF!</definedName>
    <definedName name="BLPR1920040129204514652_4_5" hidden="1">#REF!</definedName>
    <definedName name="BLPR1920040129204514652_5_5" hidden="1">#REF!</definedName>
    <definedName name="BLPR2020040129204514652" hidden="1">#REF!</definedName>
    <definedName name="BLPR2020040129204514652_1_5" hidden="1">#REF!</definedName>
    <definedName name="BLPR2020040129204514652_2_5" hidden="1">#REF!</definedName>
    <definedName name="BLPR2020040129204514652_3_5" hidden="1">#REF!</definedName>
    <definedName name="BLPR2020040129204514652_4_5" hidden="1">#REF!</definedName>
    <definedName name="BLPR2020040129204514652_5_5" hidden="1">#REF!</definedName>
    <definedName name="BLPR2120040129204514652" hidden="1">#REF!</definedName>
    <definedName name="BLPR2120040129204514652_1_5" hidden="1">#REF!</definedName>
    <definedName name="BLPR2120040129204514652_2_5" hidden="1">#REF!</definedName>
    <definedName name="BLPR2120040129204514652_3_5" hidden="1">#REF!</definedName>
    <definedName name="BLPR2120040129204514652_4_5" hidden="1">#REF!</definedName>
    <definedName name="BLPR2120040129204514652_5_5" hidden="1">#REF!</definedName>
    <definedName name="BLPR220040129203645421" hidden="1">#REF!</definedName>
    <definedName name="BLPR220040129203645421_1_4" hidden="1">#REF!</definedName>
    <definedName name="BLPR220040129203645421_2_4" hidden="1">#REF!</definedName>
    <definedName name="BLPR220040129203645421_3_4" hidden="1">#REF!</definedName>
    <definedName name="BLPR220040129203645421_4_4" hidden="1">#REF!</definedName>
    <definedName name="BLPR2220040129204514652" hidden="1">#REF!</definedName>
    <definedName name="BLPR2220040129204514652_1_5" hidden="1">#REF!</definedName>
    <definedName name="BLPR2220040129204514652_2_5" hidden="1">#REF!</definedName>
    <definedName name="BLPR2220040129204514652_3_5" hidden="1">#REF!</definedName>
    <definedName name="BLPR2220040129204514652_4_5" hidden="1">#REF!</definedName>
    <definedName name="BLPR2220040129204514652_5_5" hidden="1">#REF!</definedName>
    <definedName name="BLPR2320040129204514662" hidden="1">#REF!</definedName>
    <definedName name="BLPR2320040129204514662_1_5" hidden="1">#REF!</definedName>
    <definedName name="BLPR2320040129204514662_2_5" hidden="1">#REF!</definedName>
    <definedName name="BLPR2320040129204514662_3_5" hidden="1">#REF!</definedName>
    <definedName name="BLPR2320040129204514662_4_5" hidden="1">#REF!</definedName>
    <definedName name="BLPR2320040129204514662_5_5" hidden="1">#REF!</definedName>
    <definedName name="BLPR2420040129204514662" hidden="1">#REF!</definedName>
    <definedName name="BLPR2420040129204514662_1_5" hidden="1">#REF!</definedName>
    <definedName name="BLPR2420040129204514662_2_5" hidden="1">#REF!</definedName>
    <definedName name="BLPR2420040129204514662_3_5" hidden="1">#REF!</definedName>
    <definedName name="BLPR2420040129204514662_4_5" hidden="1">#REF!</definedName>
    <definedName name="BLPR2420040129204514662_5_5" hidden="1">#REF!</definedName>
    <definedName name="BLPR2520040129204514662" hidden="1">#REF!</definedName>
    <definedName name="BLPR2520040129204514662_1_5" hidden="1">#REF!</definedName>
    <definedName name="BLPR2520040129204514662_2_5" hidden="1">#REF!</definedName>
    <definedName name="BLPR2520040129204514662_3_5" hidden="1">#REF!</definedName>
    <definedName name="BLPR2520040129204514662_4_5" hidden="1">#REF!</definedName>
    <definedName name="BLPR2520040129204514662_5_5" hidden="1">#REF!</definedName>
    <definedName name="BLPR2620040129204514662" hidden="1">#REF!</definedName>
    <definedName name="BLPR2620040129204514662_1_5" hidden="1">#REF!</definedName>
    <definedName name="BLPR2620040129204514662_2_5" hidden="1">#REF!</definedName>
    <definedName name="BLPR2620040129204514662_3_5" hidden="1">#REF!</definedName>
    <definedName name="BLPR2620040129204514662_4_5" hidden="1">#REF!</definedName>
    <definedName name="BLPR2620040129204514662_5_5" hidden="1">#REF!</definedName>
    <definedName name="BLPR2720040129204514662" hidden="1">#REF!</definedName>
    <definedName name="BLPR2720040129204514662_1_5" hidden="1">#REF!</definedName>
    <definedName name="BLPR2720040129204514662_2_5" hidden="1">#REF!</definedName>
    <definedName name="BLPR2720040129204514662_3_5" hidden="1">#REF!</definedName>
    <definedName name="BLPR2720040129204514662_4_5" hidden="1">#REF!</definedName>
    <definedName name="BLPR2720040129204514662_5_5" hidden="1">#REF!</definedName>
    <definedName name="BLPR2820040129204514662" hidden="1">#REF!</definedName>
    <definedName name="BLPR2820040129204514662_1_5" hidden="1">#REF!</definedName>
    <definedName name="BLPR2820040129204514662_2_5" hidden="1">#REF!</definedName>
    <definedName name="BLPR2820040129204514662_3_5" hidden="1">#REF!</definedName>
    <definedName name="BLPR2820040129204514662_4_5" hidden="1">#REF!</definedName>
    <definedName name="BLPR2820040129204514662_5_5" hidden="1">#REF!</definedName>
    <definedName name="BLPR2920040129204514662" hidden="1">#REF!</definedName>
    <definedName name="BLPR2920040129204514662_1_5" hidden="1">#REF!</definedName>
    <definedName name="BLPR2920040129204514662_2_5" hidden="1">#REF!</definedName>
    <definedName name="BLPR2920040129204514662_3_5" hidden="1">#REF!</definedName>
    <definedName name="BLPR2920040129204514662_4_5" hidden="1">#REF!</definedName>
    <definedName name="BLPR2920040129204514662_5_5" hidden="1">#REF!</definedName>
    <definedName name="BLPR3020040129204514672" hidden="1">#REF!</definedName>
    <definedName name="BLPR3020040129204514672_1_5" hidden="1">#REF!</definedName>
    <definedName name="BLPR3020040129204514672_2_5" hidden="1">#REF!</definedName>
    <definedName name="BLPR3020040129204514672_3_5" hidden="1">#REF!</definedName>
    <definedName name="BLPR3020040129204514672_4_5" hidden="1">#REF!</definedName>
    <definedName name="BLPR3020040129204514672_5_5" hidden="1">#REF!</definedName>
    <definedName name="BLPR3120040129204514692" hidden="1">#REF!</definedName>
    <definedName name="BLPR3120040129204514692_1_1" hidden="1">#REF!</definedName>
    <definedName name="BLPR320040129203645431" hidden="1">#REF!</definedName>
    <definedName name="BLPR320040129203645431_1_4" hidden="1">#REF!</definedName>
    <definedName name="BLPR320040129203645431_2_4" hidden="1">#REF!</definedName>
    <definedName name="BLPR320040129203645431_3_4" hidden="1">#REF!</definedName>
    <definedName name="BLPR320040129203645431_4_4" hidden="1">#REF!</definedName>
    <definedName name="BLPR3220040129204514692" hidden="1">#REF!</definedName>
    <definedName name="BLPR3220040129204514692_1_1" hidden="1">#REF!</definedName>
    <definedName name="BLPR3320040129204514702" hidden="1">#REF!</definedName>
    <definedName name="BLPR3320040129204514702_1_1" hidden="1">#REF!</definedName>
    <definedName name="BLPR3420040129204514702" hidden="1">#REF!</definedName>
    <definedName name="BLPR3420040129204514702_1_1" hidden="1">#REF!</definedName>
    <definedName name="BLPR3520040129204514702" hidden="1">#REF!</definedName>
    <definedName name="BLPR3520040129204514702_1_1" hidden="1">#REF!</definedName>
    <definedName name="BLPR420040129203645431" hidden="1">#REF!</definedName>
    <definedName name="BLPR420040129203645431_1_4" hidden="1">#REF!</definedName>
    <definedName name="BLPR420040129203645431_2_4" hidden="1">#REF!</definedName>
    <definedName name="BLPR420040129203645431_3_4" hidden="1">#REF!</definedName>
    <definedName name="BLPR420040129203645431_4_4" hidden="1">#REF!</definedName>
    <definedName name="BLPR520040129203645441" hidden="1">#REF!</definedName>
    <definedName name="BLPR520040129203645441_1_4" hidden="1">#REF!</definedName>
    <definedName name="BLPR520040129203645441_2_4" hidden="1">#REF!</definedName>
    <definedName name="BLPR520040129203645441_3_4" hidden="1">#REF!</definedName>
    <definedName name="BLPR520040129203645441_4_4" hidden="1">#REF!</definedName>
    <definedName name="BLPR620040129204149993" hidden="1">#REF!</definedName>
    <definedName name="BLPR620040129204149993_1_5" hidden="1">#REF!</definedName>
    <definedName name="BLPR620040129204149993_2_5" hidden="1">#REF!</definedName>
    <definedName name="BLPR620040129204149993_3_5" hidden="1">#REF!</definedName>
    <definedName name="BLPR620040129204149993_4_5" hidden="1">#REF!</definedName>
    <definedName name="BLPR620040129204149993_5_5" hidden="1">#REF!</definedName>
    <definedName name="BLPR720040129204514631" hidden="1">#REF!</definedName>
    <definedName name="BLPR720040129204514631_1_5" hidden="1">#REF!</definedName>
    <definedName name="BLPR720040129204514631_2_5" hidden="1">#REF!</definedName>
    <definedName name="BLPR720040129204514631_3_5" hidden="1">#REF!</definedName>
    <definedName name="BLPR720040129204514631_4_5" hidden="1">#REF!</definedName>
    <definedName name="BLPR720040129204514631_5_5" hidden="1">#REF!</definedName>
    <definedName name="BLPR820040129204514642" hidden="1">#REF!</definedName>
    <definedName name="BLPR820040129204514642_1_5" hidden="1">#REF!</definedName>
    <definedName name="BLPR820040129204514642_2_5" hidden="1">#REF!</definedName>
    <definedName name="BLPR820040129204514642_3_5" hidden="1">#REF!</definedName>
    <definedName name="BLPR820040129204514642_4_5" hidden="1">#REF!</definedName>
    <definedName name="BLPR820040129204514642_5_5" hidden="1">#REF!</definedName>
    <definedName name="BLPR920040129204514642" hidden="1">#REF!</definedName>
    <definedName name="BLPR920040129204514642_1_5" hidden="1">#REF!</definedName>
    <definedName name="BLPR920040129204514642_2_5" hidden="1">#REF!</definedName>
    <definedName name="BLPR920040129204514642_3_5" hidden="1">#REF!</definedName>
    <definedName name="BLPR920040129204514642_4_5" hidden="1">#REF!</definedName>
    <definedName name="BLPR920040129204514642_5_5" hidden="1">#REF!</definedName>
    <definedName name="BNE_MESSAGES_HIDDEN" hidden="1">#REF!</definedName>
    <definedName name="cb_sChart41E9A35_opts" hidden="1">"1, 9, 1, False, 2, False, False, , 0, False, True, 1, 1"</definedName>
    <definedName name="cb_sChart68E08A4_opts" hidden="1">"1, 1, 1, False, 2, True, False, , 0, False, False, 2, 2"</definedName>
    <definedName name="cb_sChart6F544DD_opts" hidden="1">"1, 3, 1, False, 2, False, False, , 0, False, False, 2, 1"</definedName>
    <definedName name="cb_sChart74FE4B0_opts" hidden="1">"1, 4, 1, False, 2, True, False, , 0, False, False, 1, 1"</definedName>
    <definedName name="cb_sChart74FE8FC_opts" hidden="1">"1, 4, 1, False, 2, True, False, , 0, False, False, 1, 1"</definedName>
    <definedName name="cb_sChartF046D89_opts" hidden="1">"1, 1, 1, False, 2, True, False, , 1, False, False, 1, 1"</definedName>
    <definedName name="cb_sChartF048B26_opts" hidden="1">"1, 5, 1, False, 2, False, False, , 1, False, False, 1, 2"</definedName>
    <definedName name="cb_sChartF2B7B01_opts" hidden="1">"1, 1, 1, False, 2, True, False, , 1, False, False, 1, 1"</definedName>
    <definedName name="ccccc" localSheetId="2" hidden="1">{#N/A,#N/A,FALSE,"Costi per Gruppo ";#N/A,#N/A,FALSE,"New-RegularBevel";#N/A,#N/A,FALSE,"Optiva-Optiva2";#N/A,#N/A,FALSE,"Cathlon-Monoblok";#N/A,#N/A,FALSE,"Stylets";#N/A,#N/A,FALSE,"Totali"}</definedName>
    <definedName name="ccccc" hidden="1">{#N/A,#N/A,FALSE,"Costi per Gruppo ";#N/A,#N/A,FALSE,"New-RegularBevel";#N/A,#N/A,FALSE,"Optiva-Optiva2";#N/A,#N/A,FALSE,"Cathlon-Monoblok";#N/A,#N/A,FALSE,"Stylets";#N/A,#N/A,FALSE,"Totali"}</definedName>
    <definedName name="CheckDataCol_49">#REF!</definedName>
    <definedName name="CurBillMonth">#REF!</definedName>
    <definedName name="DataCol_01">#REF!</definedName>
    <definedName name="DataCol_01_02">#REF!</definedName>
    <definedName name="DataCol_02">#REF!</definedName>
    <definedName name="DataCol_02_02">#REF!</definedName>
    <definedName name="DataCol_03">#REF!</definedName>
    <definedName name="DataCol_03_02">#REF!</definedName>
    <definedName name="DataCol_04">#REF!</definedName>
    <definedName name="DataCol_05">#REF!</definedName>
    <definedName name="DataCol_06">#REF!</definedName>
    <definedName name="DataCol_07">#REF!</definedName>
    <definedName name="DataCol_08">#REF!</definedName>
    <definedName name="DataCol_09">#REF!</definedName>
    <definedName name="DataCol_10">#REF!</definedName>
    <definedName name="DataCol_11">#REF!</definedName>
    <definedName name="DataCol_12">#REF!</definedName>
    <definedName name="DataCol_13">#REF!</definedName>
    <definedName name="DataCol_14">#REF!</definedName>
    <definedName name="DataCol_15">#REF!</definedName>
    <definedName name="DataCol_16">#REF!</definedName>
    <definedName name="DataCol_17">#REF!</definedName>
    <definedName name="DataCol_18">#REF!</definedName>
    <definedName name="DataCol_19">#REF!</definedName>
    <definedName name="DataCol_20">#REF!</definedName>
    <definedName name="DataCol_21">#REF!</definedName>
    <definedName name="DataCol_22">#REF!</definedName>
    <definedName name="DataCol_23">#REF!</definedName>
    <definedName name="DataCol_24">#REF!</definedName>
    <definedName name="DataCol_25">#REF!</definedName>
    <definedName name="DataCol_26">#REF!</definedName>
    <definedName name="DataCol_27">#REF!</definedName>
    <definedName name="DataCol_28">#REF!</definedName>
    <definedName name="DataCol_29">#REF!</definedName>
    <definedName name="DataCol_30">#REF!</definedName>
    <definedName name="DataCol_31">#REF!</definedName>
    <definedName name="DataCol_32">#REF!</definedName>
    <definedName name="DataCol_33">#REF!</definedName>
    <definedName name="DataCol_34">#REF!</definedName>
    <definedName name="DataCol_35">#REF!</definedName>
    <definedName name="DataCol_36">#REF!</definedName>
    <definedName name="DataCol_37">#REF!</definedName>
    <definedName name="DataCol_38">#REF!</definedName>
    <definedName name="DataCol_39">#REF!</definedName>
    <definedName name="DataCol_40">#REF!</definedName>
    <definedName name="DataCol_41">#REF!</definedName>
    <definedName name="DataCol_42">#REF!</definedName>
    <definedName name="DataCol_43">#REF!</definedName>
    <definedName name="DataCol_44">#REF!</definedName>
    <definedName name="DataCol_45">#REF!</definedName>
    <definedName name="DataCol_46">#REF!</definedName>
    <definedName name="DataCol_47">#REF!</definedName>
    <definedName name="DataCol_48">#REF!</definedName>
    <definedName name="DataCol_49">#REF!</definedName>
    <definedName name="flowname_weekly" localSheetId="2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flowname_weekly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FORECAST">"'IFPSReport'!R5C3:R5C14"</definedName>
    <definedName name="HTML_CodePage" hidden="1">1252</definedName>
    <definedName name="HTML_Control" localSheetId="2" hidden="1">{"'SERC'!$E$1:$M$37"}</definedName>
    <definedName name="HTML_Control" hidden="1">{"'SERC'!$E$1:$M$37"}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"Z:\News_2001\kb01030515"</definedName>
    <definedName name="HTML_PathTemplate" hidden="1">"Z:\gochart.htm"</definedName>
    <definedName name="HTML1_1" hidden="1">"[TB9.XLS]St_tot_94_95!$A$1:$J$428"</definedName>
    <definedName name="HTML1_10" hidden="1">""</definedName>
    <definedName name="HTML1_11" hidden="1">1</definedName>
    <definedName name="HTML1_12" hidden="1">"F:\USERS\ECON\Census95\Int\T9ST.htm"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"2/17/98"</definedName>
    <definedName name="HTML1_9" hidden="1">"BPH"</definedName>
    <definedName name="HTML2_1" hidden="1">"[TB9.XLS]St_tot_94_95!$A$1:$J$427"</definedName>
    <definedName name="HTML2_10" hidden="1">""</definedName>
    <definedName name="HTML2_11" hidden="1">1</definedName>
    <definedName name="HTML2_12" hidden="1">"F:\USERS\ECON\Census95\Int\T9ST.htm"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"2/17/98"</definedName>
    <definedName name="HTML2_9" hidden="1">"BPH"</definedName>
    <definedName name="HTML3_1" hidden="1">"[TB9.XLS]St_tot_94_95!$A$1:$H$427"</definedName>
    <definedName name="HTML3_10" hidden="1">""</definedName>
    <definedName name="HTML3_11" hidden="1">1</definedName>
    <definedName name="HTML3_12" hidden="1">"F:\USERS\ECON\Census95\Int\T9st.htm"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"2/17/98"</definedName>
    <definedName name="HTML3_9" hidden="1">"BPH"</definedName>
    <definedName name="HTMLCount" hidden="1">3</definedName>
    <definedName name="InputSec_03A">#REF!</definedName>
    <definedName name="InputSec_03B">#REF!</definedName>
    <definedName name="InputSec_03D">#REF!</definedName>
    <definedName name="InputSec_03E">#REF!</definedName>
    <definedName name="InputSec_04">#REF!</definedName>
    <definedName name="INTERNET" localSheetId="2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INTERNET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AL_DIVIDEND" hidden="1">"c229"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IZ_SEG_ASSETS" hidden="1">"c90"</definedName>
    <definedName name="IQ_BIZ_SEG_EBT" hidden="1">"c91"</definedName>
    <definedName name="IQ_BIZ_SEG_GP" hidden="1">"c92"</definedName>
    <definedName name="IQ_BIZ_SEG_NI" hidden="1">"c93"</definedName>
    <definedName name="IQ_BIZ_SEG_OPER_INC" hidden="1">"c94"</definedName>
    <definedName name="IQ_BIZ_SEG_REV" hidden="1">"c95"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_DEBT" hidden="1">"c224"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CHARGE_OFFS_FDIC" hidden="1">"c6652"</definedName>
    <definedName name="IQ_CREDIT_CARD_FEE" hidden="1">"c231"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"c157"</definedName>
    <definedName name="IQ_EBIT_GROWTH_2" hidden="1">"c161"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ET_INT" hidden="1">"c360"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NET_INT" hidden="1">"c368"</definedName>
    <definedName name="IQ_EBITDA_CAPEX_OVER_TOTAL_IE" hidden="1">"c1370"</definedName>
    <definedName name="IQ_EBITDA_EST" hidden="1">"c369"</definedName>
    <definedName name="IQ_EBITDA_GROWTH_1" hidden="1">"c156"</definedName>
    <definedName name="IQ_EBITDA_GROWTH_2" hidden="1">"c160"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ET_INT" hidden="1">"c373"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"c189"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"c165"</definedName>
    <definedName name="IQ_EV_OVER_REVENUE_EST_1" hidden="1">"c166"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AMOUNT" hidden="1">"c240"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" hidden="1">"c225"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C" hidden="1">"c464"</definedName>
    <definedName name="IQ_GAIN_ASSETS_REC_BNK" hidden="1">"c465"</definedName>
    <definedName name="IQ_GAIN_ASSETS_REC_BR" hidden="1">"c466"</definedName>
    <definedName name="IQ_GAIN_ASSETS_REC_FIN" hidden="1">"c467"</definedName>
    <definedName name="IQ_GAIN_ASSETS_REC_INS" hidden="1">"c468"</definedName>
    <definedName name="IQ_GAIN_ASSETS_REC_REIT" hidden="1">"c469"</definedName>
    <definedName name="IQ_GAIN_ASSETS_REC_UTI" hidden="1">"c470"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C" hidden="1">"c487"</definedName>
    <definedName name="IQ_GAIN_INVEST_REC_BNK" hidden="1">"c488"</definedName>
    <definedName name="IQ_GAIN_INVEST_REC_BR" hidden="1">"c489"</definedName>
    <definedName name="IQ_GAIN_INVEST_REC_FIN" hidden="1">"c490"</definedName>
    <definedName name="IQ_GAIN_INVEST_REC_INS" hidden="1">"c491"</definedName>
    <definedName name="IQ_GAIN_INVEST_REC_REIT" hidden="1">"c492"</definedName>
    <definedName name="IQ_GAIN_INVEST_REC_UTI" hidden="1">"c493"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"c505"</definedName>
    <definedName name="IQ_GEO_SEG_EBT" hidden="1">"c506"</definedName>
    <definedName name="IQ_GEO_SEG_GP" hidden="1">"c507"</definedName>
    <definedName name="IQ_GEO_SEG_NI" hidden="1">"c508"</definedName>
    <definedName name="IQ_GEO_SEG_OPER_INC" hidden="1">"c509"</definedName>
    <definedName name="IQ_GEO_SEG_REV" hidden="1">"c510"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GW" hidden="1">"c519"</definedName>
    <definedName name="IQ_GROSS_INTAN" hidden="1">"c520"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" hidden="1">"c531"</definedName>
    <definedName name="IQ_GW_AMORT_BR" hidden="1">"c532"</definedName>
    <definedName name="IQ_GW_AMORT_CF" hidden="1">"c533"</definedName>
    <definedName name="IQ_GW_AMORT_CF_BNK" hidden="1">"c534"</definedName>
    <definedName name="IQ_GW_AMORT_CF_BR" hidden="1">"c535"</definedName>
    <definedName name="IQ_GW_AMORT_CF_FIN" hidden="1">"c536"</definedName>
    <definedName name="IQ_GW_AMORT_CF_INS" hidden="1">"c537"</definedName>
    <definedName name="IQ_GW_AMORT_CF_REIT" hidden="1">"c538"</definedName>
    <definedName name="IQ_GW_AMORT_CF_UTI" hidden="1">"c539"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AMOUNT" hidden="1">"c236"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_AMORT" hidden="1">"c605"</definedName>
    <definedName name="IQ_INTAN_AMORT_BR" hidden="1">"c606"</definedName>
    <definedName name="IQ_INTAN_AMORT_CF" hidden="1">"c607"</definedName>
    <definedName name="IQ_INTAN_AMORT_CF_BNK" hidden="1">"c608"</definedName>
    <definedName name="IQ_INTAN_AMORT_CF_BR" hidden="1">"c609"</definedName>
    <definedName name="IQ_INTAN_AMORT_CF_FIN" hidden="1">"c610"</definedName>
    <definedName name="IQ_INTAN_AMORT_CF_INS" hidden="1">"c611"</definedName>
    <definedName name="IQ_INTAN_AMORT_CF_REIT" hidden="1">"c612"</definedName>
    <definedName name="IQ_INTAN_AMORT_CF_UTI" hidden="1">"c613"</definedName>
    <definedName name="IQ_INTAN_AMORT_FIN" hidden="1">"c614"</definedName>
    <definedName name="IQ_INTAN_AMORT_INS" hidden="1">"c615"</definedName>
    <definedName name="IQ_INTAN_AMORT_REIT" hidden="1">"c616"</definedName>
    <definedName name="IQ_INTAN_AMORT_UTI" hidden="1">"c617"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PARENT" hidden="1">"c2144"</definedName>
    <definedName name="IQ_LAND" hidden="1">"c645"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_SENIOR_DEBT" hidden="1">"c702"</definedName>
    <definedName name="IQ_LT_SUB_DEBT" hidden="1">"c703"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41085.5125347222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PTIONS_OS" hidden="1">"c858"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_REC" hidden="1">"c968"</definedName>
    <definedName name="IQ_OTHER_NON_REC_BNK" hidden="1">"c969"</definedName>
    <definedName name="IQ_OTHER_NON_REC_BR" hidden="1">"c970"</definedName>
    <definedName name="IQ_OTHER_NON_REC_FIN" hidden="1">"c971"</definedName>
    <definedName name="IQ_OTHER_NON_REC_INS" hidden="1">"c972"</definedName>
    <definedName name="IQ_OTHER_NON_REC_REIT" hidden="1">"c973"</definedName>
    <definedName name="IQ_OTHER_NON_REC_SUPPL" hidden="1">"c974"</definedName>
    <definedName name="IQ_OTHER_NON_REC_SUPPL_BNK" hidden="1">"c975"</definedName>
    <definedName name="IQ_OTHER_NON_REC_SUPPL_BR" hidden="1">"c976"</definedName>
    <definedName name="IQ_OTHER_NON_REC_SUPPL_FIN" hidden="1">"c977"</definedName>
    <definedName name="IQ_OTHER_NON_REC_SUPPL_INS" hidden="1">"c978"</definedName>
    <definedName name="IQ_OTHER_NON_REC_SUPPL_REIT" hidden="1">"c979"</definedName>
    <definedName name="IQ_OTHER_NON_REC_SUPPL_UTI" hidden="1">"c980"</definedName>
    <definedName name="IQ_OTHER_NON_REC_UTI" hidden="1">"c981"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AL" hidden="1">"c998"</definedName>
    <definedName name="IQ_OTHER_UNUSAL_BNK" hidden="1">"c999"</definedName>
    <definedName name="IQ_OTHER_UNUSAL_BR" hidden="1">"c1000"</definedName>
    <definedName name="IQ_OTHER_UNUSAL_FIN" hidden="1">"c1001"</definedName>
    <definedName name="IQ_OTHER_UNUSAL_INS" hidden="1">"c1002"</definedName>
    <definedName name="IQ_OTHER_UNUSAL_REIT" hidden="1">"c1003"</definedName>
    <definedName name="IQ_OTHER_UNUSAL_SUPPL" hidden="1">"c1004"</definedName>
    <definedName name="IQ_OTHER_UNUSAL_SUPPL_BNK" hidden="1">"c1005"</definedName>
    <definedName name="IQ_OTHER_UNUSAL_SUPPL_BR" hidden="1">"c1006"</definedName>
    <definedName name="IQ_OTHER_UNUSAL_SUPPL_FIN" hidden="1">"c1007"</definedName>
    <definedName name="IQ_OTHER_UNUSAL_SUPPL_INS" hidden="1">"c1008"</definedName>
    <definedName name="IQ_OTHER_UNUSAL_SUPPL_REIT" hidden="1">"c1009"</definedName>
    <definedName name="IQ_OTHER_UNUSAL_SUPPL_UTI" hidden="1">"c1010"</definedName>
    <definedName name="IQ_OTHER_UNUSAL_UTI" hidden="1">"c1011"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FLOAT" hidden="1">"c227"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EPS_EST" hidden="1">"c174"</definedName>
    <definedName name="IQ_PRICE_OVER_EPS_EST_1" hidden="1">"c175"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"c1126"</definedName>
    <definedName name="IQ_REVENUE_EST_1" hidden="1">"c190"</definedName>
    <definedName name="IQ_REVENUE_GROWTH_1" hidden="1">"c155"</definedName>
    <definedName name="IQ_REVENUE_GROWTH_2" hidden="1">"c159"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OCK_BASED_COMP" hidden="1">"c1204"</definedName>
    <definedName name="IQ_STRIKE_PRICE_ISSUED" hidden="1">"c1645"</definedName>
    <definedName name="IQ_STRIKE_PRICE_OS" hidden="1">"c1646"</definedName>
    <definedName name="IQ_STW" hidden="1">"c2166"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MPLATE_BS" hidden="1">"c1211"</definedName>
    <definedName name="IQ_TEMPLATE_CF" hidden="1">"c1212"</definedName>
    <definedName name="IQ_TEMPLATE_IS" hidden="1">"c1213"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AL" hidden="1">"c1308"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NextBillMonth">#REF!</definedName>
    <definedName name="p" localSheetId="2" hidden="1">{#N/A,#N/A,TRUE,"Acq-Ass";#N/A,#N/A,TRUE,"Acq-IS";#N/A,#N/A,TRUE,"Acq-BS";#N/A,#N/A,TRUE,"Acq-CF"}</definedName>
    <definedName name="p" hidden="1">{#N/A,#N/A,TRUE,"Acq-Ass";#N/A,#N/A,TRUE,"Acq-IS";#N/A,#N/A,TRUE,"Acq-BS";#N/A,#N/A,TRUE,"Acq-CF"}</definedName>
    <definedName name="PopCache_GL_INTERFACE_REFERENCE7" localSheetId="2" hidden="1">#REF!</definedName>
    <definedName name="PopCache_GL_INTERFACE_REFERENCE7" hidden="1">#REF!</definedName>
    <definedName name="_xlnm.Print_Area" localSheetId="1">'Q5 - ECC'!$A$1:$R$84</definedName>
    <definedName name="_xlnm.Print_Area" localSheetId="0">'Q5 - KU ROR '!$A$1:$S$36</definedName>
    <definedName name="print4" localSheetId="2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print4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ratings1" localSheetId="2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ratings1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recoverystartlookup">#REF!</definedName>
    <definedName name="ReptItemsTableAll">#REF!</definedName>
    <definedName name="sdaf" localSheetId="2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sdaf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sencount" hidden="1">1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vaffas" localSheetId="2" hidden="1">{#N/A,#N/A,FALSE,"New-RegularBevel";#N/A,#N/A,FALSE,"Optiva-Optiva2";#N/A,#N/A,FALSE,"Cathlon-Monoblok";#N/A,#N/A,FALSE,"Stylets"}</definedName>
    <definedName name="vaffas" hidden="1">{#N/A,#N/A,FALSE,"New-RegularBevel";#N/A,#N/A,FALSE,"Optiva-Optiva2";#N/A,#N/A,FALSE,"Cathlon-Monoblok";#N/A,#N/A,FALSE,"Stylets"}</definedName>
    <definedName name="vvvv" localSheetId="2" hidden="1">{#N/A,#N/A,FALSE,"New-RegularBevel";#N/A,#N/A,FALSE,"Optiva-Optiva2";#N/A,#N/A,FALSE,"Cathlon-Monoblok";#N/A,#N/A,FALSE,"Stylets"}</definedName>
    <definedName name="vvvv" hidden="1">{#N/A,#N/A,FALSE,"New-RegularBevel";#N/A,#N/A,FALSE,"Optiva-Optiva2";#N/A,#N/A,FALSE,"Cathlon-Monoblok";#N/A,#N/A,FALSE,"Stylets"}</definedName>
    <definedName name="vvvvv" localSheetId="2" hidden="1">{#N/A,#N/A,FALSE,"Costi per Gruppo ";#N/A,#N/A,FALSE,"New-RegularBevel";#N/A,#N/A,FALSE,"Optiva-Optiva2";#N/A,#N/A,FALSE,"Cathlon-Monoblok";#N/A,#N/A,FALSE,"Stylets";#N/A,#N/A,FALSE,"Totali"}</definedName>
    <definedName name="vvvvv" hidden="1">{#N/A,#N/A,FALSE,"Costi per Gruppo ";#N/A,#N/A,FALSE,"New-RegularBevel";#N/A,#N/A,FALSE,"Optiva-Optiva2";#N/A,#N/A,FALSE,"Cathlon-Monoblok";#N/A,#N/A,FALSE,"Stylets";#N/A,#N/A,FALSE,"Totali"}</definedName>
    <definedName name="wavylws" localSheetId="2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avy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" localSheetId="2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ishlws" hidden="1">{#N/A,#N/A,FALSE,"CONS-LIN";#N/A,#N/A,FALSE,"CONS-Analog";#N/A,#N/A,FALSE,"KXAN";#N/A,#N/A,FALSE,"WANE";#N/A,#N/A,FALSE,"WAVY";#N/A,#N/A,FALSE,"WISH";#N/A,#N/A,FALSE,"WNLO";#N/A,#N/A,FALSE,"WIVB";#N/A,#N/A,FALSE,"WLFI";#N/A,#N/A,FALSE,"WOOD";#N/A,#N/A,FALSE,"WTNH";#N/A,#N/A,FALSE,"WWLP";#N/A,#N/A,FALSE,"WWLP";#N/A,#N/A,FALSE,"WAPA";#N/A,#N/A,FALSE,"KNVA";#N/A,#N/A,FALSE,"WCTX";#N/A,#N/A,FALSE,"WXSP";#N/A,#N/A,FALSE,"WOTV";#N/A,#N/A,FALSE,"WVBT";#N/A,#N/A,FALSE,"WAND"}</definedName>
    <definedName name="wrn.AcqState." localSheetId="2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._2" localSheetId="2" hidden="1">{#N/A,#N/A,TRUE,"Acq-Ass";#N/A,#N/A,TRUE,"Acq-IS";#N/A,#N/A,TRUE,"Acq-BS";#N/A,#N/A,TRUE,"Acq-CF"}</definedName>
    <definedName name="wrn.AcqState._2" hidden="1">{#N/A,#N/A,TRUE,"Acq-Ass";#N/A,#N/A,TRUE,"Acq-IS";#N/A,#N/A,TRUE,"Acq-BS";#N/A,#N/A,TRUE,"Acq-CF"}</definedName>
    <definedName name="wrn.AcqState._22" localSheetId="2" hidden="1">{#N/A,#N/A,TRUE,"Acq-Ass";#N/A,#N/A,TRUE,"Acq-IS";#N/A,#N/A,TRUE,"Acq-BS";#N/A,#N/A,TRUE,"Acq-CF"}</definedName>
    <definedName name="wrn.AcqState._22" hidden="1">{#N/A,#N/A,TRUE,"Acq-Ass";#N/A,#N/A,TRUE,"Acq-IS";#N/A,#N/A,TRUE,"Acq-BS";#N/A,#N/A,TRUE,"Acq-CF"}</definedName>
    <definedName name="wrn.AcqState.2" localSheetId="2" hidden="1">{#N/A,#N/A,TRUE,"Acq-Ass";#N/A,#N/A,TRUE,"Acq-IS";#N/A,#N/A,TRUE,"Acq-BS";#N/A,#N/A,TRUE,"Acq-CF"}</definedName>
    <definedName name="wrn.AcqState.2" hidden="1">{#N/A,#N/A,TRUE,"Acq-Ass";#N/A,#N/A,TRUE,"Acq-IS";#N/A,#N/A,TRUE,"Acq-BS";#N/A,#N/A,TRUE,"Acq-CF"}</definedName>
    <definedName name="wrn.Acquiror." localSheetId="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" localSheetId="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2" localSheetId="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_2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2" localSheetId="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2" hidden="1">{#N/A,#N/A,FALSE,"Acq-Val";#N/A,#N/A,FALSE,"Acq-Mult Val"}</definedName>
    <definedName name="wrn.AcqVal." hidden="1">{#N/A,#N/A,FALSE,"Acq-Val";#N/A,#N/A,FALSE,"Acq-Mult Val"}</definedName>
    <definedName name="wrn.AcqVal._2" localSheetId="2" hidden="1">{#N/A,#N/A,FALSE,"Acq-Val";#N/A,#N/A,FALSE,"Acq-Mult Val"}</definedName>
    <definedName name="wrn.AcqVal._2" hidden="1">{#N/A,#N/A,FALSE,"Acq-Val";#N/A,#N/A,FALSE,"Acq-Mult Val"}</definedName>
    <definedName name="wrn.AcqVal._22" localSheetId="2" hidden="1">{#N/A,#N/A,FALSE,"Acq-Val";#N/A,#N/A,FALSE,"Acq-Mult Val"}</definedName>
    <definedName name="wrn.AcqVal._22" hidden="1">{#N/A,#N/A,FALSE,"Acq-Val";#N/A,#N/A,FALSE,"Acq-Mult Val"}</definedName>
    <definedName name="wrn.AcqVal.2" localSheetId="2" hidden="1">{#N/A,#N/A,FALSE,"Acq-Val";#N/A,#N/A,FALSE,"Acq-Mult Val"}</definedName>
    <definedName name="wrn.AcqVal.2" hidden="1">{#N/A,#N/A,FALSE,"Acq-Val";#N/A,#N/A,FALSE,"Acq-Mult Val"}</definedName>
    <definedName name="wrn.all." localSheetId="2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rn.All._.Financials." localSheetId="2" hidden="1">{#N/A,#N/A,TRUE,"Assumptions";#N/A,#N/A,TRUE,"Op Projection";#N/A,#N/A,TRUE,"Capital";#N/A,#N/A,TRUE,"Income";#N/A,#N/A,TRUE,"Balance";#N/A,#N/A,TRUE,"Sources&amp;Uses"}</definedName>
    <definedName name="wrn.All._.Financials." hidden="1">{#N/A,#N/A,TRUE,"Assumptions";#N/A,#N/A,TRUE,"Op Projection";#N/A,#N/A,TRUE,"Capital";#N/A,#N/A,TRUE,"Income";#N/A,#N/A,TRUE,"Balance";#N/A,#N/A,TRUE,"Sources&amp;Uses"}</definedName>
    <definedName name="wrn.Balance._.Sheets." localSheetId="2" hidden="1">{#N/A,#N/A,FALSE,"Bal sht";"Qtrly Bal Sht",#N/A,FALSE,"Bal sht - QTR"}</definedName>
    <definedName name="wrn.Balance._.Sheets." hidden="1">{#N/A,#N/A,FALSE,"Bal sht";"Qtrly Bal Sht",#N/A,FALSE,"Bal sht - QTR"}</definedName>
    <definedName name="wrn.Board._.Forecast." localSheetId="2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Board._.Forecast." hidden="1">{#N/A,#N/A,FALSE,"CONS";#N/A,#N/A,FALSE,"CONS-AN";#N/A,#N/A,FALSE,"CONS-INT";#N/A,#N/A,FALSE,"CONS-LWS";#N/A,#N/A,FALSE,"CONS-AFF";#N/A,#N/A,FALSE,"CONS-LMA";#N/A,#N/A,FALSE,"CONS-LP";#N/A,#N/A,FALSE,"KXAN";#N/A,#N/A,FALSE,"WANE";#N/A,#N/A,FALSE,"WAVY";#N/A,#N/A,FALSE,"WISH";#N/A,#N/A,FALSE,"WIVB";#N/A,#N/A,FALSE,"WLFI";#N/A,#N/A,FALSE,"WNLO";#N/A,#N/A,FALSE,"WOOD";#N/A,#N/A,FALSE,"WTNH";#N/A,#N/A,FALSE,"WWLP";#N/A,#N/A,FALSE,"WAPA";#N/A,#N/A,FALSE,"KNVA";#N/A,#N/A,FALSE,"WCTX";#N/A,#N/A,FALSE,"WOTV";#N/A,#N/A,FALSE,"WVBT";#N/A,#N/A,FALSE,"WXSP";#N/A,#N/A,FALSE,"WAND";#N/A,#N/A,FALSE,"iKXAN";#N/A,#N/A,FALSE,"iWANE";#N/A,#N/A,FALSE,"iWAPA";#N/A,#N/A,FALSE,"iWAVY";#N/A,#N/A,FALSE,"iWISH";#N/A,#N/A,FALSE,"iWIVB";#N/A,#N/A,FALSE,"iWOOD";#N/A,#N/A,FALSE,"iWTNH";#N/A,#N/A,FALSE,"iWWLP";#N/A,#N/A,FALSE,"iWCTX";#N/A,#N/A,FALSE,"WANE-LW";#N/A,#N/A,FALSE,"WAVY-LW";#N/A,#N/A,FALSE,"WISH-LW";#N/A,#N/A,FALSE,"CORP"}</definedName>
    <definedName name="wrn.CANWEST._.GLOBAL." localSheetId="2" hidden="1">{"BS",#N/A,FALSE;"RE",#N/A,FALSE;"IS",#N/A,FALSE;"CASH",#N/A,FALSE}</definedName>
    <definedName name="wrn.CANWEST._.GLOBAL." hidden="1">{"BS",#N/A,FALSE;"RE",#N/A,FALSE;"IS",#N/A,FALSE;"CASH",#N/A,FALSE}</definedName>
    <definedName name="wrn.Combination." localSheetId="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" localSheetId="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2" localSheetId="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_2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2" localSheetId="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oResults." localSheetId="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" localSheetId="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2" localSheetId="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_2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2" localSheetId="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2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boState._2" localSheetId="2" hidden="1">{#N/A,#N/A,FALSE,"Combo-Ass ";#N/A,#N/A,FALSE,"Combo-IS";#N/A,#N/A,FALSE,"Combo-BS";#N/A,#N/A,FALSE,"Combo-CF"}</definedName>
    <definedName name="wrn.ComboState._2" hidden="1">{#N/A,#N/A,FALSE,"Combo-Ass ";#N/A,#N/A,FALSE,"Combo-IS";#N/A,#N/A,FALSE,"Combo-BS";#N/A,#N/A,FALSE,"Combo-CF"}</definedName>
    <definedName name="wrn.ComboState._22" localSheetId="2" hidden="1">{#N/A,#N/A,FALSE,"Combo-Ass ";#N/A,#N/A,FALSE,"Combo-IS";#N/A,#N/A,FALSE,"Combo-BS";#N/A,#N/A,FALSE,"Combo-CF"}</definedName>
    <definedName name="wrn.ComboState._22" hidden="1">{#N/A,#N/A,FALSE,"Combo-Ass ";#N/A,#N/A,FALSE,"Combo-IS";#N/A,#N/A,FALSE,"Combo-BS";#N/A,#N/A,FALSE,"Combo-CF"}</definedName>
    <definedName name="wrn.ComboState.2" localSheetId="2" hidden="1">{#N/A,#N/A,FALSE,"Combo-Ass ";#N/A,#N/A,FALSE,"Combo-IS";#N/A,#N/A,FALSE,"Combo-BS";#N/A,#N/A,FALSE,"Combo-CF"}</definedName>
    <definedName name="wrn.ComboState.2" hidden="1">{#N/A,#N/A,FALSE,"Combo-Ass ";#N/A,#N/A,FALSE,"Combo-IS";#N/A,#N/A,FALSE,"Combo-BS";#N/A,#N/A,FALSE,"Combo-CF"}</definedName>
    <definedName name="wrn.DCF." localSheetId="2" hidden="1">{#N/A,#N/A,FALSE,"Brad_DCFM";#N/A,#N/A,FALSE,"Nick_DCFM";#N/A,#N/A,FALSE,"Mobile_DCFM"}</definedName>
    <definedName name="wrn.DCF." hidden="1">{#N/A,#N/A,FALSE,"Brad_DCFM";#N/A,#N/A,FALSE,"Nick_DCFM";#N/A,#N/A,FALSE,"Mobile_DCFM"}</definedName>
    <definedName name="wrn.Detail._.Income._.Statement." localSheetId="2" hidden="1">{"Facility Detail",#N/A,FALSE,"P&amp;L Detail"}</definedName>
    <definedName name="wrn.Detail._.Income._.Statement." hidden="1">{"Facility Detail",#N/A,FALSE,"P&amp;L Detail"}</definedName>
    <definedName name="wrn.Everything." localSheetId="2" hidden="1">{"Inc.St. Annual",#N/A,FALSE,"Inc.St.";"Inc.St. Qtr",#N/A,FALSE,"Inc.St.";#N/A,#N/A,FALSE,"Bal.Sht.";"Cash Flow Annual",#N/A,FALSE,"Cash Flow";"Cash Flow Qtr",#N/A,FALSE,"Cash Flow";#N/A,#N/A,FALSE,"Debt";#N/A,#N/A,FALSE,"DCF";"Summary Annual",#N/A,FALSE,"Summary";"Summary Qtr",#N/A,FALSE,"Summary"}</definedName>
    <definedName name="wrn.Everything." hidden="1">{"Inc.St. Annual",#N/A,FALSE,"Inc.St.";"Inc.St. Qtr",#N/A,FALSE,"Inc.St.";#N/A,#N/A,FALSE,"Bal.Sht.";"Cash Flow Annual",#N/A,FALSE,"Cash Flow";"Cash Flow Qtr",#N/A,FALSE,"Cash Flow";#N/A,#N/A,FALSE,"Debt";#N/A,#N/A,FALSE,"DCF";"Summary Annual",#N/A,FALSE,"Summary";"Summary Qtr",#N/A,FALSE,"Summary"}</definedName>
    <definedName name="wrn.Facility._.Profit._.and._.Loss." localSheetId="2" hidden="1">{"Domestic Prisons - Prior to 1998 - 1",#N/A,FALSE,"Domestic Prisons";"Domestic Prisons - Prior to 1998 - 2",#N/A,FALSE,"Domestic Prisons";"Domestic Prisons - 1998",#N/A,FALSE,"Domestic Prisons";"Domestic Prisons - 1999",#N/A,FALSE,"Domestic Prisons";"Domestic Prisons - 2000",#N/A,FALSE,"Domestic Prisons";"Domestic Prisons - 2001",#N/A,FALSE,"Domestic Prisons"}</definedName>
    <definedName name="wrn.Facility._.Profit._.and._.Loss." hidden="1">{"Domestic Prisons - Prior to 1998 - 1",#N/A,FALSE,"Domestic Prisons";"Domestic Prisons - Prior to 1998 - 2",#N/A,FALSE,"Domestic Prisons";"Domestic Prisons - 1998",#N/A,FALSE,"Domestic Prisons";"Domestic Prisons - 1999",#N/A,FALSE,"Domestic Prisons";"Domestic Prisons - 2000",#N/A,FALSE,"Domestic Prisons";"Domestic Prisons - 2001",#N/A,FALSE,"Domestic Prisons"}</definedName>
    <definedName name="wrn.Financial._.Statements." localSheetId="2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CP." localSheetId="2" hidden="1">{#N/A,#N/A,FALSE,"ICP Europa";#N/A,#N/A,FALSE,"ICP Francia";#N/A,#N/A,FALSE,"ICP Oriente";#N/A,#N/A,FALSE,"ICP Giappone";#N/A,#N/A,FALSE,"ICP Korea";#N/A,#N/A,FALSE,"ICP Riepilogo"}</definedName>
    <definedName name="wrn.ICP." hidden="1">{#N/A,#N/A,FALSE,"ICP Europa";#N/A,#N/A,FALSE,"ICP Francia";#N/A,#N/A,FALSE,"ICP Oriente";#N/A,#N/A,FALSE,"ICP Giappone";#N/A,#N/A,FALSE,"ICP Korea";#N/A,#N/A,FALSE,"ICP Riepilogo"}</definedName>
    <definedName name="wrn.Income._.Statements." localSheetId="2" hidden="1">{"Income Statement",#N/A,FALSE,"P&amp;L - $";"Quarterly Income Statement",#N/A,FALSE,"P&amp;L Detail"}</definedName>
    <definedName name="wrn.Income._.Statements." hidden="1">{"Income Statement",#N/A,FALSE,"P&amp;L - $";"Quarterly Income Statement",#N/A,FALSE,"P&amp;L Detail"}</definedName>
    <definedName name="wrn.LUXCOS." localSheetId="2" hidden="1">{"LUX_ASSET",#N/A,FALSE,"CII-Q494.XLS";"LUX_LIAB",#N/A,FALSE,"CII-Q494.XLS";"LUX_INC",#N/A,FALSE,"CII-Q494.XLS";"LUXje",#N/A,FALSE,"CII-Q494.XLS"}</definedName>
    <definedName name="wrn.LUXCOS." hidden="1">{"LUX_ASSET",#N/A,FALSE,"CII-Q494.XLS";"LUX_LIAB",#N/A,FALSE,"CII-Q494.XLS";"LUX_INC",#N/A,FALSE,"CII-Q494.XLS";"LUXje",#N/A,FALSE,"CII-Q494.XLS"}</definedName>
    <definedName name="wrn.Market._.Share._.Report." localSheetId="2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Market._.Share._.Report." hidden="1">{#N/A,#N/A,FALSE,"Summary";#N/A,#N/A,FALSE,"CONS";#N/A,#N/A,FALSE,"Aff";#N/A,#N/A,FALSE,"LMA";#N/A,#N/A,FALSE,"WAPA";#N/A,#N/A,FALSE,"WISH";#N/A,#N/A,FALSE,"Hartford";#N/A,#N/A,FALSE,"WTNH";#N/A,#N/A,FALSE,"WCTX";#N/A,#N/A,FALSE,"Battle Creek";#N/A,#N/A,FALSE,"WOOD";#N/A,#N/A,FALSE,"WOTV";#N/A,#N/A,FALSE,"WXSP";#N/A,#N/A,FALSE,"Norfolk";#N/A,#N/A,FALSE,"WAVY";#N/A,#N/A,FALSE,"WVBT";#N/A,#N/A,FALSE,"Buffalo";#N/A,#N/A,FALSE,"WIVB";#N/A,#N/A,FALSE,"WNLO";#N/A,#N/A,FALSE,"Austin";#N/A,#N/A,FALSE,"KXAN";#N/A,#N/A,FALSE,"KNVA";#N/A,#N/A,FALSE,"WANE";#N/A,#N/A,FALSE,"WWLP";#N/A,#N/A,FALSE,"WLFI"}</definedName>
    <definedName name="wrn.Phase._.in." localSheetId="2" hidden="1">{"Phase in summary",#N/A,FALSE,"P&amp;L Phased"}</definedName>
    <definedName name="wrn.Phase._.in." hidden="1">{"Phase in summary",#N/A,FALSE,"P&amp;L Phased"}</definedName>
    <definedName name="wrn.PL._.Detail." localSheetId="2" hidden="1">{#N/A,#N/A,FALSE,"P&amp;L Detail";#N/A,#N/A,FALSE,"P&amp;L Detail";#N/A,#N/A,FALSE,"P&amp;L Detail"}</definedName>
    <definedName name="wrn.PL._.Detail." hidden="1">{#N/A,#N/A,FALSE,"P&amp;L Detail";#N/A,#N/A,FALSE,"P&amp;L Detail";#N/A,#N/A,FALSE,"P&amp;L Detail"}</definedName>
    <definedName name="wrn.Print." localSheetId="2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.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._.All._.Worksheets." localSheetId="2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Print._.All._.Worksheets.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Print2." localSheetId="2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2.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3." localSheetId="2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3." hidden="1">{"Structure",#N/A,FALSE,"Structure";"Ownership",#N/A,FALSE,"Ownership";"Returns by Security",#N/A,FALSE,"Returns Summary";"Returns by Holder",#N/A,FALSE,"Returns Summary";"Returns Matrix",#N/A,FALSE,"Returns Summary";"Exit Summary",#N/A,FALSE,"Exit Summary";"Assumptions",#N/A,FALSE,"Projection Assumptions";"Income Statement",#N/A,FALSE,"Income Statement";"Cash Flows",#N/A,FALSE,"Cash Flow";"Balance Sheet",#N/A,FALSE,"Balance Sheet";"Debt Summary 1",#N/A,FALSE,"Debt Summary";"Debt Summary 2",#N/A,FALSE,"Debt Summary"}</definedName>
    <definedName name="wrn.printac." localSheetId="2" hidden="1">{#N/A,#N/A,FALSE,"Op-BS";#N/A,#N/A,FALSE,"Assum";#N/A,#N/A,FALSE,"IS";#N/A,#N/A,FALSE,"Syn+Elim";#N/A,#N/A,FALSE,"BSCF";#N/A,#N/A,FALSE,"Blue_IS";#N/A,#N/A,FALSE,"Blue_BSCF";#N/A,#N/A,FALSE,"Ratings"}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oduzione." localSheetId="2" hidden="1">{#N/A,#N/A,FALSE,"Produzione 1";#N/A,#N/A,FALSE,"Rettifica 1";#N/A,#N/A,FALSE,"Produzione 2";#N/A,#N/A,FALSE,"Rettifica 2";#N/A,#N/A,FALSE,"Produzione 3"}</definedName>
    <definedName name="wrn.Produzione." hidden="1">{#N/A,#N/A,FALSE,"Produzione 1";#N/A,#N/A,FALSE,"Rettifica 1";#N/A,#N/A,FALSE,"Produzione 2";#N/A,#N/A,FALSE,"Rettifica 2";#N/A,#N/A,FALSE,"Produzione 3"}</definedName>
    <definedName name="wrn.Quarterly._.Income._.Statement." localSheetId="2" hidden="1">{"Quarterly Income Statement",#N/A,FALSE,"P&amp;L Detail"}</definedName>
    <definedName name="wrn.Quarterly._.Income._.Statement." hidden="1">{"Quarterly Income Statement",#N/A,FALSE,"P&amp;L Detail"}</definedName>
    <definedName name="wrn.Report." localSheetId="2" hidden="1">{#N/A,#N/A,FALSE,"Cost Comparison";#N/A,#N/A,FALSE,"ICP Comparison "}</definedName>
    <definedName name="wrn.Report." hidden="1">{#N/A,#N/A,FALSE,"Cost Comparison";#N/A,#N/A,FALSE,"ICP Comparison "}</definedName>
    <definedName name="wrn.Report._.2." localSheetId="2" hidden="1">{#N/A,#N/A,TRUE,"Pivots-Employee";#N/A,"Scenerio2",TRUE,"Assumptions Summary"}</definedName>
    <definedName name="wrn.Report._.2." hidden="1">{#N/A,#N/A,TRUE,"Pivots-Employee";#N/A,"Scenerio2",TRUE,"Assumptions Summary"}</definedName>
    <definedName name="wrn.Report1." localSheetId="2" hidden="1">{#N/A,#N/A,TRUE,"Pivots-Employee";#N/A,"Scenario1",TRUE,"Assumptions Summary"}</definedName>
    <definedName name="wrn.Report1." hidden="1">{#N/A,#N/A,TRUE,"Pivots-Employee";#N/A,"Scenario1",TRUE,"Assumptions Summary"}</definedName>
    <definedName name="wrn.Research._.Dept." localSheetId="2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localSheetId="2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iew." localSheetId="2" hidden="1">{"review",#N/A,FALSE,"FACTSHT"}</definedName>
    <definedName name="wrn.review." hidden="1">{"review",#N/A,FALSE,"FACTSHT"}</definedName>
    <definedName name="wrn.review1." localSheetId="2" hidden="1">{"review",#N/A,FALSE,"FACTSHT"}</definedName>
    <definedName name="wrn.review1." hidden="1">{"review",#N/A,FALSE,"FACTSHT"}</definedName>
    <definedName name="wrn.SBEI." localSheetId="2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BEI.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tatistics." localSheetId="2" hidden="1">{"Std Poor",#N/A,FALSE,"S&amp;P";"Sum Stats",#N/A,FALSE,"Stats"}</definedName>
    <definedName name="wrn.Statistics." hidden="1">{"Std Poor",#N/A,FALSE,"S&amp;P";"Sum Stats",#N/A,FALSE,"Stats"}</definedName>
    <definedName name="wrn.Target." localSheetId="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" localSheetId="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2" localSheetId="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2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2" localSheetId="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2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" localSheetId="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2" localSheetId="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_2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2" localSheetId="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2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2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State._2" localSheetId="2" hidden="1">{#N/A,#N/A,FALSE,"Tar-Ass";#N/A,#N/A,FALSE,"Tar-IS";#N/A,#N/A,FALSE,"Tar-BS";#N/A,#N/A,FALSE,"Tar-Adg BS";#N/A,#N/A,FALSE,"Tar-CF"}</definedName>
    <definedName name="wrn.TargetState._2" hidden="1">{#N/A,#N/A,FALSE,"Tar-Ass";#N/A,#N/A,FALSE,"Tar-IS";#N/A,#N/A,FALSE,"Tar-BS";#N/A,#N/A,FALSE,"Tar-Adg BS";#N/A,#N/A,FALSE,"Tar-CF"}</definedName>
    <definedName name="wrn.TargetState._22" localSheetId="2" hidden="1">{#N/A,#N/A,FALSE,"Tar-Ass";#N/A,#N/A,FALSE,"Tar-IS";#N/A,#N/A,FALSE,"Tar-BS";#N/A,#N/A,FALSE,"Tar-Adg BS";#N/A,#N/A,FALSE,"Tar-CF"}</definedName>
    <definedName name="wrn.TargetState._22" hidden="1">{#N/A,#N/A,FALSE,"Tar-Ass";#N/A,#N/A,FALSE,"Tar-IS";#N/A,#N/A,FALSE,"Tar-BS";#N/A,#N/A,FALSE,"Tar-Adg BS";#N/A,#N/A,FALSE,"Tar-CF"}</definedName>
    <definedName name="wrn.TargetState.2" localSheetId="2" hidden="1">{#N/A,#N/A,FALSE,"Tar-Ass";#N/A,#N/A,FALSE,"Tar-IS";#N/A,#N/A,FALSE,"Tar-BS";#N/A,#N/A,FALSE,"Tar-Adg BS";#N/A,#N/A,FALSE,"Tar-CF"}</definedName>
    <definedName name="wrn.TargetState.2" hidden="1">{#N/A,#N/A,FALSE,"Tar-Ass";#N/A,#N/A,FALSE,"Tar-IS";#N/A,#N/A,FALSE,"Tar-BS";#N/A,#N/A,FALSE,"Tar-Adg BS";#N/A,#N/A,FALSE,"Tar-CF"}</definedName>
    <definedName name="wrn.TargetVal." localSheetId="2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argetVal._2" localSheetId="2" hidden="1">{#N/A,#N/A,TRUE,"Val - sum";#N/A,#N/A,TRUE,"Val - Sum1";#N/A,#N/A,TRUE,"Val - sum2";#N/A,#N/A,TRUE,"Val - Sum3";#N/A,#N/A,TRUE,"Tar-DCF";#N/A,#N/A,TRUE,"Tar-Val LBO";#N/A,#N/A,TRUE,"Tar-Mult Val"}</definedName>
    <definedName name="wrn.TargetVal._2" hidden="1">{#N/A,#N/A,TRUE,"Val - sum";#N/A,#N/A,TRUE,"Val - Sum1";#N/A,#N/A,TRUE,"Val - sum2";#N/A,#N/A,TRUE,"Val - Sum3";#N/A,#N/A,TRUE,"Tar-DCF";#N/A,#N/A,TRUE,"Tar-Val LBO";#N/A,#N/A,TRUE,"Tar-Mult Val"}</definedName>
    <definedName name="wrn.TargetVal._22" localSheetId="2" hidden="1">{#N/A,#N/A,TRUE,"Val - sum";#N/A,#N/A,TRUE,"Val - Sum1";#N/A,#N/A,TRUE,"Val - sum2";#N/A,#N/A,TRUE,"Val - Sum3";#N/A,#N/A,TRUE,"Tar-DCF";#N/A,#N/A,TRUE,"Tar-Val LBO";#N/A,#N/A,TRUE,"Tar-Mult Val"}</definedName>
    <definedName name="wrn.TargetVal._22" hidden="1">{#N/A,#N/A,TRUE,"Val - sum";#N/A,#N/A,TRUE,"Val - Sum1";#N/A,#N/A,TRUE,"Val - sum2";#N/A,#N/A,TRUE,"Val - Sum3";#N/A,#N/A,TRUE,"Tar-DCF";#N/A,#N/A,TRUE,"Tar-Val LBO";#N/A,#N/A,TRUE,"Tar-Mult Val"}</definedName>
    <definedName name="wrn.TargetVal.2" localSheetId="2" hidden="1">{#N/A,#N/A,TRUE,"Val - sum";#N/A,#N/A,TRUE,"Val - Sum1";#N/A,#N/A,TRUE,"Val - sum2";#N/A,#N/A,TRUE,"Val - Sum3";#N/A,#N/A,TRUE,"Tar-DCF";#N/A,#N/A,TRUE,"Tar-Val LBO";#N/A,#N/A,TRUE,"Tar-Mult Val"}</definedName>
    <definedName name="wrn.TargetVal.2" hidden="1">{#N/A,#N/A,TRUE,"Val - sum";#N/A,#N/A,TRUE,"Val - Sum1";#N/A,#N/A,TRUE,"Val - sum2";#N/A,#N/A,TRUE,"Val - Sum3";#N/A,#N/A,TRUE,"Tar-DCF";#N/A,#N/A,TRUE,"Tar-Val LBO";#N/A,#N/A,TRUE,"Tar-Mult Val"}</definedName>
    <definedName name="wrn.Vendite." localSheetId="2" hidden="1">{#N/A,#N/A,FALSE,"Vendite Europa";#N/A,#N/A,FALSE,"Vendite Francia";#N/A,#N/A,FALSE,"Vendite Korea";#N/A,#N/A,FALSE,"Vendite Oriente";#N/A,#N/A,FALSE,"Vendite Giappone";#N/A,#N/A,FALSE,"Vendite Riepilogo"}</definedName>
    <definedName name="wrn.Vendite." hidden="1">{#N/A,#N/A,FALSE,"Vendite Europa";#N/A,#N/A,FALSE,"Vendite Francia";#N/A,#N/A,FALSE,"Vendite Korea";#N/A,#N/A,FALSE,"Vendite Oriente";#N/A,#N/A,FALSE,"Vendite Giappone";#N/A,#N/A,FALSE,"Vendite Riepilogo"}</definedName>
    <definedName name="xxxx" localSheetId="2" hidden="1">{#N/A,#N/A,FALSE,"New-RegularBevel";#N/A,#N/A,FALSE,"Optiva-Optiva2";#N/A,#N/A,FALSE,"Cathlon-Monoblok";#N/A,#N/A,FALSE,"Stylets"}</definedName>
    <definedName name="xxxx" hidden="1">{#N/A,#N/A,FALSE,"New-RegularBevel";#N/A,#N/A,FALSE,"Optiva-Optiva2";#N/A,#N/A,FALSE,"Cathlon-Monoblok";#N/A,#N/A,FALSE,"Stylets"}</definedName>
    <definedName name="xxxxxxxxxxx" localSheetId="2" hidden="1">{#N/A,#N/A,FALSE,"Costi per Gruppo ";#N/A,#N/A,FALSE,"New-RegularBevel";#N/A,#N/A,FALSE,"Optiva-Optiva2";#N/A,#N/A,FALSE,"Cathlon-Monoblok";#N/A,#N/A,FALSE,"Stylets";#N/A,#N/A,FALSE,"Totali"}</definedName>
    <definedName name="xxxxxxxxxxx" hidden="1">{#N/A,#N/A,FALSE,"Costi per Gruppo ";#N/A,#N/A,FALSE,"New-RegularBevel";#N/A,#N/A,FALSE,"Optiva-Optiva2";#N/A,#N/A,FALSE,"Cathlon-Monoblok";#N/A,#N/A,FALSE,"Stylets";#N/A,#N/A,FALSE,"Totali"}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1" l="1"/>
  <c r="H19" i="1"/>
  <c r="N66" i="12"/>
  <c r="L66" i="12"/>
  <c r="I66" i="12"/>
  <c r="R63" i="12"/>
  <c r="G63" i="12"/>
  <c r="P63" i="12" s="1"/>
  <c r="G62" i="12"/>
  <c r="P62" i="12" s="1"/>
  <c r="R62" i="12" s="1"/>
  <c r="E66" i="12"/>
  <c r="C16" i="1" s="1"/>
  <c r="G61" i="12"/>
  <c r="L49" i="12"/>
  <c r="I49" i="12"/>
  <c r="G49" i="12"/>
  <c r="E49" i="12"/>
  <c r="P48" i="12"/>
  <c r="P47" i="12"/>
  <c r="P46" i="12"/>
  <c r="N49" i="12"/>
  <c r="N44" i="12"/>
  <c r="L44" i="12"/>
  <c r="P41" i="12"/>
  <c r="R41" i="12" s="1"/>
  <c r="C41" i="12"/>
  <c r="P38" i="12"/>
  <c r="R38" i="12" s="1"/>
  <c r="G37" i="12"/>
  <c r="P37" i="12" s="1"/>
  <c r="R37" i="12" s="1"/>
  <c r="C38" i="12"/>
  <c r="P36" i="12"/>
  <c r="P35" i="12"/>
  <c r="R35" i="12" s="1"/>
  <c r="P34" i="12"/>
  <c r="R34" i="12" s="1"/>
  <c r="G33" i="12"/>
  <c r="P33" i="12" s="1"/>
  <c r="R33" i="12" s="1"/>
  <c r="C34" i="12"/>
  <c r="C35" i="12" s="1"/>
  <c r="P32" i="12"/>
  <c r="P31" i="12"/>
  <c r="R31" i="12" s="1"/>
  <c r="G30" i="12"/>
  <c r="P30" i="12" s="1"/>
  <c r="R30" i="12" s="1"/>
  <c r="C31" i="12"/>
  <c r="P29" i="12"/>
  <c r="P28" i="12"/>
  <c r="R28" i="12" s="1"/>
  <c r="C28" i="12"/>
  <c r="G27" i="12"/>
  <c r="P27" i="12" s="1"/>
  <c r="R27" i="12" s="1"/>
  <c r="P26" i="12"/>
  <c r="R26" i="12" s="1"/>
  <c r="I44" i="12"/>
  <c r="E44" i="12"/>
  <c r="C26" i="12"/>
  <c r="L22" i="12"/>
  <c r="L51" i="12" s="1"/>
  <c r="L69" i="12" s="1"/>
  <c r="I22" i="12"/>
  <c r="P20" i="12"/>
  <c r="G19" i="12"/>
  <c r="P19" i="12" s="1"/>
  <c r="R19" i="12" s="1"/>
  <c r="G18" i="12"/>
  <c r="P18" i="12" s="1"/>
  <c r="R18" i="12" s="1"/>
  <c r="G17" i="12"/>
  <c r="P17" i="12" s="1"/>
  <c r="R17" i="12" s="1"/>
  <c r="G16" i="12"/>
  <c r="P16" i="12" s="1"/>
  <c r="R16" i="12" s="1"/>
  <c r="G15" i="12"/>
  <c r="P15" i="12" s="1"/>
  <c r="R15" i="12" s="1"/>
  <c r="G14" i="12"/>
  <c r="P14" i="12" s="1"/>
  <c r="R14" i="12" s="1"/>
  <c r="G13" i="12"/>
  <c r="P13" i="12" s="1"/>
  <c r="R13" i="12" s="1"/>
  <c r="G12" i="12"/>
  <c r="P12" i="12" s="1"/>
  <c r="R12" i="12" s="1"/>
  <c r="G11" i="12"/>
  <c r="P11" i="12" s="1"/>
  <c r="R11" i="12" s="1"/>
  <c r="N22" i="12"/>
  <c r="N51" i="12" s="1"/>
  <c r="N69" i="12" s="1"/>
  <c r="E22" i="12"/>
  <c r="G10" i="12"/>
  <c r="P49" i="12" l="1"/>
  <c r="P61" i="12"/>
  <c r="R61" i="12" s="1"/>
  <c r="E51" i="12"/>
  <c r="R49" i="12"/>
  <c r="I51" i="12"/>
  <c r="I69" i="12" s="1"/>
  <c r="G22" i="12"/>
  <c r="P10" i="12"/>
  <c r="G25" i="12"/>
  <c r="G64" i="12"/>
  <c r="P64" i="12" s="1"/>
  <c r="R64" i="12" s="1"/>
  <c r="G40" i="12"/>
  <c r="P40" i="12" s="1"/>
  <c r="R40" i="12" s="1"/>
  <c r="E69" i="12" l="1"/>
  <c r="E70" i="12" s="1"/>
  <c r="C17" i="1"/>
  <c r="G66" i="12"/>
  <c r="G44" i="12"/>
  <c r="G51" i="12" s="1"/>
  <c r="G69" i="12" s="1"/>
  <c r="P25" i="12"/>
  <c r="P66" i="12"/>
  <c r="R66" i="12" s="1"/>
  <c r="R30" i="1" s="1"/>
  <c r="P22" i="12"/>
  <c r="R10" i="12"/>
  <c r="R22" i="12" l="1"/>
  <c r="R25" i="12"/>
  <c r="P44" i="12"/>
  <c r="R44" i="12" s="1"/>
  <c r="P51" i="12" l="1"/>
  <c r="R51" i="12" l="1"/>
  <c r="R31" i="1" s="1"/>
  <c r="P69" i="12"/>
  <c r="R69" i="12" s="1"/>
  <c r="E36" i="13" l="1"/>
  <c r="E13" i="13"/>
  <c r="E15" i="13" s="1"/>
  <c r="R18" i="1" l="1"/>
  <c r="H18" i="1" l="1"/>
  <c r="R17" i="1"/>
  <c r="E24" i="13" l="1"/>
  <c r="A10" i="13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C19" i="1" l="1"/>
  <c r="F17" i="1" l="1"/>
  <c r="F16" i="1"/>
  <c r="E23" i="13"/>
  <c r="E25" i="13" s="1"/>
  <c r="E27" i="13" s="1"/>
  <c r="E18" i="13"/>
  <c r="E20" i="13" s="1"/>
  <c r="F18" i="1" l="1"/>
  <c r="F19" i="1" s="1"/>
  <c r="J17" i="1"/>
  <c r="J16" i="1"/>
  <c r="P16" i="1" s="1"/>
  <c r="T16" i="1" s="1"/>
  <c r="N17" i="1" l="1"/>
  <c r="P17" i="1" s="1"/>
  <c r="T17" i="1" s="1"/>
  <c r="C31" i="1" s="1"/>
  <c r="J18" i="1"/>
  <c r="N18" i="1" s="1"/>
  <c r="P18" i="1" l="1"/>
  <c r="T18" i="1" s="1"/>
  <c r="C32" i="1" s="1"/>
  <c r="N19" i="1" l="1"/>
  <c r="P19" i="1"/>
  <c r="T19" i="1" l="1"/>
  <c r="C30" i="1"/>
  <c r="C33" i="1" l="1"/>
  <c r="F31" i="1"/>
  <c r="F30" i="1"/>
  <c r="L30" i="1" l="1"/>
  <c r="J30" i="1"/>
  <c r="H30" i="1"/>
  <c r="J31" i="1"/>
  <c r="L31" i="1"/>
  <c r="H31" i="1"/>
  <c r="F32" i="1"/>
  <c r="F33" i="1" s="1"/>
  <c r="N30" i="1" l="1"/>
  <c r="N31" i="1"/>
  <c r="J32" i="1"/>
  <c r="L32" i="1"/>
  <c r="H32" i="1"/>
  <c r="N32" i="1" l="1"/>
  <c r="N33" i="1" s="1"/>
  <c r="P30" i="1" s="1"/>
  <c r="T30" i="1" s="1"/>
  <c r="P31" i="1" l="1"/>
  <c r="T31" i="1" s="1"/>
  <c r="P32" i="1" l="1"/>
  <c r="T32" i="1" s="1"/>
  <c r="T33" i="1" s="1"/>
  <c r="T34" i="1" s="1"/>
  <c r="P33" i="1" l="1"/>
</calcChain>
</file>

<file path=xl/sharedStrings.xml><?xml version="1.0" encoding="utf-8"?>
<sst xmlns="http://schemas.openxmlformats.org/spreadsheetml/2006/main" count="198" uniqueCount="149">
  <si>
    <t>KENTUCKY UTILITIES</t>
  </si>
  <si>
    <t>Adjustments</t>
  </si>
  <si>
    <t>to</t>
  </si>
  <si>
    <t>Adjusted Total</t>
  </si>
  <si>
    <t>Kentucky</t>
  </si>
  <si>
    <t>Investments in</t>
  </si>
  <si>
    <t>Total Co.</t>
  </si>
  <si>
    <t>Company</t>
  </si>
  <si>
    <t>Jurisdictional</t>
  </si>
  <si>
    <t>Balance at</t>
  </si>
  <si>
    <t xml:space="preserve">Capital </t>
  </si>
  <si>
    <t>OVEC and Other</t>
  </si>
  <si>
    <t>Capitalization</t>
  </si>
  <si>
    <t>Rate Base</t>
  </si>
  <si>
    <t>Structure</t>
  </si>
  <si>
    <t>(Col 2 x Col 4 Line 4)</t>
  </si>
  <si>
    <t>Percentage</t>
  </si>
  <si>
    <t>1.</t>
  </si>
  <si>
    <t>Short Term Debt</t>
  </si>
  <si>
    <t>2.</t>
  </si>
  <si>
    <t>Long Term Debt</t>
  </si>
  <si>
    <t>3.</t>
  </si>
  <si>
    <t>Common Equity</t>
  </si>
  <si>
    <t>4.</t>
  </si>
  <si>
    <t>Total Capitalization</t>
  </si>
  <si>
    <t>Adjusted</t>
  </si>
  <si>
    <t>Cost</t>
  </si>
  <si>
    <t>Environmental</t>
  </si>
  <si>
    <t>DSM</t>
  </si>
  <si>
    <t>Annual</t>
  </si>
  <si>
    <t>of</t>
  </si>
  <si>
    <t>Surcharge</t>
  </si>
  <si>
    <t>Capital</t>
  </si>
  <si>
    <t>Rate</t>
  </si>
  <si>
    <t>5.</t>
  </si>
  <si>
    <t>Weighted Cost of Capital Grossed up for Income Tax Effect {ROR + (ROR - DR) x [TR / (1 - TR)]}</t>
  </si>
  <si>
    <t>ANALYSIS OF THE EMBEDDED COST OF CAPITAL AT</t>
  </si>
  <si>
    <r>
      <t>LONG-TERM DEBT</t>
    </r>
    <r>
      <rPr>
        <b/>
        <sz val="16"/>
        <rFont val="Arial"/>
        <family val="2"/>
      </rPr>
      <t xml:space="preserve"> </t>
    </r>
  </si>
  <si>
    <t>Annualized Cost</t>
  </si>
  <si>
    <t>Embedded</t>
  </si>
  <si>
    <t>Due</t>
  </si>
  <si>
    <t>Principal</t>
  </si>
  <si>
    <t>Interest/(Income)</t>
  </si>
  <si>
    <t>Total</t>
  </si>
  <si>
    <t>*</t>
  </si>
  <si>
    <t>Carroll Co. 2002 Series A</t>
  </si>
  <si>
    <t>Carroll Co. 2002 Series B</t>
  </si>
  <si>
    <t>Muhlenberg Co. 2002 Series A</t>
  </si>
  <si>
    <t>Mercer Co. 2002 Series A</t>
  </si>
  <si>
    <t>Carroll Co. 2004 Series A</t>
  </si>
  <si>
    <t>Carroll Co. 2006 Series B</t>
  </si>
  <si>
    <t>Carroll Co. 2008 Series A</t>
  </si>
  <si>
    <t>Carroll Co. 2016 Series A</t>
  </si>
  <si>
    <t>Total Pollution Control Bond Debt</t>
  </si>
  <si>
    <t>**</t>
  </si>
  <si>
    <t xml:space="preserve">   Debt discount on FMB</t>
  </si>
  <si>
    <t>2010 due 2040</t>
  </si>
  <si>
    <t>2013 due 2043</t>
  </si>
  <si>
    <t>2015 due 2025</t>
  </si>
  <si>
    <t>2015 due 2045</t>
  </si>
  <si>
    <t>Revolving Credit Facility</t>
  </si>
  <si>
    <t>Total First Mortgage Bond Debt</t>
  </si>
  <si>
    <t>Notes Payable to PPL</t>
  </si>
  <si>
    <t>SHORT-TERM DEBT</t>
  </si>
  <si>
    <t>Maturity</t>
  </si>
  <si>
    <r>
      <t>Rate</t>
    </r>
    <r>
      <rPr>
        <sz val="12"/>
        <rFont val="Arial"/>
        <family val="2"/>
      </rPr>
      <t xml:space="preserve"> </t>
    </r>
  </si>
  <si>
    <r>
      <t>Principal</t>
    </r>
    <r>
      <rPr>
        <sz val="12"/>
        <rFont val="Arial"/>
        <family val="2"/>
      </rPr>
      <t xml:space="preserve">  </t>
    </r>
  </si>
  <si>
    <r>
      <t>Interest</t>
    </r>
    <r>
      <rPr>
        <sz val="12"/>
        <rFont val="Arial"/>
        <family val="2"/>
      </rPr>
      <t xml:space="preserve">  </t>
    </r>
  </si>
  <si>
    <r>
      <t>Expense</t>
    </r>
    <r>
      <rPr>
        <sz val="12"/>
        <rFont val="Arial"/>
        <family val="2"/>
      </rPr>
      <t xml:space="preserve">  </t>
    </r>
  </si>
  <si>
    <r>
      <t>Loss</t>
    </r>
    <r>
      <rPr>
        <sz val="12"/>
        <rFont val="Arial"/>
        <family val="2"/>
      </rPr>
      <t xml:space="preserve"> </t>
    </r>
  </si>
  <si>
    <t>Premium</t>
  </si>
  <si>
    <r>
      <t>Total</t>
    </r>
    <r>
      <rPr>
        <sz val="12"/>
        <rFont val="Arial"/>
        <family val="2"/>
      </rPr>
      <t xml:space="preserve"> </t>
    </r>
  </si>
  <si>
    <r>
      <t>Cost</t>
    </r>
    <r>
      <rPr>
        <sz val="12"/>
        <rFont val="Arial"/>
        <family val="2"/>
      </rPr>
      <t xml:space="preserve"> </t>
    </r>
  </si>
  <si>
    <t>Revolving Credit Facility Payable</t>
  </si>
  <si>
    <t>Commercial Paper Program</t>
  </si>
  <si>
    <t>Embedded Cost of Total Debt</t>
  </si>
  <si>
    <t>Other Debt:</t>
  </si>
  <si>
    <t>Total Other Debt</t>
  </si>
  <si>
    <t>Pollution Control Bonds:</t>
  </si>
  <si>
    <t>First Mortgage Bonds:</t>
  </si>
  <si>
    <t xml:space="preserve">   Regulatory Liability - Swap Hedging FMB
   (Terminated 2013)</t>
  </si>
  <si>
    <t xml:space="preserve">   Regulatory Asset - Swap Hedging FMB
   (Terminated 2015)</t>
  </si>
  <si>
    <t>ECR - Gross-up Revenue Factor &amp;</t>
  </si>
  <si>
    <t>Composite Income Tax Calculation</t>
  </si>
  <si>
    <t>Tax Rate Included</t>
  </si>
  <si>
    <t xml:space="preserve">Assume pre-tax income of </t>
  </si>
  <si>
    <t>State income tax (see below)</t>
  </si>
  <si>
    <t>(1)-(3)</t>
  </si>
  <si>
    <t>Taxable income for Federal income tax</t>
  </si>
  <si>
    <t>Federal income tax</t>
  </si>
  <si>
    <t xml:space="preserve">Total State and Federal income taxes </t>
  </si>
  <si>
    <t>Gross-up Revenue Factor</t>
  </si>
  <si>
    <t>Therefore, the composite rate is:</t>
  </si>
  <si>
    <t xml:space="preserve">            Federal</t>
  </si>
  <si>
    <t xml:space="preserve">            State</t>
  </si>
  <si>
    <t>(3)/100</t>
  </si>
  <si>
    <t xml:space="preserve">            Total</t>
  </si>
  <si>
    <t>State Income Tax Calculation</t>
  </si>
  <si>
    <t>State Tax Rate</t>
  </si>
  <si>
    <t>State Income Tax</t>
  </si>
  <si>
    <t>Adjusted Electric Rate of Return on Common Equity - All ECR Plans</t>
  </si>
  <si>
    <t>Carroll Co. 2018 Series A</t>
  </si>
  <si>
    <t xml:space="preserve">   Debt premium on FMB</t>
  </si>
  <si>
    <t>**  Debt discount/(premium) shown on separate line.</t>
  </si>
  <si>
    <t xml:space="preserve"> Amortized Debt Issuance Exp./Discount/
(Premium)</t>
  </si>
  <si>
    <t>Amortized Loss on Reacquired Debt</t>
  </si>
  <si>
    <t>Other Fees</t>
  </si>
  <si>
    <t xml:space="preserve">  Embedded
Cost  </t>
  </si>
  <si>
    <t>2020 due 2050</t>
  </si>
  <si>
    <t>Notes Payable to Associated Company-LG&amp;E</t>
  </si>
  <si>
    <t>On Demand</t>
  </si>
  <si>
    <t>Notes Payable to Associated Company-LKE</t>
  </si>
  <si>
    <t>USING ENDING BALANCES AND INTEREST RATES</t>
  </si>
  <si>
    <t>Called Bonds / Term Loans</t>
  </si>
  <si>
    <t>2023 due 2033</t>
  </si>
  <si>
    <t>Varies</t>
  </si>
  <si>
    <t>Rounding</t>
  </si>
  <si>
    <t>G/L Balance</t>
  </si>
  <si>
    <r>
      <rPr>
        <b/>
        <sz val="12"/>
        <rFont val="Arial"/>
        <family val="2"/>
      </rPr>
      <t xml:space="preserve">1   </t>
    </r>
    <r>
      <rPr>
        <sz val="12"/>
        <rFont val="Arial"/>
        <family val="2"/>
      </rPr>
      <t>Remarketing fee = 10 basis points</t>
    </r>
  </si>
  <si>
    <r>
      <rPr>
        <b/>
        <sz val="12"/>
        <rFont val="Arial"/>
        <family val="2"/>
      </rPr>
      <t>2</t>
    </r>
    <r>
      <rPr>
        <sz val="12"/>
        <rFont val="Arial"/>
        <family val="2"/>
      </rPr>
      <t xml:space="preserve">   Revolving Credit Facility fee = 10 basis points (unused)</t>
    </r>
  </si>
  <si>
    <t>(5)*21%</t>
  </si>
  <si>
    <t>(3)+(7)</t>
  </si>
  <si>
    <t>100-(10)</t>
  </si>
  <si>
    <t>(7)/100</t>
  </si>
  <si>
    <t>(15)+(16)</t>
  </si>
  <si>
    <t>(24)*(26)</t>
  </si>
  <si>
    <t xml:space="preserve">Federal Tax Rate </t>
  </si>
  <si>
    <t>As of February 28, 2025</t>
  </si>
  <si>
    <t>Trimble Co. 2023 Series A</t>
  </si>
  <si>
    <t>FEBRUARY 28, 2025</t>
  </si>
  <si>
    <r>
      <rPr>
        <b/>
        <sz val="12"/>
        <rFont val="Arial"/>
        <family val="2"/>
      </rPr>
      <t>5</t>
    </r>
    <r>
      <rPr>
        <sz val="12"/>
        <rFont val="Arial"/>
        <family val="2"/>
      </rPr>
      <t xml:space="preserve">  Not used.</t>
    </r>
  </si>
  <si>
    <r>
      <rPr>
        <b/>
        <sz val="12"/>
        <rFont val="Arial"/>
        <family val="2"/>
      </rPr>
      <t>6</t>
    </r>
    <r>
      <rPr>
        <sz val="12"/>
        <rFont val="Arial"/>
        <family val="2"/>
      </rPr>
      <t xml:space="preserve">  Not used.</t>
    </r>
  </si>
  <si>
    <r>
      <rPr>
        <b/>
        <sz val="12"/>
        <rFont val="Arial"/>
        <family val="2"/>
      </rPr>
      <t>7</t>
    </r>
    <r>
      <rPr>
        <sz val="12"/>
        <rFont val="Arial"/>
        <family val="2"/>
      </rPr>
      <t xml:space="preserve">  Not used.</t>
    </r>
  </si>
  <si>
    <r>
      <rPr>
        <b/>
        <sz val="12"/>
        <rFont val="Arial"/>
        <family val="2"/>
      </rPr>
      <t>8</t>
    </r>
    <r>
      <rPr>
        <sz val="12"/>
        <rFont val="Arial"/>
        <family val="2"/>
      </rPr>
      <t xml:space="preserve">  Not used.</t>
    </r>
  </si>
  <si>
    <t>02-28-25</t>
  </si>
  <si>
    <t>*   Variable rate debt; rate represents a daily weighted average.</t>
  </si>
  <si>
    <t>W/ 5% 2025 State</t>
  </si>
  <si>
    <t>EEI</t>
  </si>
  <si>
    <t>AMI</t>
  </si>
  <si>
    <t>(Col 2 x Col 5 Line 4)</t>
  </si>
  <si>
    <t>(Sum of Col 3 - Col 5)</t>
  </si>
  <si>
    <t>(Col 1 + Col 6)</t>
  </si>
  <si>
    <t>(Col 7 x Col 8)</t>
  </si>
  <si>
    <t>(Col 11 x Col 12 Line 4)</t>
  </si>
  <si>
    <t>(Col 11 x Col 13 Line 4)</t>
  </si>
  <si>
    <t>(Col 11 x Col 14 Line 4)</t>
  </si>
  <si>
    <t>(Col 10 + Col 12 + Col 13 + Col 14)</t>
  </si>
  <si>
    <t>(Col 16 x Col 17)</t>
  </si>
  <si>
    <t>Net Reg Asset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</si>
</sst>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%"/>
    <numFmt numFmtId="167" formatCode="0.0000%"/>
    <numFmt numFmtId="168" formatCode="0.000"/>
    <numFmt numFmtId="169" formatCode="0.00000%"/>
    <numFmt numFmtId="170" formatCode="#,##0.0000_);\(#,##0.0000\)"/>
    <numFmt numFmtId="171" formatCode="mm/dd/yy_)"/>
    <numFmt numFmtId="172" formatCode="0_);\(0\)"/>
    <numFmt numFmtId="173" formatCode="0.000_)"/>
    <numFmt numFmtId="174" formatCode="#,##0.000_);\(#,##0.000\)"/>
    <numFmt numFmtId="175" formatCode="_(&quot;$&quot;* #,##0.0000_);_(&quot;$&quot;* \(#,##0.0000\);_(&quot;$&quot;* &quot;-&quot;??_);_(@_)"/>
    <numFmt numFmtId="176" formatCode="_(* #,##0.0000_);_(* \(#,##0.0000\);_(* &quot;-&quot;??_);_(@_)"/>
    <numFmt numFmtId="177" formatCode="mmmm\ d\,\ yyyy"/>
  </numFmts>
  <fonts count="26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u val="singleAccounting"/>
      <sz val="12"/>
      <name val="Times New Roman"/>
      <family val="1"/>
    </font>
    <font>
      <sz val="8"/>
      <name val="Times New Roman"/>
      <family val="1"/>
    </font>
    <font>
      <sz val="12"/>
      <color indexed="12"/>
      <name val="Times New Roman"/>
      <family val="1"/>
    </font>
    <font>
      <b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u/>
      <sz val="12"/>
      <name val="Times New Roman"/>
      <family val="1"/>
    </font>
    <font>
      <i/>
      <sz val="11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1" fillId="0" borderId="0"/>
    <xf numFmtId="0" fontId="5" fillId="0" borderId="0"/>
    <xf numFmtId="0" fontId="16" fillId="0" borderId="0"/>
    <xf numFmtId="37" fontId="1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37" fontId="1" fillId="0" borderId="0"/>
    <xf numFmtId="0" fontId="5" fillId="0" borderId="0"/>
    <xf numFmtId="0" fontId="22" fillId="3" borderId="0" applyNumberFormat="0" applyBorder="0" applyAlignment="0" applyProtection="0"/>
    <xf numFmtId="44" fontId="5" fillId="0" borderId="0" applyFont="0" applyFill="0" applyBorder="0" applyAlignment="0" applyProtection="0"/>
  </cellStyleXfs>
  <cellXfs count="215">
    <xf numFmtId="0" fontId="0" fillId="0" borderId="0" xfId="0"/>
    <xf numFmtId="37" fontId="2" fillId="0" borderId="0" xfId="4" applyFont="1" applyAlignment="1">
      <alignment horizontal="left"/>
    </xf>
    <xf numFmtId="37" fontId="2" fillId="0" borderId="0" xfId="4" applyFont="1"/>
    <xf numFmtId="37" fontId="3" fillId="0" borderId="0" xfId="4" applyFont="1"/>
    <xf numFmtId="37" fontId="3" fillId="0" borderId="0" xfId="4" applyFont="1" applyBorder="1"/>
    <xf numFmtId="37" fontId="4" fillId="0" borderId="0" xfId="4" applyFont="1" applyAlignment="1">
      <alignment horizontal="centerContinuous"/>
    </xf>
    <xf numFmtId="37" fontId="4" fillId="0" borderId="0" xfId="4" applyFont="1" applyAlignment="1">
      <alignment horizontal="left"/>
    </xf>
    <xf numFmtId="37" fontId="4" fillId="0" borderId="0" xfId="4" applyFont="1" applyAlignment="1">
      <alignment horizontal="center"/>
    </xf>
    <xf numFmtId="37" fontId="4" fillId="0" borderId="0" xfId="4" applyFont="1" applyAlignment="1"/>
    <xf numFmtId="37" fontId="2" fillId="0" borderId="0" xfId="4" applyFont="1" applyAlignment="1">
      <alignment horizontal="centerContinuous"/>
    </xf>
    <xf numFmtId="37" fontId="4" fillId="0" borderId="0" xfId="4" quotePrefix="1" applyFont="1" applyAlignment="1">
      <alignment horizontal="center"/>
    </xf>
    <xf numFmtId="43" fontId="2" fillId="0" borderId="0" xfId="1" applyFont="1" applyFill="1" applyAlignment="1">
      <alignment horizontal="center"/>
    </xf>
    <xf numFmtId="43" fontId="6" fillId="0" borderId="0" xfId="1" applyFont="1" applyAlignment="1">
      <alignment horizontal="center"/>
    </xf>
    <xf numFmtId="37" fontId="3" fillId="0" borderId="0" xfId="4" applyFont="1" applyAlignment="1">
      <alignment horizontal="center"/>
    </xf>
    <xf numFmtId="37" fontId="3" fillId="0" borderId="0" xfId="4" applyFont="1" applyBorder="1" applyAlignment="1">
      <alignment horizontal="center"/>
    </xf>
    <xf numFmtId="37" fontId="7" fillId="0" borderId="0" xfId="4" quotePrefix="1" applyFont="1" applyFill="1" applyAlignment="1">
      <alignment horizontal="center"/>
    </xf>
    <xf numFmtId="37" fontId="7" fillId="0" borderId="0" xfId="4" quotePrefix="1" applyFont="1" applyAlignment="1">
      <alignment horizontal="center"/>
    </xf>
    <xf numFmtId="37" fontId="3" fillId="0" borderId="1" xfId="4" applyFont="1" applyBorder="1" applyAlignment="1">
      <alignment horizontal="center"/>
    </xf>
    <xf numFmtId="37" fontId="3" fillId="0" borderId="1" xfId="4" applyFont="1" applyFill="1" applyBorder="1" applyAlignment="1">
      <alignment horizontal="center"/>
    </xf>
    <xf numFmtId="37" fontId="3" fillId="0" borderId="0" xfId="4" quotePrefix="1" applyFont="1" applyAlignment="1">
      <alignment horizontal="left"/>
    </xf>
    <xf numFmtId="164" fontId="3" fillId="0" borderId="0" xfId="2" applyNumberFormat="1" applyFont="1" applyFill="1"/>
    <xf numFmtId="37" fontId="3" fillId="0" borderId="0" xfId="4" quotePrefix="1" applyFont="1"/>
    <xf numFmtId="10" fontId="3" fillId="0" borderId="0" xfId="3" applyNumberFormat="1" applyFont="1" applyFill="1"/>
    <xf numFmtId="164" fontId="3" fillId="0" borderId="0" xfId="2" applyNumberFormat="1" applyFont="1" applyFill="1" applyBorder="1"/>
    <xf numFmtId="10" fontId="3" fillId="0" borderId="0" xfId="3" applyNumberFormat="1" applyFont="1" applyFill="1" applyAlignment="1">
      <alignment horizontal="center"/>
    </xf>
    <xf numFmtId="37" fontId="3" fillId="0" borderId="0" xfId="4" applyFont="1" applyFill="1"/>
    <xf numFmtId="165" fontId="3" fillId="0" borderId="0" xfId="1" applyNumberFormat="1" applyFont="1" applyFill="1"/>
    <xf numFmtId="37" fontId="3" fillId="0" borderId="0" xfId="4" applyFont="1" applyFill="1" applyBorder="1"/>
    <xf numFmtId="10" fontId="3" fillId="0" borderId="0" xfId="3" applyNumberFormat="1" applyFont="1" applyAlignment="1">
      <alignment horizontal="center"/>
    </xf>
    <xf numFmtId="10" fontId="3" fillId="0" borderId="0" xfId="3" applyNumberFormat="1" applyFont="1"/>
    <xf numFmtId="164" fontId="3" fillId="0" borderId="2" xfId="2" applyNumberFormat="1" applyFont="1" applyBorder="1"/>
    <xf numFmtId="166" fontId="3" fillId="0" borderId="2" xfId="3" applyNumberFormat="1" applyFont="1" applyBorder="1"/>
    <xf numFmtId="164" fontId="3" fillId="0" borderId="2" xfId="2" applyNumberFormat="1" applyFont="1" applyFill="1" applyBorder="1"/>
    <xf numFmtId="164" fontId="3" fillId="0" borderId="0" xfId="2" applyNumberFormat="1" applyFont="1"/>
    <xf numFmtId="0" fontId="3" fillId="0" borderId="0" xfId="4" applyNumberFormat="1" applyFont="1" applyAlignment="1">
      <alignment horizontal="center"/>
    </xf>
    <xf numFmtId="37" fontId="3" fillId="0" borderId="0" xfId="4" applyFont="1" applyFill="1" applyAlignment="1">
      <alignment horizontal="center"/>
    </xf>
    <xf numFmtId="43" fontId="6" fillId="0" borderId="0" xfId="1" applyFont="1" applyBorder="1" applyAlignment="1">
      <alignment horizontal="center"/>
    </xf>
    <xf numFmtId="37" fontId="3" fillId="0" borderId="0" xfId="4" quotePrefix="1" applyFont="1" applyBorder="1" applyAlignment="1">
      <alignment horizontal="center"/>
    </xf>
    <xf numFmtId="37" fontId="4" fillId="0" borderId="0" xfId="4" applyFont="1"/>
    <xf numFmtId="37" fontId="2" fillId="0" borderId="0" xfId="4" applyFont="1" applyBorder="1"/>
    <xf numFmtId="164" fontId="3" fillId="0" borderId="0" xfId="2" applyNumberFormat="1" applyFont="1" applyFill="1" applyBorder="1" applyAlignment="1">
      <alignment horizontal="center"/>
    </xf>
    <xf numFmtId="10" fontId="3" fillId="0" borderId="0" xfId="3" applyNumberFormat="1" applyFont="1" applyFill="1" applyBorder="1"/>
    <xf numFmtId="10" fontId="3" fillId="0" borderId="0" xfId="4" applyNumberFormat="1" applyFont="1" applyBorder="1"/>
    <xf numFmtId="10" fontId="3" fillId="0" borderId="0" xfId="4" applyNumberFormat="1" applyFont="1"/>
    <xf numFmtId="166" fontId="8" fillId="0" borderId="0" xfId="3" applyNumberFormat="1" applyFont="1" applyBorder="1"/>
    <xf numFmtId="10" fontId="3" fillId="0" borderId="0" xfId="3" applyNumberFormat="1" applyFont="1" applyBorder="1"/>
    <xf numFmtId="165" fontId="3" fillId="0" borderId="0" xfId="1" applyNumberFormat="1" applyFont="1" applyFill="1" applyBorder="1" applyAlignment="1">
      <alignment horizontal="center"/>
    </xf>
    <xf numFmtId="37" fontId="1" fillId="0" borderId="0" xfId="4"/>
    <xf numFmtId="37" fontId="1" fillId="2" borderId="0" xfId="4" quotePrefix="1" applyFill="1" applyAlignment="1"/>
    <xf numFmtId="166" fontId="3" fillId="0" borderId="2" xfId="3" applyNumberFormat="1" applyFont="1" applyFill="1" applyBorder="1"/>
    <xf numFmtId="10" fontId="3" fillId="0" borderId="2" xfId="3" quotePrefix="1" applyNumberFormat="1" applyFont="1" applyFill="1" applyBorder="1" applyAlignment="1">
      <alignment horizontal="center"/>
    </xf>
    <xf numFmtId="10" fontId="3" fillId="0" borderId="3" xfId="3" applyNumberFormat="1" applyFont="1" applyFill="1" applyBorder="1" applyAlignment="1">
      <alignment horizontal="center"/>
    </xf>
    <xf numFmtId="166" fontId="3" fillId="0" borderId="0" xfId="3" applyNumberFormat="1" applyFont="1" applyBorder="1"/>
    <xf numFmtId="168" fontId="3" fillId="0" borderId="0" xfId="3" applyNumberFormat="1" applyFont="1" applyBorder="1"/>
    <xf numFmtId="169" fontId="3" fillId="0" borderId="0" xfId="3" applyNumberFormat="1" applyFont="1" applyBorder="1"/>
    <xf numFmtId="43" fontId="12" fillId="0" borderId="7" xfId="1" applyFont="1" applyFill="1" applyBorder="1"/>
    <xf numFmtId="43" fontId="12" fillId="0" borderId="0" xfId="1" applyFont="1" applyFill="1" applyBorder="1" applyAlignment="1">
      <alignment horizontal="center"/>
    </xf>
    <xf numFmtId="37" fontId="18" fillId="0" borderId="0" xfId="7" applyFont="1" applyFill="1" applyAlignment="1">
      <alignment horizontal="center"/>
    </xf>
    <xf numFmtId="37" fontId="2" fillId="0" borderId="0" xfId="7" applyFont="1" applyFill="1" applyAlignment="1"/>
    <xf numFmtId="37" fontId="3" fillId="0" borderId="0" xfId="7" applyFont="1" applyFill="1"/>
    <xf numFmtId="0" fontId="19" fillId="0" borderId="0" xfId="8" applyFont="1" applyFill="1"/>
    <xf numFmtId="37" fontId="2" fillId="0" borderId="0" xfId="7" applyFont="1" applyFill="1" applyAlignment="1">
      <alignment horizontal="center"/>
    </xf>
    <xf numFmtId="37" fontId="4" fillId="0" borderId="0" xfId="7" applyFont="1" applyFill="1" applyAlignment="1">
      <alignment horizontal="centerContinuous"/>
    </xf>
    <xf numFmtId="37" fontId="3" fillId="0" borderId="0" xfId="7" applyFont="1" applyFill="1" applyAlignment="1">
      <alignment horizontal="centerContinuous"/>
    </xf>
    <xf numFmtId="37" fontId="3" fillId="0" borderId="0" xfId="7" applyFont="1" applyFill="1" applyBorder="1" applyAlignment="1">
      <alignment horizontal="center"/>
    </xf>
    <xf numFmtId="172" fontId="2" fillId="0" borderId="0" xfId="7" applyNumberFormat="1" applyFont="1" applyFill="1" applyAlignment="1">
      <alignment horizontal="center"/>
    </xf>
    <xf numFmtId="37" fontId="3" fillId="0" borderId="0" xfId="7" applyFont="1" applyFill="1" applyBorder="1"/>
    <xf numFmtId="165" fontId="3" fillId="0" borderId="0" xfId="9" applyNumberFormat="1" applyFont="1" applyFill="1" applyBorder="1"/>
    <xf numFmtId="37" fontId="3" fillId="0" borderId="0" xfId="7" quotePrefix="1" applyFont="1" applyFill="1" applyAlignment="1">
      <alignment horizontal="center"/>
    </xf>
    <xf numFmtId="174" fontId="3" fillId="0" borderId="0" xfId="7" quotePrefix="1" applyNumberFormat="1" applyFont="1" applyFill="1" applyAlignment="1">
      <alignment horizontal="center"/>
    </xf>
    <xf numFmtId="174" fontId="20" fillId="0" borderId="0" xfId="7" applyNumberFormat="1" applyFont="1" applyFill="1" applyAlignment="1">
      <alignment horizontal="center"/>
    </xf>
    <xf numFmtId="164" fontId="3" fillId="0" borderId="0" xfId="11" applyNumberFormat="1" applyFont="1" applyFill="1" applyBorder="1"/>
    <xf numFmtId="175" fontId="3" fillId="0" borderId="0" xfId="11" applyNumberFormat="1" applyFont="1" applyFill="1"/>
    <xf numFmtId="37" fontId="3" fillId="0" borderId="0" xfId="7" applyFont="1" applyFill="1" applyBorder="1" applyAlignment="1">
      <alignment horizontal="left"/>
    </xf>
    <xf numFmtId="175" fontId="3" fillId="0" borderId="0" xfId="7" applyNumberFormat="1" applyFont="1" applyFill="1" applyProtection="1"/>
    <xf numFmtId="176" fontId="3" fillId="0" borderId="1" xfId="9" applyNumberFormat="1" applyFont="1" applyFill="1" applyBorder="1" applyProtection="1"/>
    <xf numFmtId="176" fontId="3" fillId="0" borderId="0" xfId="9" applyNumberFormat="1" applyFont="1" applyFill="1" applyProtection="1"/>
    <xf numFmtId="37" fontId="3" fillId="0" borderId="0" xfId="7" quotePrefix="1" applyFont="1" applyFill="1" applyBorder="1" applyAlignment="1">
      <alignment horizontal="left"/>
    </xf>
    <xf numFmtId="10" fontId="19" fillId="0" borderId="0" xfId="10" applyNumberFormat="1" applyFont="1" applyFill="1"/>
    <xf numFmtId="175" fontId="3" fillId="0" borderId="1" xfId="7" applyNumberFormat="1" applyFont="1" applyFill="1" applyBorder="1"/>
    <xf numFmtId="174" fontId="3" fillId="0" borderId="0" xfId="7" applyNumberFormat="1" applyFont="1" applyFill="1" applyProtection="1"/>
    <xf numFmtId="175" fontId="3" fillId="0" borderId="3" xfId="7" applyNumberFormat="1" applyFont="1" applyFill="1" applyBorder="1"/>
    <xf numFmtId="167" fontId="3" fillId="0" borderId="0" xfId="10" applyNumberFormat="1" applyFont="1" applyFill="1" applyBorder="1"/>
    <xf numFmtId="167" fontId="3" fillId="0" borderId="1" xfId="10" applyNumberFormat="1" applyFont="1" applyFill="1" applyBorder="1"/>
    <xf numFmtId="167" fontId="3" fillId="0" borderId="2" xfId="10" applyNumberFormat="1" applyFont="1" applyFill="1" applyBorder="1"/>
    <xf numFmtId="174" fontId="3" fillId="0" borderId="0" xfId="7" applyNumberFormat="1" applyFont="1" applyFill="1"/>
    <xf numFmtId="10" fontId="3" fillId="0" borderId="0" xfId="10" applyNumberFormat="1" applyFont="1" applyFill="1"/>
    <xf numFmtId="0" fontId="3" fillId="0" borderId="0" xfId="8" applyFont="1" applyFill="1"/>
    <xf numFmtId="37" fontId="20" fillId="0" borderId="0" xfId="7" applyFont="1" applyFill="1"/>
    <xf numFmtId="167" fontId="3" fillId="0" borderId="1" xfId="10" applyNumberFormat="1" applyFont="1" applyFill="1" applyBorder="1" applyProtection="1"/>
    <xf numFmtId="166" fontId="12" fillId="0" borderId="8" xfId="3" applyNumberFormat="1" applyFont="1" applyFill="1" applyBorder="1"/>
    <xf numFmtId="166" fontId="12" fillId="0" borderId="9" xfId="3" applyNumberFormat="1" applyFont="1" applyFill="1" applyBorder="1"/>
    <xf numFmtId="166" fontId="12" fillId="0" borderId="0" xfId="3" applyNumberFormat="1" applyFont="1" applyFill="1"/>
    <xf numFmtId="37" fontId="3" fillId="0" borderId="0" xfId="12" quotePrefix="1" applyFont="1" applyAlignment="1">
      <alignment horizontal="center"/>
    </xf>
    <xf numFmtId="164" fontId="12" fillId="0" borderId="0" xfId="2" applyNumberFormat="1" applyFont="1" applyFill="1" applyBorder="1"/>
    <xf numFmtId="164" fontId="12" fillId="0" borderId="0" xfId="2" applyNumberFormat="1" applyFont="1" applyFill="1" applyBorder="1" applyAlignment="1">
      <alignment horizontal="center"/>
    </xf>
    <xf numFmtId="165" fontId="12" fillId="0" borderId="0" xfId="1" applyNumberFormat="1" applyFont="1" applyFill="1" applyBorder="1" applyAlignment="1">
      <alignment horizontal="center"/>
    </xf>
    <xf numFmtId="165" fontId="12" fillId="0" borderId="1" xfId="1" applyNumberFormat="1" applyFont="1" applyFill="1" applyBorder="1" applyAlignment="1">
      <alignment horizontal="center"/>
    </xf>
    <xf numFmtId="164" fontId="3" fillId="0" borderId="2" xfId="15" applyNumberFormat="1" applyFont="1" applyFill="1" applyBorder="1"/>
    <xf numFmtId="166" fontId="9" fillId="0" borderId="11" xfId="3" applyNumberFormat="1" applyFont="1" applyFill="1" applyBorder="1"/>
    <xf numFmtId="166" fontId="9" fillId="0" borderId="8" xfId="3" applyNumberFormat="1" applyFont="1" applyFill="1" applyBorder="1"/>
    <xf numFmtId="166" fontId="12" fillId="0" borderId="8" xfId="3" applyNumberFormat="1" applyFont="1" applyFill="1" applyBorder="1" applyAlignment="1"/>
    <xf numFmtId="166" fontId="12" fillId="0" borderId="8" xfId="3" applyNumberFormat="1" applyFont="1" applyFill="1" applyBorder="1" applyAlignment="1">
      <alignment vertical="top"/>
    </xf>
    <xf numFmtId="165" fontId="12" fillId="0" borderId="0" xfId="1" applyNumberFormat="1" applyFont="1" applyFill="1" applyBorder="1"/>
    <xf numFmtId="165" fontId="12" fillId="0" borderId="1" xfId="1" applyNumberFormat="1" applyFont="1" applyFill="1" applyBorder="1"/>
    <xf numFmtId="164" fontId="12" fillId="0" borderId="3" xfId="2" applyNumberFormat="1" applyFont="1" applyFill="1" applyBorder="1"/>
    <xf numFmtId="164" fontId="12" fillId="0" borderId="3" xfId="2" applyNumberFormat="1" applyFont="1" applyFill="1" applyBorder="1" applyAlignment="1">
      <alignment horizontal="center"/>
    </xf>
    <xf numFmtId="166" fontId="9" fillId="0" borderId="13" xfId="3" applyNumberFormat="1" applyFont="1" applyFill="1" applyBorder="1"/>
    <xf numFmtId="43" fontId="12" fillId="0" borderId="0" xfId="2" applyNumberFormat="1" applyFont="1" applyFill="1" applyBorder="1"/>
    <xf numFmtId="166" fontId="15" fillId="0" borderId="0" xfId="3" applyNumberFormat="1" applyFont="1" applyFill="1"/>
    <xf numFmtId="0" fontId="9" fillId="0" borderId="0" xfId="0" applyFont="1" applyFill="1"/>
    <xf numFmtId="0" fontId="9" fillId="0" borderId="7" xfId="0" applyFont="1" applyFill="1" applyBorder="1" applyAlignment="1">
      <alignment horizontal="left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5" fillId="0" borderId="0" xfId="0" applyFont="1" applyFill="1" applyAlignment="1">
      <alignment horizontal="right"/>
    </xf>
    <xf numFmtId="0" fontId="1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170" fontId="12" fillId="0" borderId="8" xfId="0" applyNumberFormat="1" applyFont="1" applyFill="1" applyBorder="1"/>
    <xf numFmtId="0" fontId="12" fillId="0" borderId="0" xfId="0" applyFont="1" applyFill="1" applyAlignment="1">
      <alignment horizontal="right"/>
    </xf>
    <xf numFmtId="170" fontId="12" fillId="0" borderId="8" xfId="0" applyNumberFormat="1" applyFont="1" applyFill="1" applyBorder="1" applyAlignment="1">
      <alignment horizontal="center"/>
    </xf>
    <xf numFmtId="0" fontId="12" fillId="0" borderId="7" xfId="0" applyFont="1" applyFill="1" applyBorder="1"/>
    <xf numFmtId="0" fontId="14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right" wrapText="1"/>
    </xf>
    <xf numFmtId="170" fontId="12" fillId="0" borderId="9" xfId="0" applyNumberFormat="1" applyFont="1" applyFill="1" applyBorder="1" applyAlignment="1">
      <alignment horizontal="center" wrapText="1"/>
    </xf>
    <xf numFmtId="0" fontId="9" fillId="0" borderId="7" xfId="0" applyFont="1" applyFill="1" applyBorder="1"/>
    <xf numFmtId="171" fontId="12" fillId="0" borderId="0" xfId="0" applyNumberFormat="1" applyFont="1" applyFill="1" applyAlignment="1">
      <alignment horizontal="center"/>
    </xf>
    <xf numFmtId="167" fontId="12" fillId="0" borderId="0" xfId="0" applyNumberFormat="1" applyFont="1" applyFill="1"/>
    <xf numFmtId="37" fontId="12" fillId="0" borderId="0" xfId="0" applyNumberFormat="1" applyFont="1" applyFill="1"/>
    <xf numFmtId="165" fontId="12" fillId="0" borderId="0" xfId="0" applyNumberFormat="1" applyFont="1" applyFill="1"/>
    <xf numFmtId="165" fontId="12" fillId="0" borderId="0" xfId="0" applyNumberFormat="1" applyFont="1" applyFill="1" applyAlignment="1">
      <alignment horizontal="left"/>
    </xf>
    <xf numFmtId="37" fontId="12" fillId="0" borderId="0" xfId="0" applyNumberFormat="1" applyFont="1" applyFill="1" applyAlignment="1">
      <alignment horizontal="right"/>
    </xf>
    <xf numFmtId="37" fontId="12" fillId="0" borderId="0" xfId="0" applyNumberFormat="1" applyFont="1" applyFill="1" applyAlignment="1">
      <alignment horizontal="left"/>
    </xf>
    <xf numFmtId="42" fontId="12" fillId="0" borderId="0" xfId="0" applyNumberFormat="1" applyFont="1" applyFill="1"/>
    <xf numFmtId="41" fontId="12" fillId="0" borderId="0" xfId="0" applyNumberFormat="1" applyFont="1" applyFill="1"/>
    <xf numFmtId="0" fontId="9" fillId="0" borderId="0" xfId="0" applyFont="1" applyFill="1" applyAlignment="1">
      <alignment horizontal="left"/>
    </xf>
    <xf numFmtId="166" fontId="12" fillId="0" borderId="0" xfId="0" applyNumberFormat="1" applyFont="1" applyFill="1"/>
    <xf numFmtId="173" fontId="12" fillId="0" borderId="0" xfId="0" applyNumberFormat="1" applyFont="1" applyFill="1"/>
    <xf numFmtId="42" fontId="12" fillId="0" borderId="10" xfId="0" applyNumberFormat="1" applyFont="1" applyFill="1" applyBorder="1"/>
    <xf numFmtId="42" fontId="12" fillId="0" borderId="0" xfId="0" applyNumberFormat="1" applyFont="1" applyFill="1" applyAlignment="1">
      <alignment horizontal="left"/>
    </xf>
    <xf numFmtId="42" fontId="12" fillId="0" borderId="0" xfId="0" applyNumberFormat="1" applyFont="1" applyFill="1" applyAlignment="1">
      <alignment horizontal="right"/>
    </xf>
    <xf numFmtId="42" fontId="12" fillId="0" borderId="10" xfId="0" applyNumberFormat="1" applyFont="1" applyFill="1" applyBorder="1" applyAlignment="1">
      <alignment horizontal="right"/>
    </xf>
    <xf numFmtId="41" fontId="12" fillId="0" borderId="0" xfId="0" applyNumberFormat="1" applyFont="1" applyFill="1" applyAlignment="1">
      <alignment horizontal="right"/>
    </xf>
    <xf numFmtId="0" fontId="12" fillId="0" borderId="7" xfId="0" applyFont="1" applyFill="1" applyBorder="1" applyAlignment="1">
      <alignment vertical="top"/>
    </xf>
    <xf numFmtId="171" fontId="12" fillId="0" borderId="0" xfId="0" applyNumberFormat="1" applyFont="1" applyFill="1" applyAlignment="1">
      <alignment horizontal="center" vertical="top"/>
    </xf>
    <xf numFmtId="166" fontId="12" fillId="0" borderId="0" xfId="0" applyNumberFormat="1" applyFont="1" applyFill="1" applyAlignment="1">
      <alignment vertical="top"/>
    </xf>
    <xf numFmtId="0" fontId="12" fillId="0" borderId="0" xfId="0" applyFont="1" applyFill="1" applyAlignment="1">
      <alignment horizontal="right" vertical="top"/>
    </xf>
    <xf numFmtId="0" fontId="13" fillId="0" borderId="0" xfId="0" applyFont="1" applyFill="1" applyAlignment="1">
      <alignment horizontal="left" vertical="top"/>
    </xf>
    <xf numFmtId="41" fontId="12" fillId="0" borderId="0" xfId="0" applyNumberFormat="1" applyFont="1" applyFill="1" applyAlignment="1">
      <alignment vertical="top"/>
    </xf>
    <xf numFmtId="165" fontId="12" fillId="0" borderId="0" xfId="0" applyNumberFormat="1" applyFont="1" applyFill="1" applyAlignment="1">
      <alignment horizontal="left" vertical="top"/>
    </xf>
    <xf numFmtId="165" fontId="12" fillId="0" borderId="0" xfId="0" applyNumberFormat="1" applyFont="1" applyFill="1" applyAlignment="1">
      <alignment vertical="top"/>
    </xf>
    <xf numFmtId="41" fontId="12" fillId="0" borderId="0" xfId="0" applyNumberFormat="1" applyFont="1" applyFill="1" applyAlignment="1">
      <alignment horizontal="right" vertical="top"/>
    </xf>
    <xf numFmtId="0" fontId="12" fillId="0" borderId="0" xfId="0" applyFont="1" applyFill="1" applyAlignment="1">
      <alignment horizontal="left" vertical="top"/>
    </xf>
    <xf numFmtId="0" fontId="12" fillId="0" borderId="0" xfId="0" applyFont="1" applyFill="1" applyAlignment="1">
      <alignment vertical="top"/>
    </xf>
    <xf numFmtId="0" fontId="12" fillId="0" borderId="7" xfId="0" applyFont="1" applyFill="1" applyBorder="1" applyAlignment="1">
      <alignment vertical="top" wrapText="1"/>
    </xf>
    <xf numFmtId="167" fontId="12" fillId="0" borderId="0" xfId="0" applyNumberFormat="1" applyFont="1" applyFill="1" applyAlignment="1">
      <alignment vertical="top"/>
    </xf>
    <xf numFmtId="0" fontId="23" fillId="0" borderId="0" xfId="0" applyFont="1" applyFill="1"/>
    <xf numFmtId="169" fontId="12" fillId="0" borderId="0" xfId="0" applyNumberFormat="1" applyFont="1" applyFill="1"/>
    <xf numFmtId="41" fontId="12" fillId="0" borderId="0" xfId="0" applyNumberFormat="1" applyFont="1" applyFill="1" applyAlignment="1">
      <alignment horizontal="center"/>
    </xf>
    <xf numFmtId="43" fontId="12" fillId="0" borderId="0" xfId="0" applyNumberFormat="1" applyFont="1" applyFill="1" applyAlignment="1">
      <alignment horizontal="left"/>
    </xf>
    <xf numFmtId="43" fontId="12" fillId="0" borderId="0" xfId="0" applyNumberFormat="1" applyFont="1" applyFill="1"/>
    <xf numFmtId="42" fontId="12" fillId="0" borderId="3" xfId="0" applyNumberFormat="1" applyFont="1" applyFill="1" applyBorder="1"/>
    <xf numFmtId="0" fontId="12" fillId="0" borderId="12" xfId="0" applyFont="1" applyFill="1" applyBorder="1"/>
    <xf numFmtId="173" fontId="12" fillId="0" borderId="1" xfId="0" applyNumberFormat="1" applyFont="1" applyFill="1" applyBorder="1"/>
    <xf numFmtId="0" fontId="12" fillId="0" borderId="1" xfId="0" applyFont="1" applyFill="1" applyBorder="1" applyAlignment="1">
      <alignment horizontal="right"/>
    </xf>
    <xf numFmtId="37" fontId="12" fillId="0" borderId="1" xfId="0" applyNumberFormat="1" applyFont="1" applyFill="1" applyBorder="1"/>
    <xf numFmtId="0" fontId="12" fillId="0" borderId="1" xfId="0" applyFont="1" applyFill="1" applyBorder="1" applyAlignment="1">
      <alignment horizontal="left"/>
    </xf>
    <xf numFmtId="37" fontId="12" fillId="0" borderId="1" xfId="0" applyNumberFormat="1" applyFont="1" applyFill="1" applyBorder="1" applyAlignment="1">
      <alignment horizontal="left"/>
    </xf>
    <xf numFmtId="0" fontId="12" fillId="0" borderId="1" xfId="0" applyFont="1" applyFill="1" applyBorder="1"/>
    <xf numFmtId="170" fontId="12" fillId="0" borderId="9" xfId="0" applyNumberFormat="1" applyFont="1" applyFill="1" applyBorder="1"/>
    <xf numFmtId="0" fontId="24" fillId="0" borderId="0" xfId="0" applyFont="1" applyFill="1" applyAlignment="1">
      <alignment horizontal="right"/>
    </xf>
    <xf numFmtId="0" fontId="13" fillId="0" borderId="0" xfId="0" applyFont="1" applyFill="1" applyAlignment="1">
      <alignment horizontal="center"/>
    </xf>
    <xf numFmtId="37" fontId="5" fillId="0" borderId="0" xfId="0" applyNumberFormat="1" applyFont="1" applyFill="1" applyAlignment="1">
      <alignment horizontal="right"/>
    </xf>
    <xf numFmtId="170" fontId="12" fillId="0" borderId="0" xfId="0" applyNumberFormat="1" applyFont="1" applyFill="1"/>
    <xf numFmtId="37" fontId="5" fillId="0" borderId="0" xfId="0" applyNumberFormat="1" applyFont="1" applyFill="1" applyAlignment="1">
      <alignment horizontal="left"/>
    </xf>
    <xf numFmtId="0" fontId="14" fillId="0" borderId="0" xfId="0" applyFont="1" applyFill="1" applyAlignment="1">
      <alignment horizontal="right"/>
    </xf>
    <xf numFmtId="170" fontId="14" fillId="0" borderId="8" xfId="0" applyNumberFormat="1" applyFont="1" applyFill="1" applyBorder="1" applyAlignment="1">
      <alignment horizontal="center"/>
    </xf>
    <xf numFmtId="42" fontId="12" fillId="0" borderId="0" xfId="0" applyNumberFormat="1" applyFont="1" applyFill="1" applyAlignment="1">
      <alignment horizontal="center"/>
    </xf>
    <xf numFmtId="165" fontId="12" fillId="0" borderId="1" xfId="0" applyNumberFormat="1" applyFont="1" applyFill="1" applyBorder="1"/>
    <xf numFmtId="165" fontId="12" fillId="0" borderId="1" xfId="0" applyNumberFormat="1" applyFont="1" applyFill="1" applyBorder="1" applyAlignment="1">
      <alignment horizontal="right"/>
    </xf>
    <xf numFmtId="42" fontId="12" fillId="0" borderId="5" xfId="0" applyNumberFormat="1" applyFont="1" applyFill="1" applyBorder="1"/>
    <xf numFmtId="42" fontId="12" fillId="0" borderId="2" xfId="0" applyNumberFormat="1" applyFont="1" applyFill="1" applyBorder="1"/>
    <xf numFmtId="170" fontId="9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right"/>
    </xf>
    <xf numFmtId="37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 vertical="top"/>
    </xf>
    <xf numFmtId="170" fontId="12" fillId="0" borderId="0" xfId="0" applyNumberFormat="1" applyFont="1" applyFill="1" applyAlignment="1">
      <alignment vertical="top"/>
    </xf>
    <xf numFmtId="37" fontId="18" fillId="0" borderId="0" xfId="7" applyFont="1" applyAlignment="1">
      <alignment horizontal="center"/>
    </xf>
    <xf numFmtId="37" fontId="18" fillId="0" borderId="0" xfId="7" quotePrefix="1" applyFont="1" applyAlignment="1">
      <alignment horizontal="center"/>
    </xf>
    <xf numFmtId="0" fontId="12" fillId="0" borderId="1" xfId="0" applyFont="1" applyFill="1" applyBorder="1" applyAlignment="1">
      <alignment horizontal="center"/>
    </xf>
    <xf numFmtId="10" fontId="25" fillId="0" borderId="0" xfId="3" applyNumberFormat="1" applyFont="1" applyFill="1"/>
    <xf numFmtId="10" fontId="25" fillId="0" borderId="0" xfId="3" applyNumberFormat="1" applyFont="1" applyFill="1" applyAlignment="1"/>
    <xf numFmtId="0" fontId="25" fillId="0" borderId="0" xfId="0" applyFont="1" applyFill="1" applyAlignment="1">
      <alignment horizontal="center"/>
    </xf>
    <xf numFmtId="10" fontId="12" fillId="0" borderId="0" xfId="0" applyNumberFormat="1" applyFont="1" applyFill="1"/>
    <xf numFmtId="10" fontId="12" fillId="0" borderId="0" xfId="1" applyNumberFormat="1" applyFont="1" applyFill="1"/>
    <xf numFmtId="10" fontId="3" fillId="0" borderId="0" xfId="3" applyNumberFormat="1" applyFont="1" applyFill="1" applyBorder="1" applyAlignment="1">
      <alignment horizontal="center"/>
    </xf>
    <xf numFmtId="37" fontId="4" fillId="0" borderId="0" xfId="4" quotePrefix="1" applyFont="1" applyAlignment="1">
      <alignment horizontal="center"/>
    </xf>
    <xf numFmtId="37" fontId="4" fillId="0" borderId="0" xfId="4" applyFont="1" applyFill="1" applyAlignment="1">
      <alignment horizontal="center"/>
    </xf>
    <xf numFmtId="37" fontId="4" fillId="0" borderId="0" xfId="4" applyFont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77" fontId="9" fillId="0" borderId="0" xfId="14" applyNumberFormat="1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10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2" fillId="0" borderId="0" xfId="0" applyFont="1" applyFill="1" applyAlignment="1">
      <alignment horizontal="left" vertical="top"/>
    </xf>
    <xf numFmtId="37" fontId="2" fillId="0" borderId="0" xfId="7" applyFont="1" applyFill="1" applyAlignment="1"/>
    <xf numFmtId="172" fontId="2" fillId="0" borderId="0" xfId="7" applyNumberFormat="1" applyFont="1" applyFill="1" applyAlignment="1">
      <alignment horizontal="left"/>
    </xf>
  </cellXfs>
  <cellStyles count="16">
    <cellStyle name="Comma" xfId="1" builtinId="3"/>
    <cellStyle name="Comma 31 2" xfId="9" xr:uid="{00000000-0005-0000-0000-000001000000}"/>
    <cellStyle name="Currency" xfId="2" builtinId="4"/>
    <cellStyle name="Currency 10" xfId="15" xr:uid="{1F2EC529-B541-4B12-8E25-E697341C2F02}"/>
    <cellStyle name="Currency 7 2" xfId="11" xr:uid="{00000000-0005-0000-0000-000003000000}"/>
    <cellStyle name="Good" xfId="14" builtinId="26"/>
    <cellStyle name="Normal" xfId="0" builtinId="0"/>
    <cellStyle name="Normal 10" xfId="5" xr:uid="{00000000-0005-0000-0000-000006000000}"/>
    <cellStyle name="Normal 12" xfId="13" xr:uid="{85BDF452-9120-4775-A4C2-7EBAC3DE10A8}"/>
    <cellStyle name="Normal 2" xfId="6" xr:uid="{00000000-0005-0000-0000-000007000000}"/>
    <cellStyle name="Normal 30 2" xfId="8" xr:uid="{00000000-0005-0000-0000-000008000000}"/>
    <cellStyle name="Normal_Composite Tax Rates" xfId="7" xr:uid="{00000000-0005-0000-0000-000009000000}"/>
    <cellStyle name="Normal_KU Attachment 1 ECR Review (revised) (4)" xfId="4" xr:uid="{00000000-0005-0000-0000-00000A000000}"/>
    <cellStyle name="Normal_LGE Attachment 1 ECR Review (revised) (3)" xfId="12" xr:uid="{00000000-0005-0000-0000-00000B000000}"/>
    <cellStyle name="Percent" xfId="3" builtinId="5"/>
    <cellStyle name="Percent 6 2" xfId="10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D40"/>
  <sheetViews>
    <sheetView showGridLines="0" tabSelected="1" zoomScale="80" zoomScaleNormal="80" workbookViewId="0"/>
  </sheetViews>
  <sheetFormatPr defaultColWidth="17.81640625" defaultRowHeight="15.5" x14ac:dyDescent="0.35"/>
  <cols>
    <col min="1" max="1" width="5.453125" style="4" customWidth="1"/>
    <col min="2" max="2" width="20.7265625" style="4" customWidth="1"/>
    <col min="3" max="3" width="16" style="4" bestFit="1" customWidth="1"/>
    <col min="4" max="4" width="4" style="4" bestFit="1" customWidth="1"/>
    <col min="5" max="5" width="1.7265625" style="4" customWidth="1"/>
    <col min="6" max="6" width="9.7265625" style="4" bestFit="1" customWidth="1"/>
    <col min="7" max="7" width="2" style="4" customWidth="1"/>
    <col min="8" max="8" width="15.08984375" style="4" bestFit="1" customWidth="1"/>
    <col min="9" max="9" width="2" style="4" customWidth="1"/>
    <col min="10" max="10" width="16" style="4" bestFit="1" customWidth="1"/>
    <col min="11" max="11" width="2" style="4" customWidth="1"/>
    <col min="12" max="12" width="15.08984375" style="4" bestFit="1" customWidth="1"/>
    <col min="13" max="13" width="2.26953125" style="4" customWidth="1"/>
    <col min="14" max="14" width="21.7265625" style="4" bestFit="1" customWidth="1"/>
    <col min="15" max="15" width="2.26953125" style="4" customWidth="1"/>
    <col min="16" max="16" width="16" style="4" bestFit="1" customWidth="1"/>
    <col min="17" max="17" width="1.81640625" style="4" customWidth="1"/>
    <col min="18" max="18" width="12.36328125" style="4" bestFit="1" customWidth="1"/>
    <col min="19" max="19" width="1.81640625" style="4" customWidth="1"/>
    <col min="20" max="20" width="16" style="4" bestFit="1" customWidth="1"/>
    <col min="21" max="21" width="19" style="4" customWidth="1"/>
    <col min="22" max="22" width="2.26953125" style="4" customWidth="1"/>
    <col min="23" max="23" width="18.26953125" style="4" customWidth="1"/>
    <col min="24" max="24" width="2.453125" style="4" customWidth="1"/>
    <col min="25" max="25" width="16.453125" style="4" customWidth="1"/>
    <col min="26" max="26" width="2.81640625" style="4" customWidth="1"/>
    <col min="27" max="27" width="18.1796875" style="4" customWidth="1"/>
    <col min="28" max="16384" width="17.81640625" style="4"/>
  </cols>
  <sheetData>
    <row r="1" spans="1:27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V1" s="3"/>
      <c r="X1" s="3"/>
      <c r="Y1" s="3"/>
      <c r="Z1" s="3"/>
    </row>
    <row r="2" spans="1:27" x14ac:dyDescent="0.3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"/>
      <c r="X2" s="3"/>
      <c r="Y2" s="3"/>
      <c r="Z2" s="3"/>
    </row>
    <row r="3" spans="1:27" x14ac:dyDescent="0.35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X3" s="3"/>
      <c r="Y3" s="3"/>
    </row>
    <row r="4" spans="1:27" x14ac:dyDescent="0.35">
      <c r="A4" s="199" t="s">
        <v>0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5"/>
      <c r="T4" s="6"/>
      <c r="U4" s="6"/>
      <c r="V4" s="6"/>
      <c r="W4" s="7"/>
      <c r="X4" s="8"/>
      <c r="Y4" s="8"/>
      <c r="Z4" s="8"/>
      <c r="AA4" s="8"/>
    </row>
    <row r="5" spans="1:27" x14ac:dyDescent="0.3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3"/>
      <c r="Y5" s="3"/>
      <c r="Z5" s="3"/>
      <c r="AA5" s="3"/>
    </row>
    <row r="6" spans="1:27" x14ac:dyDescent="0.35">
      <c r="A6" s="198" t="s">
        <v>100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5"/>
      <c r="T6" s="7"/>
      <c r="U6" s="7"/>
      <c r="V6" s="7"/>
      <c r="W6" s="7"/>
      <c r="X6" s="8"/>
      <c r="Y6" s="8"/>
      <c r="Z6" s="8"/>
      <c r="AA6" s="8"/>
    </row>
    <row r="7" spans="1:27" x14ac:dyDescent="0.35">
      <c r="A7" s="197" t="s">
        <v>127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5"/>
      <c r="T7" s="7"/>
      <c r="U7" s="7"/>
      <c r="V7" s="7"/>
      <c r="W7" s="9"/>
    </row>
    <row r="8" spans="1:27" x14ac:dyDescent="0.35">
      <c r="A8" s="10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1"/>
      <c r="S8" s="7"/>
      <c r="T8" s="7"/>
      <c r="U8" s="7"/>
      <c r="V8" s="7"/>
      <c r="W8" s="9"/>
    </row>
    <row r="9" spans="1:27" ht="17" x14ac:dyDescent="0.5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27" x14ac:dyDescent="0.35">
      <c r="A10" s="2"/>
      <c r="B10" s="2"/>
      <c r="C10" s="3"/>
      <c r="D10" s="3"/>
      <c r="E10" s="3"/>
      <c r="H10" s="3"/>
      <c r="I10" s="3"/>
      <c r="J10" s="3"/>
      <c r="K10" s="3"/>
      <c r="L10" s="3"/>
      <c r="M10" s="3"/>
      <c r="N10" s="13" t="s">
        <v>1</v>
      </c>
      <c r="Q10" s="3"/>
      <c r="R10" s="3"/>
      <c r="S10" s="3"/>
      <c r="T10" s="3"/>
      <c r="V10" s="13"/>
    </row>
    <row r="11" spans="1:27" x14ac:dyDescent="0.35">
      <c r="A11" s="2"/>
      <c r="B11" s="2"/>
      <c r="C11" s="13"/>
      <c r="D11" s="13"/>
      <c r="E11" s="13"/>
      <c r="H11" s="13"/>
      <c r="I11" s="13"/>
      <c r="J11" s="13"/>
      <c r="K11" s="13"/>
      <c r="L11" s="13"/>
      <c r="M11" s="13"/>
      <c r="N11" s="13" t="s">
        <v>2</v>
      </c>
      <c r="O11" s="13"/>
      <c r="P11" s="13" t="s">
        <v>3</v>
      </c>
      <c r="S11" s="13"/>
      <c r="T11" s="14" t="s">
        <v>4</v>
      </c>
      <c r="V11" s="14"/>
      <c r="X11" s="13"/>
      <c r="Y11" s="13"/>
    </row>
    <row r="12" spans="1:27" x14ac:dyDescent="0.35">
      <c r="A12" s="2"/>
      <c r="B12" s="2"/>
      <c r="C12" s="13"/>
      <c r="D12" s="13"/>
      <c r="E12" s="13"/>
      <c r="F12" s="13"/>
      <c r="H12" s="13"/>
      <c r="I12" s="13"/>
      <c r="J12" s="13" t="s">
        <v>5</v>
      </c>
      <c r="K12" s="13"/>
      <c r="L12" s="13"/>
      <c r="M12" s="13"/>
      <c r="N12" s="13" t="s">
        <v>6</v>
      </c>
      <c r="O12" s="13"/>
      <c r="P12" s="13" t="s">
        <v>7</v>
      </c>
      <c r="Q12" s="14"/>
      <c r="R12" s="13" t="s">
        <v>8</v>
      </c>
      <c r="S12" s="13"/>
      <c r="T12" s="13" t="s">
        <v>8</v>
      </c>
    </row>
    <row r="13" spans="1:27" x14ac:dyDescent="0.35">
      <c r="A13" s="2"/>
      <c r="B13" s="3"/>
      <c r="C13" s="13" t="s">
        <v>9</v>
      </c>
      <c r="D13" s="13"/>
      <c r="E13" s="13"/>
      <c r="F13" s="14" t="s">
        <v>10</v>
      </c>
      <c r="H13" s="13"/>
      <c r="I13" s="13"/>
      <c r="J13" s="13" t="s">
        <v>11</v>
      </c>
      <c r="K13" s="13"/>
      <c r="L13" s="13" t="s">
        <v>138</v>
      </c>
      <c r="M13" s="13"/>
      <c r="N13" s="13" t="s">
        <v>12</v>
      </c>
      <c r="O13" s="13"/>
      <c r="P13" s="13" t="s">
        <v>12</v>
      </c>
      <c r="Q13" s="14"/>
      <c r="R13" s="13" t="s">
        <v>13</v>
      </c>
      <c r="S13" s="13"/>
      <c r="T13" s="14" t="s">
        <v>12</v>
      </c>
    </row>
    <row r="14" spans="1:27" x14ac:dyDescent="0.35">
      <c r="A14" s="3"/>
      <c r="B14" s="3"/>
      <c r="C14" s="93" t="s">
        <v>134</v>
      </c>
      <c r="D14" s="13"/>
      <c r="E14" s="13"/>
      <c r="F14" s="14" t="s">
        <v>14</v>
      </c>
      <c r="H14" s="13" t="s">
        <v>137</v>
      </c>
      <c r="I14" s="13"/>
      <c r="J14" s="15" t="s">
        <v>15</v>
      </c>
      <c r="K14" s="13"/>
      <c r="L14" s="15" t="s">
        <v>139</v>
      </c>
      <c r="M14" s="13"/>
      <c r="N14" s="15" t="s">
        <v>140</v>
      </c>
      <c r="O14" s="13"/>
      <c r="P14" s="16" t="s">
        <v>141</v>
      </c>
      <c r="Q14" s="14"/>
      <c r="R14" s="13" t="s">
        <v>16</v>
      </c>
      <c r="S14" s="13"/>
      <c r="T14" s="15" t="s">
        <v>142</v>
      </c>
    </row>
    <row r="15" spans="1:27" x14ac:dyDescent="0.35">
      <c r="A15" s="3"/>
      <c r="B15" s="3"/>
      <c r="C15" s="17">
        <v>-1</v>
      </c>
      <c r="D15" s="13"/>
      <c r="E15" s="14"/>
      <c r="F15" s="17">
        <v>-2</v>
      </c>
      <c r="H15" s="17">
        <v>-3</v>
      </c>
      <c r="I15" s="13"/>
      <c r="J15" s="18">
        <v>-4</v>
      </c>
      <c r="K15" s="13"/>
      <c r="L15" s="18">
        <v>-5</v>
      </c>
      <c r="M15" s="13"/>
      <c r="N15" s="18">
        <v>-6</v>
      </c>
      <c r="O15" s="13"/>
      <c r="P15" s="17">
        <v>-7</v>
      </c>
      <c r="Q15" s="13"/>
      <c r="R15" s="17">
        <v>-8</v>
      </c>
      <c r="S15" s="13"/>
      <c r="T15" s="17">
        <v>-9</v>
      </c>
    </row>
    <row r="16" spans="1:27" ht="30" customHeight="1" x14ac:dyDescent="0.35">
      <c r="A16" s="19" t="s">
        <v>17</v>
      </c>
      <c r="B16" s="3" t="s">
        <v>18</v>
      </c>
      <c r="C16" s="20">
        <f>'Q5 - ECC'!E66</f>
        <v>195963815.70999998</v>
      </c>
      <c r="D16" s="21"/>
      <c r="E16" s="3"/>
      <c r="F16" s="22">
        <f>ROUND(+C16/$C$19,4)</f>
        <v>2.7699999999999999E-2</v>
      </c>
      <c r="H16" s="20">
        <v>0</v>
      </c>
      <c r="I16" s="3"/>
      <c r="J16" s="20">
        <f>ROUND(+F16*$J$19,0)</f>
        <v>-7974</v>
      </c>
      <c r="K16" s="3"/>
      <c r="L16" s="20">
        <v>-2942899</v>
      </c>
      <c r="M16" s="3"/>
      <c r="N16" s="20">
        <f>SUM(H16:M16)</f>
        <v>-2950873</v>
      </c>
      <c r="O16" s="3"/>
      <c r="P16" s="23">
        <f>+C16+N16</f>
        <v>193012942.70999998</v>
      </c>
      <c r="R16" s="24">
        <v>0.93859387479160494</v>
      </c>
      <c r="S16" s="3"/>
      <c r="T16" s="23">
        <f>ROUND(+P16*R16,0)</f>
        <v>181160766</v>
      </c>
    </row>
    <row r="17" spans="1:30" ht="30" customHeight="1" x14ac:dyDescent="0.35">
      <c r="A17" s="19" t="s">
        <v>19</v>
      </c>
      <c r="B17" s="3" t="s">
        <v>20</v>
      </c>
      <c r="C17" s="25">
        <f>'Q5 - ECC'!E51</f>
        <v>3084922973.3699999</v>
      </c>
      <c r="D17" s="21"/>
      <c r="E17" s="3"/>
      <c r="F17" s="22">
        <f>ROUND(+C17/$C$19,4)</f>
        <v>0.43640000000000001</v>
      </c>
      <c r="H17" s="26">
        <v>0</v>
      </c>
      <c r="I17" s="3"/>
      <c r="J17" s="25">
        <f>ROUND(+F17*$J$19,0)</f>
        <v>-125631</v>
      </c>
      <c r="K17" s="3"/>
      <c r="L17" s="25">
        <v>-73306458</v>
      </c>
      <c r="M17" s="3"/>
      <c r="N17" s="20">
        <f t="shared" ref="N17:N18" si="0">SUM(H17:M17)</f>
        <v>-73432089</v>
      </c>
      <c r="O17" s="3"/>
      <c r="P17" s="27">
        <f>+C17+N17</f>
        <v>3011490884.3699999</v>
      </c>
      <c r="R17" s="28">
        <f>+R16</f>
        <v>0.93859387479160494</v>
      </c>
      <c r="S17" s="3"/>
      <c r="T17" s="27">
        <f>ROUND(+P17*R17,0)</f>
        <v>2826566898</v>
      </c>
    </row>
    <row r="18" spans="1:30" ht="30" customHeight="1" x14ac:dyDescent="0.35">
      <c r="A18" s="19" t="s">
        <v>21</v>
      </c>
      <c r="B18" s="3" t="s">
        <v>22</v>
      </c>
      <c r="C18" s="25">
        <v>3787494537.1100006</v>
      </c>
      <c r="D18" s="3"/>
      <c r="E18" s="3"/>
      <c r="F18" s="29">
        <f>ROUND(1-F16-F17,4)</f>
        <v>0.53590000000000004</v>
      </c>
      <c r="H18" s="26">
        <f>H19</f>
        <v>-323122.45999999996</v>
      </c>
      <c r="I18" s="3"/>
      <c r="J18" s="26">
        <f>+J19-J16-J17</f>
        <v>-154276.29999999999</v>
      </c>
      <c r="K18" s="3"/>
      <c r="L18" s="26">
        <v>-90016140.340000004</v>
      </c>
      <c r="M18" s="3"/>
      <c r="N18" s="20">
        <f t="shared" si="0"/>
        <v>-90493539.100000009</v>
      </c>
      <c r="O18" s="3"/>
      <c r="P18" s="27">
        <f>+C18+N18</f>
        <v>3697000998.0100007</v>
      </c>
      <c r="R18" s="28">
        <f>+R16</f>
        <v>0.93859387479160494</v>
      </c>
      <c r="S18" s="3"/>
      <c r="T18" s="27">
        <f>ROUND(+P18*R18,0)</f>
        <v>3469982492</v>
      </c>
    </row>
    <row r="19" spans="1:30" ht="30" customHeight="1" thickBot="1" x14ac:dyDescent="0.4">
      <c r="A19" s="19" t="s">
        <v>23</v>
      </c>
      <c r="B19" s="3" t="s">
        <v>24</v>
      </c>
      <c r="C19" s="30">
        <f>SUM(C16:C18)</f>
        <v>7068381326.1900005</v>
      </c>
      <c r="D19" s="3"/>
      <c r="E19" s="3"/>
      <c r="F19" s="31">
        <f>SUM(F16:F18)</f>
        <v>1</v>
      </c>
      <c r="H19" s="32">
        <f>-(1295.08*0.2495)*1000</f>
        <v>-323122.45999999996</v>
      </c>
      <c r="I19" s="3"/>
      <c r="J19" s="98">
        <v>-287881.3</v>
      </c>
      <c r="K19" s="3"/>
      <c r="L19" s="98">
        <v>-166265497.34</v>
      </c>
      <c r="M19" s="3"/>
      <c r="N19" s="32">
        <f>SUM(N16:N18)</f>
        <v>-166876501.10000002</v>
      </c>
      <c r="O19" s="3"/>
      <c r="P19" s="32">
        <f>SUM(P16:P18)</f>
        <v>6901504825.0900002</v>
      </c>
      <c r="S19" s="3"/>
      <c r="T19" s="32">
        <f>SUM(T16:T18)</f>
        <v>6477710156</v>
      </c>
    </row>
    <row r="20" spans="1:30" ht="16" thickTop="1" x14ac:dyDescent="0.35">
      <c r="A20" s="3"/>
      <c r="B20" s="3"/>
      <c r="C20" s="3"/>
      <c r="D20" s="3"/>
      <c r="E20" s="3"/>
      <c r="F20" s="3"/>
      <c r="H20" s="3"/>
      <c r="I20" s="3"/>
      <c r="J20" s="3"/>
      <c r="K20" s="3"/>
      <c r="L20" s="3"/>
      <c r="M20" s="3"/>
      <c r="N20" s="3"/>
      <c r="O20" s="3"/>
      <c r="Q20" s="3"/>
      <c r="S20" s="3"/>
    </row>
    <row r="21" spans="1:30" x14ac:dyDescent="0.35">
      <c r="A21" s="3"/>
      <c r="B21" s="3"/>
      <c r="C21" s="33"/>
      <c r="D21" s="3"/>
      <c r="E21" s="3"/>
      <c r="F21" s="3"/>
      <c r="H21" s="3"/>
      <c r="I21" s="3"/>
      <c r="J21" s="3"/>
      <c r="K21" s="3"/>
      <c r="L21" s="3"/>
      <c r="M21" s="3"/>
      <c r="N21" s="3"/>
      <c r="O21" s="3"/>
      <c r="P21" s="3"/>
      <c r="Q21" s="3"/>
      <c r="T21" s="3"/>
    </row>
    <row r="22" spans="1:30" ht="17" x14ac:dyDescent="0.5">
      <c r="A22" s="3"/>
      <c r="B22" s="3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3"/>
    </row>
    <row r="23" spans="1:30" ht="17" x14ac:dyDescent="0.5">
      <c r="A23" s="3"/>
      <c r="B23" s="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3"/>
    </row>
    <row r="24" spans="1:30" ht="17" x14ac:dyDescent="0.5">
      <c r="A24" s="3"/>
      <c r="B24" s="3"/>
      <c r="C24" s="12"/>
      <c r="D24" s="12"/>
      <c r="E24" s="12"/>
      <c r="F24" s="12"/>
      <c r="G24" s="12"/>
      <c r="H24" s="34"/>
      <c r="I24" s="12"/>
      <c r="J24" s="34"/>
      <c r="K24" s="12"/>
      <c r="L24" s="12"/>
      <c r="M24" s="12"/>
      <c r="N24" s="34" t="s">
        <v>25</v>
      </c>
      <c r="O24" s="12"/>
      <c r="P24" s="12"/>
      <c r="Q24" s="12"/>
      <c r="T24" s="3"/>
      <c r="U24" s="3"/>
      <c r="Z24" s="3"/>
      <c r="AD24" s="14"/>
    </row>
    <row r="25" spans="1:30" ht="17" x14ac:dyDescent="0.5">
      <c r="A25" s="3"/>
      <c r="B25" s="3"/>
      <c r="C25" s="12"/>
      <c r="D25" s="12"/>
      <c r="E25" s="12"/>
      <c r="F25" s="12"/>
      <c r="G25" s="12"/>
      <c r="H25" s="34"/>
      <c r="I25" s="12"/>
      <c r="J25" s="34"/>
      <c r="K25" s="12"/>
      <c r="L25" s="12"/>
      <c r="M25" s="12"/>
      <c r="N25" s="14" t="s">
        <v>4</v>
      </c>
      <c r="O25" s="12"/>
      <c r="R25" s="13"/>
      <c r="S25" s="13"/>
      <c r="T25" s="13" t="s">
        <v>26</v>
      </c>
      <c r="Z25" s="3"/>
      <c r="AD25" s="14"/>
    </row>
    <row r="26" spans="1:30" x14ac:dyDescent="0.35">
      <c r="A26" s="3"/>
      <c r="B26" s="3"/>
      <c r="C26" s="14" t="s">
        <v>4</v>
      </c>
      <c r="D26" s="3"/>
      <c r="E26" s="3"/>
      <c r="F26" s="3"/>
      <c r="H26" s="34" t="s">
        <v>27</v>
      </c>
      <c r="J26" s="35" t="s">
        <v>28</v>
      </c>
      <c r="L26" s="13" t="s">
        <v>138</v>
      </c>
      <c r="N26" s="13" t="s">
        <v>8</v>
      </c>
      <c r="O26" s="3"/>
      <c r="P26" s="14" t="s">
        <v>25</v>
      </c>
      <c r="R26" s="13" t="s">
        <v>29</v>
      </c>
      <c r="S26" s="13"/>
      <c r="T26" s="13" t="s">
        <v>30</v>
      </c>
      <c r="Z26" s="3"/>
      <c r="AC26" s="14"/>
      <c r="AD26" s="14"/>
    </row>
    <row r="27" spans="1:30" ht="17" x14ac:dyDescent="0.5">
      <c r="C27" s="13" t="s">
        <v>8</v>
      </c>
      <c r="D27" s="36"/>
      <c r="E27" s="36"/>
      <c r="F27" s="14" t="s">
        <v>10</v>
      </c>
      <c r="H27" s="13" t="s">
        <v>31</v>
      </c>
      <c r="J27" s="35" t="s">
        <v>13</v>
      </c>
      <c r="L27" s="13" t="s">
        <v>148</v>
      </c>
      <c r="N27" s="14" t="s">
        <v>12</v>
      </c>
      <c r="O27" s="36"/>
      <c r="P27" s="14" t="s">
        <v>10</v>
      </c>
      <c r="R27" s="13" t="s">
        <v>26</v>
      </c>
      <c r="S27" s="13"/>
      <c r="T27" s="13" t="s">
        <v>32</v>
      </c>
      <c r="Z27" s="36"/>
      <c r="AC27" s="14"/>
      <c r="AD27" s="37"/>
    </row>
    <row r="28" spans="1:30" x14ac:dyDescent="0.35">
      <c r="A28" s="38"/>
      <c r="B28" s="39"/>
      <c r="C28" s="14" t="s">
        <v>12</v>
      </c>
      <c r="F28" s="14" t="s">
        <v>14</v>
      </c>
      <c r="H28" s="15" t="s">
        <v>143</v>
      </c>
      <c r="J28" s="15" t="s">
        <v>144</v>
      </c>
      <c r="L28" s="16" t="s">
        <v>145</v>
      </c>
      <c r="N28" s="15" t="s">
        <v>146</v>
      </c>
      <c r="P28" s="14" t="s">
        <v>14</v>
      </c>
      <c r="R28" s="13" t="s">
        <v>33</v>
      </c>
      <c r="S28" s="13"/>
      <c r="T28" s="16" t="s">
        <v>147</v>
      </c>
      <c r="Z28" s="14"/>
      <c r="AC28" s="14"/>
      <c r="AD28" s="37"/>
    </row>
    <row r="29" spans="1:30" x14ac:dyDescent="0.35">
      <c r="A29" s="39"/>
      <c r="B29" s="39"/>
      <c r="C29" s="17">
        <v>-10</v>
      </c>
      <c r="D29" s="14"/>
      <c r="E29" s="14"/>
      <c r="F29" s="17">
        <v>-11</v>
      </c>
      <c r="H29" s="17">
        <v>-12</v>
      </c>
      <c r="J29" s="18">
        <v>-13</v>
      </c>
      <c r="L29" s="17">
        <v>-14</v>
      </c>
      <c r="M29" s="13"/>
      <c r="N29" s="17">
        <v>-15</v>
      </c>
      <c r="O29" s="3"/>
      <c r="P29" s="17">
        <v>-16</v>
      </c>
      <c r="Q29" s="3"/>
      <c r="R29" s="17">
        <v>-17</v>
      </c>
      <c r="S29" s="13"/>
      <c r="T29" s="17">
        <v>-18</v>
      </c>
      <c r="Z29" s="14"/>
      <c r="AC29" s="14"/>
      <c r="AD29" s="14"/>
    </row>
    <row r="30" spans="1:30" ht="30" customHeight="1" x14ac:dyDescent="0.35">
      <c r="A30" s="19" t="s">
        <v>17</v>
      </c>
      <c r="B30" s="3" t="s">
        <v>18</v>
      </c>
      <c r="C30" s="20">
        <f>+T16</f>
        <v>181160766</v>
      </c>
      <c r="D30" s="25"/>
      <c r="E30" s="3"/>
      <c r="F30" s="22">
        <f>IFERROR(ROUND(+C30/$C$33,4),0)</f>
        <v>2.8000000000000001E-2</v>
      </c>
      <c r="H30" s="20">
        <f>ROUND(+F30*$H$33,0)</f>
        <v>-17352058</v>
      </c>
      <c r="J30" s="20">
        <f>ROUND(+F30*$J$33,0)</f>
        <v>-18623</v>
      </c>
      <c r="L30" s="20">
        <f>ROUND(+F30*$L$33,0)</f>
        <v>-123898</v>
      </c>
      <c r="N30" s="40">
        <f>+C30+H30+J30+L30</f>
        <v>163666187</v>
      </c>
      <c r="O30" s="14"/>
      <c r="P30" s="41">
        <f>IFERROR(ROUND(+N30/$N$33,4),0)</f>
        <v>2.8000000000000001E-2</v>
      </c>
      <c r="Q30" s="42"/>
      <c r="R30" s="24">
        <f>'Q5 - ECC'!R66</f>
        <v>4.53E-2</v>
      </c>
      <c r="S30" s="43"/>
      <c r="T30" s="24">
        <f>ROUND(+$P$30*$R$30,4)</f>
        <v>1.2999999999999999E-3</v>
      </c>
      <c r="Z30" s="14"/>
      <c r="AC30" s="44"/>
      <c r="AD30" s="45"/>
    </row>
    <row r="31" spans="1:30" ht="30" customHeight="1" x14ac:dyDescent="0.35">
      <c r="A31" s="19" t="s">
        <v>19</v>
      </c>
      <c r="B31" s="3" t="s">
        <v>20</v>
      </c>
      <c r="C31" s="25">
        <f>+T17</f>
        <v>2826566898</v>
      </c>
      <c r="D31" s="25"/>
      <c r="E31" s="3"/>
      <c r="F31" s="22">
        <f>IFERROR(ROUND(+C31/$C$33,4),0)</f>
        <v>0.43640000000000001</v>
      </c>
      <c r="H31" s="25">
        <f>ROUND(+F31*$H$33,0)</f>
        <v>-270444219</v>
      </c>
      <c r="J31" s="25">
        <f>ROUND(+F31*$J$33,0)</f>
        <v>-290248</v>
      </c>
      <c r="L31" s="25">
        <f>ROUND(+F31*$L$33,0)</f>
        <v>-1931046</v>
      </c>
      <c r="N31" s="46">
        <f>+C31+H31+J31+L31</f>
        <v>2553901385</v>
      </c>
      <c r="O31" s="14"/>
      <c r="P31" s="41">
        <f>IFERROR(ROUND(+N31/$N$33,4),0)</f>
        <v>0.43630000000000002</v>
      </c>
      <c r="Q31" s="42"/>
      <c r="R31" s="24">
        <f>'Q5 - ECC'!R51</f>
        <v>4.3799999999999999E-2</v>
      </c>
      <c r="S31" s="43"/>
      <c r="T31" s="24">
        <f>ROUND(+$P$31*$R$31,4)</f>
        <v>1.9099999999999999E-2</v>
      </c>
      <c r="W31" s="47"/>
      <c r="X31" s="47"/>
      <c r="Y31" s="47"/>
      <c r="Z31" s="47"/>
      <c r="AB31" s="47"/>
      <c r="AC31" s="44"/>
      <c r="AD31" s="45"/>
    </row>
    <row r="32" spans="1:30" ht="30" customHeight="1" x14ac:dyDescent="0.35">
      <c r="A32" s="19" t="s">
        <v>21</v>
      </c>
      <c r="B32" s="3" t="s">
        <v>22</v>
      </c>
      <c r="C32" s="25">
        <f>+T18</f>
        <v>3469982492</v>
      </c>
      <c r="D32" s="25"/>
      <c r="E32" s="3"/>
      <c r="F32" s="22">
        <f>ROUND(1-F30-F31,4)</f>
        <v>0.53559999999999997</v>
      </c>
      <c r="H32" s="25">
        <f>+H33-H30-H31</f>
        <v>-331920080.82151628</v>
      </c>
      <c r="J32" s="25">
        <f>+J33-J30-J31</f>
        <v>-356225.14</v>
      </c>
      <c r="L32" s="25">
        <f>+L33-L30-L31</f>
        <v>-2370001.5233500004</v>
      </c>
      <c r="N32" s="46">
        <f>+C32+H32+J32+L32</f>
        <v>3135336184.5151339</v>
      </c>
      <c r="P32" s="22">
        <f>ROUND(1-P30-P31,4)</f>
        <v>0.53569999999999995</v>
      </c>
      <c r="Q32" s="42"/>
      <c r="R32" s="24">
        <v>9.35E-2</v>
      </c>
      <c r="S32" s="43"/>
      <c r="T32" s="24">
        <f>ROUND(+$P$32*$R$32,4)</f>
        <v>5.0099999999999999E-2</v>
      </c>
      <c r="AC32" s="48"/>
      <c r="AD32" s="45"/>
    </row>
    <row r="33" spans="1:30" ht="30" customHeight="1" thickBot="1" x14ac:dyDescent="0.4">
      <c r="A33" s="19" t="s">
        <v>23</v>
      </c>
      <c r="B33" s="3" t="s">
        <v>24</v>
      </c>
      <c r="C33" s="32">
        <f>SUM(C30:C32)</f>
        <v>6477710156</v>
      </c>
      <c r="D33" s="25"/>
      <c r="E33" s="3"/>
      <c r="F33" s="49">
        <f>SUM(F30:F32)</f>
        <v>1</v>
      </c>
      <c r="H33" s="32">
        <v>-619716357.82151628</v>
      </c>
      <c r="J33" s="32">
        <v>-665096.14</v>
      </c>
      <c r="L33" s="32">
        <v>-4424945.5233500004</v>
      </c>
      <c r="N33" s="32">
        <f>SUM(N30:N32)</f>
        <v>5852903756.5151339</v>
      </c>
      <c r="P33" s="49">
        <f>SUM(P30:P32)</f>
        <v>1</v>
      </c>
      <c r="R33" s="45"/>
      <c r="S33" s="3"/>
      <c r="T33" s="50">
        <f>ROUND(SUM(T30:T32),4)</f>
        <v>7.0499999999999993E-2</v>
      </c>
      <c r="AD33" s="45"/>
    </row>
    <row r="34" spans="1:30" ht="35.15" customHeight="1" thickTop="1" thickBot="1" x14ac:dyDescent="0.4">
      <c r="A34" s="19" t="s">
        <v>34</v>
      </c>
      <c r="B34" s="3" t="s">
        <v>35</v>
      </c>
      <c r="R34" s="196"/>
      <c r="T34" s="51">
        <f>ROUND(T33+(T33-T31-T30)*(24.95%/(1-24.95%)),4)</f>
        <v>8.72E-2</v>
      </c>
    </row>
    <row r="35" spans="1:30" ht="16" thickTop="1" x14ac:dyDescent="0.35"/>
    <row r="39" spans="1:30" x14ac:dyDescent="0.35">
      <c r="L39" s="52"/>
      <c r="N39" s="53"/>
      <c r="P39" s="54"/>
    </row>
    <row r="40" spans="1:30" x14ac:dyDescent="0.35">
      <c r="L40" s="52"/>
      <c r="N40" s="53"/>
    </row>
  </sheetData>
  <mergeCells count="3">
    <mergeCell ref="A7:R7"/>
    <mergeCell ref="A6:R6"/>
    <mergeCell ref="A4:R4"/>
  </mergeCells>
  <printOptions horizontalCentered="1" gridLinesSet="0"/>
  <pageMargins left="0.32" right="0.33" top="0.75" bottom="0.5" header="0.5" footer="0"/>
  <pageSetup scale="61" orientation="landscape" r:id="rId1"/>
  <headerFooter scaleWithDoc="0">
    <oddFooter>&amp;R&amp;"Times New Roman,Bold"&amp;12&amp;K000000Attachment to Response to Question No. 5(a-d)
Page 1 of 3
Fackler/Kent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85"/>
  <sheetViews>
    <sheetView showGridLines="0" zoomScale="80" zoomScaleNormal="80" zoomScaleSheetLayoutView="80" workbookViewId="0">
      <selection sqref="A1:R1"/>
    </sheetView>
  </sheetViews>
  <sheetFormatPr defaultColWidth="9.81640625" defaultRowHeight="15.5" x14ac:dyDescent="0.35"/>
  <cols>
    <col min="1" max="1" width="49.1796875" style="113" customWidth="1"/>
    <col min="2" max="2" width="15.81640625" style="112" customWidth="1"/>
    <col min="3" max="3" width="12.81640625" style="113" bestFit="1" customWidth="1"/>
    <col min="4" max="4" width="5.54296875" style="114" customWidth="1"/>
    <col min="5" max="5" width="22.453125" style="113" customWidth="1"/>
    <col min="6" max="6" width="5.54296875" style="115" customWidth="1"/>
    <col min="7" max="7" width="19.81640625" style="113" customWidth="1"/>
    <col min="8" max="8" width="5.54296875" style="114" customWidth="1"/>
    <col min="9" max="9" width="16.81640625" style="113" customWidth="1"/>
    <col min="10" max="10" width="5.54296875" style="116" customWidth="1"/>
    <col min="11" max="11" width="5" style="113" customWidth="1"/>
    <col min="12" max="12" width="16" style="113" customWidth="1"/>
    <col min="13" max="13" width="5.54296875" style="114" customWidth="1"/>
    <col min="14" max="14" width="16.54296875" style="113" customWidth="1"/>
    <col min="15" max="15" width="5.81640625" style="117" bestFit="1" customWidth="1"/>
    <col min="16" max="16" width="17.453125" style="113" bestFit="1" customWidth="1"/>
    <col min="17" max="17" width="1" style="113" customWidth="1"/>
    <col min="18" max="18" width="15.453125" style="174" bestFit="1" customWidth="1"/>
    <col min="19" max="19" width="14.54296875" style="113" bestFit="1" customWidth="1"/>
    <col min="20" max="21" width="10.1796875" style="113" bestFit="1" customWidth="1"/>
    <col min="22" max="16384" width="9.81640625" style="113"/>
  </cols>
  <sheetData>
    <row r="1" spans="1:18" s="110" customFormat="1" x14ac:dyDescent="0.35">
      <c r="A1" s="201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</row>
    <row r="2" spans="1:18" s="110" customFormat="1" x14ac:dyDescent="0.35">
      <c r="A2" s="201" t="s">
        <v>36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8" s="110" customFormat="1" x14ac:dyDescent="0.35">
      <c r="A3" s="203" t="s">
        <v>129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</row>
    <row r="4" spans="1:18" s="110" customFormat="1" x14ac:dyDescent="0.35">
      <c r="A4" s="204" t="s">
        <v>112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</row>
    <row r="5" spans="1:18" s="110" customFormat="1" ht="20" x14ac:dyDescent="0.4">
      <c r="A5" s="206" t="s">
        <v>37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8"/>
    </row>
    <row r="6" spans="1:18" x14ac:dyDescent="0.35">
      <c r="A6" s="111"/>
      <c r="R6" s="118"/>
    </row>
    <row r="7" spans="1:18" x14ac:dyDescent="0.35">
      <c r="A7" s="55"/>
      <c r="D7" s="119"/>
      <c r="F7" s="117"/>
      <c r="G7" s="209" t="s">
        <v>38</v>
      </c>
      <c r="H7" s="209"/>
      <c r="I7" s="209"/>
      <c r="J7" s="209"/>
      <c r="K7" s="209"/>
      <c r="L7" s="209"/>
      <c r="M7" s="209"/>
      <c r="N7" s="209"/>
      <c r="O7" s="209"/>
      <c r="P7" s="209"/>
      <c r="Q7" s="112"/>
      <c r="R7" s="120"/>
    </row>
    <row r="8" spans="1:18" ht="62" x14ac:dyDescent="0.35">
      <c r="A8" s="121"/>
      <c r="B8" s="122" t="s">
        <v>40</v>
      </c>
      <c r="C8" s="122" t="s">
        <v>33</v>
      </c>
      <c r="D8" s="119"/>
      <c r="E8" s="122" t="s">
        <v>41</v>
      </c>
      <c r="F8" s="117"/>
      <c r="G8" s="190" t="s">
        <v>42</v>
      </c>
      <c r="H8" s="119"/>
      <c r="I8" s="123" t="s">
        <v>104</v>
      </c>
      <c r="J8" s="117"/>
      <c r="K8" s="112"/>
      <c r="L8" s="123" t="s">
        <v>105</v>
      </c>
      <c r="M8" s="124"/>
      <c r="N8" s="123" t="s">
        <v>106</v>
      </c>
      <c r="P8" s="190" t="s">
        <v>43</v>
      </c>
      <c r="Q8" s="112"/>
      <c r="R8" s="125" t="s">
        <v>107</v>
      </c>
    </row>
    <row r="9" spans="1:18" x14ac:dyDescent="0.35">
      <c r="A9" s="126" t="s">
        <v>78</v>
      </c>
      <c r="B9" s="127"/>
      <c r="C9" s="128"/>
      <c r="D9" s="119"/>
      <c r="E9" s="129"/>
      <c r="F9" s="117"/>
      <c r="G9" s="129"/>
      <c r="H9" s="119"/>
      <c r="I9" s="130"/>
      <c r="J9" s="131"/>
      <c r="K9" s="130"/>
      <c r="L9" s="129"/>
      <c r="M9" s="132"/>
      <c r="N9" s="129"/>
      <c r="O9" s="133"/>
      <c r="P9" s="129"/>
      <c r="R9" s="118"/>
    </row>
    <row r="10" spans="1:18" ht="17.25" customHeight="1" x14ac:dyDescent="0.35">
      <c r="A10" s="121" t="s">
        <v>45</v>
      </c>
      <c r="B10" s="127">
        <v>11720</v>
      </c>
      <c r="C10" s="137">
        <v>3.0499999999999999E-2</v>
      </c>
      <c r="D10" s="117" t="s">
        <v>44</v>
      </c>
      <c r="E10" s="135">
        <v>20930000</v>
      </c>
      <c r="F10" s="117"/>
      <c r="G10" s="135">
        <f t="shared" ref="G10:G16" si="0">ROUND(C10*E10,0)</f>
        <v>638365</v>
      </c>
      <c r="H10" s="119"/>
      <c r="I10" s="135">
        <v>4137.1446428571426</v>
      </c>
      <c r="K10" s="119"/>
      <c r="L10" s="135">
        <v>36268.355357142857</v>
      </c>
      <c r="M10" s="119"/>
      <c r="N10" s="135">
        <v>20930</v>
      </c>
      <c r="O10" s="136">
        <v>1</v>
      </c>
      <c r="P10" s="135">
        <f t="shared" ref="P10:P38" si="1">G10+I10+L10+N10</f>
        <v>699700.5</v>
      </c>
      <c r="R10" s="90">
        <f t="shared" ref="R10:R19" si="2">ROUND((P10/E10),4)</f>
        <v>3.3399999999999999E-2</v>
      </c>
    </row>
    <row r="11" spans="1:18" ht="17.25" customHeight="1" x14ac:dyDescent="0.35">
      <c r="A11" s="121" t="s">
        <v>46</v>
      </c>
      <c r="B11" s="127">
        <v>11720</v>
      </c>
      <c r="C11" s="137">
        <v>3.0499999999999999E-2</v>
      </c>
      <c r="D11" s="117" t="s">
        <v>44</v>
      </c>
      <c r="E11" s="135">
        <v>2400000</v>
      </c>
      <c r="F11" s="117"/>
      <c r="G11" s="135">
        <f t="shared" si="0"/>
        <v>73200</v>
      </c>
      <c r="H11" s="119"/>
      <c r="I11" s="135">
        <v>2880.2410714285711</v>
      </c>
      <c r="K11" s="119"/>
      <c r="L11" s="135">
        <v>4152.0053571428571</v>
      </c>
      <c r="M11" s="119"/>
      <c r="N11" s="135">
        <v>2400</v>
      </c>
      <c r="O11" s="136">
        <v>1</v>
      </c>
      <c r="P11" s="135">
        <f t="shared" si="1"/>
        <v>82632.246428571423</v>
      </c>
      <c r="R11" s="90">
        <f t="shared" si="2"/>
        <v>3.44E-2</v>
      </c>
    </row>
    <row r="12" spans="1:18" ht="17.25" customHeight="1" x14ac:dyDescent="0.35">
      <c r="A12" s="121" t="s">
        <v>47</v>
      </c>
      <c r="B12" s="127">
        <v>11720</v>
      </c>
      <c r="C12" s="137">
        <v>3.0499999999999999E-2</v>
      </c>
      <c r="D12" s="117" t="s">
        <v>44</v>
      </c>
      <c r="E12" s="135">
        <v>2400000</v>
      </c>
      <c r="F12" s="117"/>
      <c r="G12" s="135">
        <f t="shared" si="0"/>
        <v>73200</v>
      </c>
      <c r="H12" s="119"/>
      <c r="I12" s="135">
        <v>1157.8321428571428</v>
      </c>
      <c r="K12" s="119"/>
      <c r="L12" s="135">
        <v>12893.10357142857</v>
      </c>
      <c r="M12" s="119"/>
      <c r="N12" s="135">
        <v>2400</v>
      </c>
      <c r="O12" s="136">
        <v>1</v>
      </c>
      <c r="P12" s="135">
        <f t="shared" si="1"/>
        <v>89650.935714285704</v>
      </c>
      <c r="R12" s="90">
        <f t="shared" si="2"/>
        <v>3.7400000000000003E-2</v>
      </c>
    </row>
    <row r="13" spans="1:18" ht="17.25" customHeight="1" x14ac:dyDescent="0.35">
      <c r="A13" s="121" t="s">
        <v>48</v>
      </c>
      <c r="B13" s="127">
        <v>11720</v>
      </c>
      <c r="C13" s="137">
        <v>3.0499999999999999E-2</v>
      </c>
      <c r="D13" s="117" t="s">
        <v>44</v>
      </c>
      <c r="E13" s="135">
        <v>7400000</v>
      </c>
      <c r="F13" s="117"/>
      <c r="G13" s="135">
        <f t="shared" si="0"/>
        <v>225700</v>
      </c>
      <c r="H13" s="119"/>
      <c r="I13" s="135">
        <v>3207.8285714285712</v>
      </c>
      <c r="K13" s="119"/>
      <c r="L13" s="135">
        <v>12742.410714285714</v>
      </c>
      <c r="M13" s="119"/>
      <c r="N13" s="135">
        <v>7400</v>
      </c>
      <c r="O13" s="136">
        <v>1</v>
      </c>
      <c r="P13" s="135">
        <f t="shared" si="1"/>
        <v>249050.23928571428</v>
      </c>
      <c r="R13" s="90">
        <f t="shared" si="2"/>
        <v>3.3700000000000001E-2</v>
      </c>
    </row>
    <row r="14" spans="1:18" ht="17.25" customHeight="1" x14ac:dyDescent="0.35">
      <c r="A14" s="121" t="s">
        <v>49</v>
      </c>
      <c r="B14" s="127">
        <v>49218</v>
      </c>
      <c r="C14" s="137">
        <v>1.7500000000000002E-2</v>
      </c>
      <c r="D14" s="117"/>
      <c r="E14" s="135">
        <v>50000000</v>
      </c>
      <c r="F14" s="117"/>
      <c r="G14" s="135">
        <f t="shared" si="0"/>
        <v>875000</v>
      </c>
      <c r="H14" s="119"/>
      <c r="I14" s="135">
        <v>48854.076785714286</v>
      </c>
      <c r="K14" s="119"/>
      <c r="L14" s="135">
        <v>105217.76785714287</v>
      </c>
      <c r="M14" s="119"/>
      <c r="N14" s="135"/>
      <c r="O14" s="136"/>
      <c r="P14" s="135">
        <f t="shared" si="1"/>
        <v>1029071.8446428571</v>
      </c>
      <c r="R14" s="90">
        <f t="shared" si="2"/>
        <v>2.06E-2</v>
      </c>
    </row>
    <row r="15" spans="1:18" ht="17.25" customHeight="1" x14ac:dyDescent="0.35">
      <c r="A15" s="121" t="s">
        <v>50</v>
      </c>
      <c r="B15" s="127">
        <v>49218</v>
      </c>
      <c r="C15" s="137">
        <v>2.1250000000000002E-2</v>
      </c>
      <c r="D15" s="117"/>
      <c r="E15" s="135">
        <v>54000000</v>
      </c>
      <c r="F15" s="117"/>
      <c r="G15" s="135">
        <f t="shared" si="0"/>
        <v>1147500</v>
      </c>
      <c r="H15" s="119"/>
      <c r="I15" s="135">
        <v>36295.208928571432</v>
      </c>
      <c r="K15" s="119"/>
      <c r="L15" s="135">
        <v>61941.412500000006</v>
      </c>
      <c r="M15" s="119"/>
      <c r="N15" s="135"/>
      <c r="O15" s="136"/>
      <c r="P15" s="135">
        <f t="shared" si="1"/>
        <v>1245736.6214285716</v>
      </c>
      <c r="R15" s="90">
        <f t="shared" si="2"/>
        <v>2.3099999999999999E-2</v>
      </c>
    </row>
    <row r="16" spans="1:18" ht="17.25" customHeight="1" x14ac:dyDescent="0.35">
      <c r="A16" s="121" t="s">
        <v>51</v>
      </c>
      <c r="B16" s="127">
        <v>11720</v>
      </c>
      <c r="C16" s="137">
        <v>0.02</v>
      </c>
      <c r="D16" s="117"/>
      <c r="E16" s="135">
        <v>77947405</v>
      </c>
      <c r="F16" s="117"/>
      <c r="G16" s="135">
        <f t="shared" si="0"/>
        <v>1558948</v>
      </c>
      <c r="H16" s="119"/>
      <c r="I16" s="135">
        <v>45384.230357142857</v>
      </c>
      <c r="K16" s="119"/>
      <c r="L16" s="135">
        <v>126183.62857142856</v>
      </c>
      <c r="M16" s="119"/>
      <c r="N16" s="135"/>
      <c r="O16" s="136"/>
      <c r="P16" s="135">
        <f t="shared" si="1"/>
        <v>1730515.8589285715</v>
      </c>
      <c r="R16" s="90">
        <f t="shared" si="2"/>
        <v>2.2200000000000001E-2</v>
      </c>
    </row>
    <row r="17" spans="1:21" ht="17.25" customHeight="1" x14ac:dyDescent="0.35">
      <c r="A17" s="121" t="s">
        <v>52</v>
      </c>
      <c r="B17" s="127">
        <v>15585</v>
      </c>
      <c r="C17" s="137">
        <v>1.55E-2</v>
      </c>
      <c r="D17" s="117"/>
      <c r="E17" s="135">
        <v>96000000</v>
      </c>
      <c r="F17" s="117"/>
      <c r="G17" s="135">
        <f>ROUND(C17*E17,0)</f>
        <v>1488000</v>
      </c>
      <c r="H17" s="119"/>
      <c r="I17" s="135">
        <v>79750.935714285719</v>
      </c>
      <c r="K17" s="119"/>
      <c r="L17" s="135">
        <v>160690.20714285714</v>
      </c>
      <c r="M17" s="119"/>
      <c r="N17" s="135"/>
      <c r="P17" s="135">
        <f>G17+I17+L17+N17</f>
        <v>1728441.142857143</v>
      </c>
      <c r="R17" s="90">
        <f t="shared" si="2"/>
        <v>1.7999999999999999E-2</v>
      </c>
    </row>
    <row r="18" spans="1:21" ht="17.25" customHeight="1" x14ac:dyDescent="0.35">
      <c r="A18" s="121" t="s">
        <v>101</v>
      </c>
      <c r="B18" s="127">
        <v>46054</v>
      </c>
      <c r="C18" s="137">
        <v>3.3750000000000002E-2</v>
      </c>
      <c r="D18" s="117"/>
      <c r="E18" s="135">
        <v>17875000</v>
      </c>
      <c r="F18" s="117"/>
      <c r="G18" s="135">
        <f t="shared" ref="G18:G19" si="3">ROUND(C18*E18,0)</f>
        <v>603281</v>
      </c>
      <c r="H18" s="119"/>
      <c r="I18" s="135">
        <v>85996.085714285713</v>
      </c>
      <c r="K18" s="119"/>
      <c r="L18" s="135">
        <v>33306.641071428574</v>
      </c>
      <c r="M18" s="119"/>
      <c r="N18" s="135"/>
      <c r="O18" s="136"/>
      <c r="P18" s="135">
        <f t="shared" ref="P18:P19" si="4">G18+I18+L18+N18</f>
        <v>722583.72678571427</v>
      </c>
      <c r="R18" s="90">
        <f t="shared" si="2"/>
        <v>4.0399999999999998E-2</v>
      </c>
    </row>
    <row r="19" spans="1:21" ht="17.25" customHeight="1" x14ac:dyDescent="0.35">
      <c r="A19" s="121" t="s">
        <v>128</v>
      </c>
      <c r="B19" s="127">
        <v>56401</v>
      </c>
      <c r="C19" s="137">
        <v>4.7E-2</v>
      </c>
      <c r="D19" s="117"/>
      <c r="E19" s="135">
        <v>60000000</v>
      </c>
      <c r="F19" s="117"/>
      <c r="G19" s="135">
        <f t="shared" si="3"/>
        <v>2820000</v>
      </c>
      <c r="H19" s="119"/>
      <c r="I19" s="135">
        <v>221557.0857142857</v>
      </c>
      <c r="K19" s="119"/>
      <c r="L19" s="135"/>
      <c r="M19" s="119"/>
      <c r="N19" s="135"/>
      <c r="O19" s="136"/>
      <c r="P19" s="135">
        <f t="shared" si="4"/>
        <v>3041557.0857142857</v>
      </c>
      <c r="R19" s="90">
        <f t="shared" si="2"/>
        <v>5.0700000000000002E-2</v>
      </c>
    </row>
    <row r="20" spans="1:21" ht="17.25" customHeight="1" x14ac:dyDescent="0.35">
      <c r="A20" s="121" t="s">
        <v>113</v>
      </c>
      <c r="B20" s="127"/>
      <c r="C20" s="128"/>
      <c r="D20" s="119"/>
      <c r="E20" s="135"/>
      <c r="F20" s="117"/>
      <c r="G20" s="135"/>
      <c r="H20" s="119"/>
      <c r="I20" s="135"/>
      <c r="K20" s="119"/>
      <c r="L20" s="135">
        <v>39049.655357142859</v>
      </c>
      <c r="M20" s="119"/>
      <c r="N20" s="135"/>
      <c r="P20" s="135">
        <f t="shared" si="1"/>
        <v>39049.655357142859</v>
      </c>
      <c r="R20" s="90"/>
    </row>
    <row r="21" spans="1:21" ht="17.25" customHeight="1" thickBot="1" x14ac:dyDescent="0.4">
      <c r="A21" s="121"/>
      <c r="B21" s="127"/>
      <c r="C21" s="128"/>
      <c r="D21" s="119"/>
      <c r="E21" s="135"/>
      <c r="F21" s="117"/>
      <c r="G21" s="135"/>
      <c r="H21" s="119"/>
      <c r="I21" s="135"/>
      <c r="J21" s="117"/>
      <c r="L21" s="135"/>
      <c r="M21" s="119"/>
      <c r="N21" s="135"/>
      <c r="P21" s="135"/>
      <c r="R21" s="90"/>
      <c r="T21" s="193"/>
    </row>
    <row r="22" spans="1:21" ht="16" thickBot="1" x14ac:dyDescent="0.4">
      <c r="A22" s="126" t="s">
        <v>53</v>
      </c>
      <c r="B22" s="56"/>
      <c r="C22" s="138"/>
      <c r="D22" s="119"/>
      <c r="E22" s="139">
        <f>SUM(E10:E21)</f>
        <v>388952405</v>
      </c>
      <c r="F22" s="140"/>
      <c r="G22" s="139">
        <f>SUM(G10:G21)</f>
        <v>9503194</v>
      </c>
      <c r="H22" s="141"/>
      <c r="I22" s="139">
        <f>SUM(I10:I21)</f>
        <v>529220.66964285716</v>
      </c>
      <c r="J22" s="140"/>
      <c r="K22" s="134"/>
      <c r="L22" s="139">
        <f>SUM(L10:L21)</f>
        <v>592445.1875</v>
      </c>
      <c r="M22" s="142"/>
      <c r="N22" s="139">
        <f>SUM(N10:N21)</f>
        <v>33130</v>
      </c>
      <c r="O22" s="140"/>
      <c r="P22" s="139">
        <f>SUM(P10:P21)</f>
        <v>10657989.857142858</v>
      </c>
      <c r="R22" s="99">
        <f>ROUND(P22/E22,4)</f>
        <v>2.7400000000000001E-2</v>
      </c>
      <c r="S22" s="191"/>
      <c r="T22" s="191"/>
      <c r="U22" s="191"/>
    </row>
    <row r="23" spans="1:21" x14ac:dyDescent="0.35">
      <c r="A23" s="126"/>
      <c r="B23" s="56"/>
      <c r="C23" s="138"/>
      <c r="D23" s="119"/>
      <c r="E23" s="134"/>
      <c r="F23" s="140"/>
      <c r="G23" s="134"/>
      <c r="H23" s="141"/>
      <c r="I23" s="134"/>
      <c r="J23" s="140"/>
      <c r="K23" s="134"/>
      <c r="L23" s="134"/>
      <c r="M23" s="141"/>
      <c r="N23" s="134"/>
      <c r="O23" s="140"/>
      <c r="P23" s="134"/>
      <c r="R23" s="100"/>
      <c r="S23" s="191"/>
      <c r="T23" s="191"/>
      <c r="U23" s="191"/>
    </row>
    <row r="24" spans="1:21" ht="30" customHeight="1" x14ac:dyDescent="0.35">
      <c r="A24" s="126" t="s">
        <v>79</v>
      </c>
      <c r="B24" s="127"/>
      <c r="C24" s="128"/>
      <c r="D24" s="119"/>
      <c r="E24" s="135"/>
      <c r="F24" s="117"/>
      <c r="G24" s="135"/>
      <c r="H24" s="119"/>
      <c r="I24" s="135"/>
      <c r="J24" s="131"/>
      <c r="K24" s="130"/>
      <c r="L24" s="135"/>
      <c r="M24" s="143"/>
      <c r="N24" s="135"/>
      <c r="P24" s="135"/>
      <c r="R24" s="90"/>
      <c r="S24" s="194"/>
      <c r="T24" s="191"/>
    </row>
    <row r="25" spans="1:21" ht="25" customHeight="1" x14ac:dyDescent="0.35">
      <c r="A25" s="121" t="s">
        <v>56</v>
      </c>
      <c r="B25" s="127">
        <v>51441</v>
      </c>
      <c r="C25" s="137">
        <v>5.1249999999999997E-2</v>
      </c>
      <c r="D25" s="119"/>
      <c r="E25" s="135">
        <v>750000000</v>
      </c>
      <c r="G25" s="135">
        <f>ROUND(C25*E25,0)</f>
        <v>38437500</v>
      </c>
      <c r="H25" s="119"/>
      <c r="I25" s="135">
        <v>271589.06964285712</v>
      </c>
      <c r="J25" s="131"/>
      <c r="K25" s="130"/>
      <c r="L25" s="135"/>
      <c r="M25" s="143"/>
      <c r="N25" s="135"/>
      <c r="P25" s="135">
        <f t="shared" si="1"/>
        <v>38709089.069642857</v>
      </c>
      <c r="R25" s="101">
        <f t="shared" ref="R25:R27" si="5">ROUND((P25/E25),4)</f>
        <v>5.16E-2</v>
      </c>
      <c r="S25" s="194"/>
      <c r="T25" s="191"/>
    </row>
    <row r="26" spans="1:21" ht="17.25" customHeight="1" x14ac:dyDescent="0.35">
      <c r="A26" s="144" t="s">
        <v>55</v>
      </c>
      <c r="B26" s="145">
        <v>51441</v>
      </c>
      <c r="C26" s="146">
        <f>+C25</f>
        <v>5.1249999999999997E-2</v>
      </c>
      <c r="D26" s="147"/>
      <c r="E26" s="149">
        <v>-4255493.74</v>
      </c>
      <c r="F26" s="148"/>
      <c r="G26" s="149"/>
      <c r="H26" s="147"/>
      <c r="I26" s="149">
        <v>295071.34464285715</v>
      </c>
      <c r="J26" s="150" t="s">
        <v>54</v>
      </c>
      <c r="K26" s="151"/>
      <c r="L26" s="149"/>
      <c r="M26" s="152"/>
      <c r="N26" s="149"/>
      <c r="O26" s="153"/>
      <c r="P26" s="149">
        <f t="shared" si="1"/>
        <v>295071.34464285715</v>
      </c>
      <c r="Q26" s="154"/>
      <c r="R26" s="102">
        <f>ROUND((P26/SUM(E25:E26)),4)</f>
        <v>4.0000000000000002E-4</v>
      </c>
      <c r="S26" s="194"/>
      <c r="T26" s="191"/>
    </row>
    <row r="27" spans="1:21" ht="25" customHeight="1" x14ac:dyDescent="0.35">
      <c r="A27" s="121" t="s">
        <v>57</v>
      </c>
      <c r="B27" s="127">
        <v>52550</v>
      </c>
      <c r="C27" s="137">
        <v>4.65E-2</v>
      </c>
      <c r="D27" s="119"/>
      <c r="E27" s="135">
        <v>250000000</v>
      </c>
      <c r="G27" s="135">
        <f>ROUND(C27*E27,0)</f>
        <v>11625000</v>
      </c>
      <c r="H27" s="119"/>
      <c r="I27" s="135">
        <v>100282.31607142858</v>
      </c>
      <c r="J27" s="131"/>
      <c r="K27" s="130"/>
      <c r="L27" s="135"/>
      <c r="M27" s="143"/>
      <c r="N27" s="135"/>
      <c r="P27" s="135">
        <f t="shared" si="1"/>
        <v>11725282.316071428</v>
      </c>
      <c r="R27" s="101">
        <f t="shared" si="5"/>
        <v>4.6899999999999997E-2</v>
      </c>
      <c r="S27" s="194"/>
      <c r="T27" s="191"/>
    </row>
    <row r="28" spans="1:21" ht="17.25" customHeight="1" x14ac:dyDescent="0.35">
      <c r="A28" s="144" t="s">
        <v>55</v>
      </c>
      <c r="B28" s="145">
        <v>52550</v>
      </c>
      <c r="C28" s="146">
        <f>+C27</f>
        <v>4.65E-2</v>
      </c>
      <c r="D28" s="147"/>
      <c r="E28" s="149">
        <v>-1122229.4199999985</v>
      </c>
      <c r="F28" s="148"/>
      <c r="G28" s="149"/>
      <c r="H28" s="147"/>
      <c r="I28" s="149">
        <v>65172.575000000004</v>
      </c>
      <c r="J28" s="150" t="s">
        <v>54</v>
      </c>
      <c r="K28" s="151"/>
      <c r="L28" s="149"/>
      <c r="M28" s="152"/>
      <c r="N28" s="149"/>
      <c r="O28" s="153"/>
      <c r="P28" s="149">
        <f t="shared" si="1"/>
        <v>65172.575000000004</v>
      </c>
      <c r="Q28" s="154"/>
      <c r="R28" s="102">
        <f>ROUND((P28/SUM(E27:E28)),4)</f>
        <v>2.9999999999999997E-4</v>
      </c>
      <c r="S28" s="194"/>
      <c r="T28" s="191"/>
    </row>
    <row r="29" spans="1:21" ht="31" x14ac:dyDescent="0.35">
      <c r="A29" s="155" t="s">
        <v>80</v>
      </c>
      <c r="B29" s="145">
        <v>52550</v>
      </c>
      <c r="C29" s="146"/>
      <c r="D29" s="147"/>
      <c r="E29" s="149"/>
      <c r="F29" s="148"/>
      <c r="G29" s="149">
        <v>-1433703.9660714287</v>
      </c>
      <c r="H29" s="147"/>
      <c r="I29" s="149"/>
      <c r="J29" s="150"/>
      <c r="K29" s="151"/>
      <c r="L29" s="149"/>
      <c r="M29" s="152"/>
      <c r="N29" s="149"/>
      <c r="O29" s="153"/>
      <c r="P29" s="149">
        <f t="shared" si="1"/>
        <v>-1433703.9660714287</v>
      </c>
      <c r="Q29" s="154"/>
      <c r="R29" s="102"/>
      <c r="S29" s="194"/>
      <c r="T29" s="191"/>
    </row>
    <row r="30" spans="1:21" ht="25" customHeight="1" x14ac:dyDescent="0.35">
      <c r="A30" s="121" t="s">
        <v>58</v>
      </c>
      <c r="B30" s="127">
        <v>45931</v>
      </c>
      <c r="C30" s="137">
        <v>3.3000000000000002E-2</v>
      </c>
      <c r="D30" s="119"/>
      <c r="E30" s="135">
        <v>250000000</v>
      </c>
      <c r="G30" s="135">
        <f>ROUND(C30*E30,0)</f>
        <v>8250000</v>
      </c>
      <c r="H30" s="119"/>
      <c r="I30" s="135">
        <v>219056.83571428573</v>
      </c>
      <c r="J30" s="131"/>
      <c r="K30" s="130"/>
      <c r="L30" s="135"/>
      <c r="M30" s="143"/>
      <c r="N30" s="135"/>
      <c r="P30" s="135">
        <f t="shared" si="1"/>
        <v>8469056.8357142862</v>
      </c>
      <c r="R30" s="101">
        <f t="shared" ref="R30" si="6">ROUND((P30/E30),4)</f>
        <v>3.39E-2</v>
      </c>
      <c r="S30" s="194"/>
      <c r="T30" s="191"/>
    </row>
    <row r="31" spans="1:21" ht="17.25" customHeight="1" x14ac:dyDescent="0.35">
      <c r="A31" s="144" t="s">
        <v>55</v>
      </c>
      <c r="B31" s="145">
        <v>45931</v>
      </c>
      <c r="C31" s="146">
        <f>+C30</f>
        <v>3.3000000000000002E-2</v>
      </c>
      <c r="D31" s="147"/>
      <c r="E31" s="149">
        <v>-6265.6100000000206</v>
      </c>
      <c r="F31" s="148"/>
      <c r="G31" s="149"/>
      <c r="H31" s="147"/>
      <c r="I31" s="149">
        <v>11668.137500000001</v>
      </c>
      <c r="J31" s="150" t="s">
        <v>54</v>
      </c>
      <c r="K31" s="151"/>
      <c r="L31" s="149"/>
      <c r="M31" s="152"/>
      <c r="N31" s="149"/>
      <c r="O31" s="153"/>
      <c r="P31" s="149">
        <f t="shared" si="1"/>
        <v>11668.137500000001</v>
      </c>
      <c r="Q31" s="154"/>
      <c r="R31" s="102">
        <f>ROUND((P31/SUM(E30:E31)),4)</f>
        <v>0</v>
      </c>
      <c r="S31" s="194"/>
      <c r="T31" s="191"/>
    </row>
    <row r="32" spans="1:21" ht="31" x14ac:dyDescent="0.35">
      <c r="A32" s="155" t="s">
        <v>81</v>
      </c>
      <c r="B32" s="145">
        <v>45931</v>
      </c>
      <c r="C32" s="146"/>
      <c r="D32" s="147"/>
      <c r="E32" s="149"/>
      <c r="F32" s="148"/>
      <c r="G32" s="149">
        <v>1405379.7053571427</v>
      </c>
      <c r="H32" s="147"/>
      <c r="I32" s="149"/>
      <c r="J32" s="150"/>
      <c r="K32" s="151"/>
      <c r="L32" s="149"/>
      <c r="M32" s="152"/>
      <c r="N32" s="149"/>
      <c r="O32" s="153"/>
      <c r="P32" s="149">
        <f t="shared" si="1"/>
        <v>1405379.7053571427</v>
      </c>
      <c r="Q32" s="154"/>
      <c r="R32" s="102"/>
      <c r="S32" s="194"/>
      <c r="T32" s="191"/>
    </row>
    <row r="33" spans="1:21" ht="25" customHeight="1" x14ac:dyDescent="0.35">
      <c r="A33" s="121" t="s">
        <v>59</v>
      </c>
      <c r="B33" s="127">
        <v>53236</v>
      </c>
      <c r="C33" s="137">
        <v>4.3749999999999997E-2</v>
      </c>
      <c r="D33" s="119"/>
      <c r="E33" s="135">
        <v>550000000</v>
      </c>
      <c r="F33" s="136"/>
      <c r="G33" s="135">
        <f>ROUND(C33*E33,0)</f>
        <v>24062500</v>
      </c>
      <c r="H33" s="119"/>
      <c r="I33" s="135">
        <v>229905.28750000003</v>
      </c>
      <c r="J33" s="131"/>
      <c r="K33" s="130"/>
      <c r="L33" s="135"/>
      <c r="M33" s="143"/>
      <c r="N33" s="135"/>
      <c r="P33" s="135">
        <f t="shared" si="1"/>
        <v>24292405.287500001</v>
      </c>
      <c r="R33" s="101">
        <f t="shared" ref="R33" si="7">ROUND((P33/E33),4)</f>
        <v>4.4200000000000003E-2</v>
      </c>
      <c r="S33" s="194"/>
      <c r="T33" s="191"/>
    </row>
    <row r="34" spans="1:21" ht="17.25" customHeight="1" x14ac:dyDescent="0.35">
      <c r="A34" s="144" t="s">
        <v>55</v>
      </c>
      <c r="B34" s="145">
        <v>53236</v>
      </c>
      <c r="C34" s="146">
        <f>+C33</f>
        <v>4.3749999999999997E-2</v>
      </c>
      <c r="D34" s="147"/>
      <c r="E34" s="149">
        <v>-142328.51999999958</v>
      </c>
      <c r="F34" s="148"/>
      <c r="G34" s="149"/>
      <c r="H34" s="147"/>
      <c r="I34" s="149">
        <v>7511.5696428571428</v>
      </c>
      <c r="J34" s="150" t="s">
        <v>54</v>
      </c>
      <c r="K34" s="151"/>
      <c r="L34" s="149"/>
      <c r="M34" s="152"/>
      <c r="N34" s="149"/>
      <c r="O34" s="153"/>
      <c r="P34" s="149">
        <f t="shared" si="1"/>
        <v>7511.5696428571428</v>
      </c>
      <c r="Q34" s="154"/>
      <c r="R34" s="102">
        <f>ROUND((P34/SUM(E33:E34)),4)</f>
        <v>0</v>
      </c>
      <c r="S34" s="194"/>
      <c r="T34" s="191"/>
    </row>
    <row r="35" spans="1:21" ht="17.25" customHeight="1" x14ac:dyDescent="0.35">
      <c r="A35" s="144" t="s">
        <v>102</v>
      </c>
      <c r="B35" s="145">
        <v>53236</v>
      </c>
      <c r="C35" s="146">
        <f>+C34</f>
        <v>4.3749999999999997E-2</v>
      </c>
      <c r="D35" s="147"/>
      <c r="E35" s="149">
        <v>4299198.1099999938</v>
      </c>
      <c r="F35" s="148"/>
      <c r="G35" s="149"/>
      <c r="H35" s="147"/>
      <c r="I35" s="149">
        <v>-226895.2107142857</v>
      </c>
      <c r="J35" s="150" t="s">
        <v>54</v>
      </c>
      <c r="K35" s="151"/>
      <c r="L35" s="149"/>
      <c r="M35" s="152"/>
      <c r="N35" s="149"/>
      <c r="O35" s="153"/>
      <c r="P35" s="149">
        <f t="shared" si="1"/>
        <v>-226895.2107142857</v>
      </c>
      <c r="Q35" s="154"/>
      <c r="R35" s="102">
        <f>ROUND((P35/SUM(E33,E35)),4)</f>
        <v>-4.0000000000000002E-4</v>
      </c>
      <c r="S35" s="194"/>
      <c r="T35" s="191"/>
    </row>
    <row r="36" spans="1:21" ht="31" x14ac:dyDescent="0.35">
      <c r="A36" s="155" t="s">
        <v>81</v>
      </c>
      <c r="B36" s="145">
        <v>53236</v>
      </c>
      <c r="C36" s="156"/>
      <c r="D36" s="147"/>
      <c r="E36" s="149"/>
      <c r="F36" s="153"/>
      <c r="G36" s="149">
        <v>986056.23392857134</v>
      </c>
      <c r="H36" s="147"/>
      <c r="I36" s="149"/>
      <c r="J36" s="150"/>
      <c r="K36" s="151"/>
      <c r="L36" s="149"/>
      <c r="M36" s="152"/>
      <c r="N36" s="149"/>
      <c r="O36" s="153"/>
      <c r="P36" s="149">
        <f t="shared" si="1"/>
        <v>986056.23392857134</v>
      </c>
      <c r="Q36" s="154"/>
      <c r="R36" s="102"/>
      <c r="S36" s="194"/>
      <c r="T36" s="191"/>
    </row>
    <row r="37" spans="1:21" ht="25" customHeight="1" x14ac:dyDescent="0.35">
      <c r="A37" s="121" t="s">
        <v>108</v>
      </c>
      <c r="B37" s="127">
        <v>54940</v>
      </c>
      <c r="C37" s="137">
        <v>3.3000000000000002E-2</v>
      </c>
      <c r="D37" s="119"/>
      <c r="E37" s="135">
        <v>500000000</v>
      </c>
      <c r="F37" s="136"/>
      <c r="G37" s="135">
        <f>ROUND(C37*E37,0)</f>
        <v>16500000</v>
      </c>
      <c r="H37" s="119"/>
      <c r="I37" s="135">
        <v>198674.19285714286</v>
      </c>
      <c r="J37" s="131"/>
      <c r="K37" s="130"/>
      <c r="L37" s="135"/>
      <c r="M37" s="143"/>
      <c r="N37" s="135"/>
      <c r="P37" s="135">
        <f t="shared" si="1"/>
        <v>16698674.192857143</v>
      </c>
      <c r="R37" s="101">
        <f t="shared" ref="R37" si="8">ROUND((P37/E37),4)</f>
        <v>3.3399999999999999E-2</v>
      </c>
      <c r="S37" s="194"/>
      <c r="T37" s="191"/>
    </row>
    <row r="38" spans="1:21" ht="17.25" customHeight="1" x14ac:dyDescent="0.35">
      <c r="A38" s="121" t="s">
        <v>55</v>
      </c>
      <c r="B38" s="127">
        <v>54940</v>
      </c>
      <c r="C38" s="146">
        <f>+C37</f>
        <v>3.3000000000000002E-2</v>
      </c>
      <c r="D38" s="147"/>
      <c r="E38" s="149">
        <v>-2066674.3799999997</v>
      </c>
      <c r="F38" s="148"/>
      <c r="G38" s="149"/>
      <c r="H38" s="147"/>
      <c r="I38" s="149">
        <v>88912.826785714293</v>
      </c>
      <c r="J38" s="150" t="s">
        <v>54</v>
      </c>
      <c r="K38" s="151"/>
      <c r="L38" s="149"/>
      <c r="M38" s="152"/>
      <c r="N38" s="149"/>
      <c r="O38" s="153"/>
      <c r="P38" s="149">
        <f t="shared" si="1"/>
        <v>88912.826785714293</v>
      </c>
      <c r="Q38" s="154"/>
      <c r="R38" s="102">
        <f>ROUND((P38/SUM(E37:E38)),4)</f>
        <v>2.0000000000000001E-4</v>
      </c>
      <c r="S38" s="194"/>
      <c r="T38" s="191"/>
    </row>
    <row r="39" spans="1:21" ht="17.25" customHeight="1" x14ac:dyDescent="0.35">
      <c r="A39" s="121"/>
      <c r="B39" s="127"/>
      <c r="C39" s="137"/>
      <c r="D39" s="119"/>
      <c r="E39" s="135"/>
      <c r="F39" s="117"/>
      <c r="G39" s="135"/>
      <c r="H39" s="119"/>
      <c r="I39" s="135"/>
      <c r="J39" s="131"/>
      <c r="K39" s="130"/>
      <c r="L39" s="135"/>
      <c r="M39" s="157"/>
      <c r="N39" s="135"/>
      <c r="P39" s="135"/>
      <c r="R39" s="90"/>
      <c r="S39" s="194"/>
      <c r="T39" s="191"/>
    </row>
    <row r="40" spans="1:21" ht="25" customHeight="1" x14ac:dyDescent="0.35">
      <c r="A40" s="121" t="s">
        <v>114</v>
      </c>
      <c r="B40" s="127">
        <v>48684</v>
      </c>
      <c r="C40" s="137">
        <v>5.45E-2</v>
      </c>
      <c r="D40" s="119"/>
      <c r="E40" s="135">
        <v>400000000</v>
      </c>
      <c r="F40" s="136"/>
      <c r="G40" s="135">
        <f>ROUND(C40*E40,0)</f>
        <v>21800000</v>
      </c>
      <c r="H40" s="119"/>
      <c r="I40" s="135">
        <v>380713.6410714286</v>
      </c>
      <c r="J40" s="131"/>
      <c r="K40" s="130"/>
      <c r="L40" s="135"/>
      <c r="M40" s="143"/>
      <c r="N40" s="135"/>
      <c r="P40" s="135">
        <f t="shared" ref="P40:P41" si="9">G40+I40+L40+N40</f>
        <v>22180713.641071428</v>
      </c>
      <c r="R40" s="101">
        <f t="shared" ref="R40" si="10">ROUND((P40/E40),4)</f>
        <v>5.5500000000000001E-2</v>
      </c>
      <c r="S40" s="194"/>
      <c r="T40" s="191"/>
    </row>
    <row r="41" spans="1:21" ht="17.25" customHeight="1" x14ac:dyDescent="0.35">
      <c r="A41" s="121" t="s">
        <v>55</v>
      </c>
      <c r="B41" s="127">
        <v>48684</v>
      </c>
      <c r="C41" s="146">
        <f>+C40</f>
        <v>5.45E-2</v>
      </c>
      <c r="D41" s="147"/>
      <c r="E41" s="149">
        <v>-735638.07000000007</v>
      </c>
      <c r="F41" s="148"/>
      <c r="G41" s="149"/>
      <c r="H41" s="147"/>
      <c r="I41" s="149">
        <v>98388.226785714272</v>
      </c>
      <c r="J41" s="150" t="s">
        <v>54</v>
      </c>
      <c r="K41" s="151"/>
      <c r="L41" s="149"/>
      <c r="M41" s="152"/>
      <c r="N41" s="149"/>
      <c r="O41" s="153"/>
      <c r="P41" s="149">
        <f t="shared" si="9"/>
        <v>98388.226785714272</v>
      </c>
      <c r="Q41" s="154"/>
      <c r="R41" s="102">
        <f>ROUND((P41/SUM(E40:E41)),4)</f>
        <v>2.0000000000000001E-4</v>
      </c>
      <c r="S41" s="194"/>
      <c r="T41" s="191"/>
    </row>
    <row r="42" spans="1:21" ht="17.25" customHeight="1" x14ac:dyDescent="0.35">
      <c r="A42" s="121"/>
      <c r="B42" s="127"/>
      <c r="C42" s="137"/>
      <c r="D42" s="119"/>
      <c r="E42" s="135"/>
      <c r="F42" s="117"/>
      <c r="G42" s="135"/>
      <c r="H42" s="119"/>
      <c r="I42" s="135"/>
      <c r="J42" s="131"/>
      <c r="K42" s="130"/>
      <c r="L42" s="135"/>
      <c r="M42" s="157"/>
      <c r="N42" s="135"/>
      <c r="P42" s="135"/>
      <c r="R42" s="90"/>
      <c r="S42" s="194"/>
      <c r="T42" s="191"/>
    </row>
    <row r="43" spans="1:21" ht="17.25" customHeight="1" thickBot="1" x14ac:dyDescent="0.4">
      <c r="A43" s="121"/>
      <c r="B43" s="127"/>
      <c r="C43" s="137"/>
      <c r="D43" s="119"/>
      <c r="E43" s="135"/>
      <c r="F43" s="117"/>
      <c r="G43" s="135"/>
      <c r="H43" s="119"/>
      <c r="I43" s="135"/>
      <c r="J43" s="131"/>
      <c r="K43" s="130"/>
      <c r="L43" s="135"/>
      <c r="M43" s="157"/>
      <c r="N43" s="135"/>
      <c r="P43" s="135"/>
      <c r="R43" s="90"/>
      <c r="S43" s="194"/>
      <c r="T43" s="191"/>
    </row>
    <row r="44" spans="1:21" ht="16" thickBot="1" x14ac:dyDescent="0.4">
      <c r="A44" s="126" t="s">
        <v>61</v>
      </c>
      <c r="B44" s="56"/>
      <c r="C44" s="138"/>
      <c r="D44" s="119"/>
      <c r="E44" s="139">
        <f>SUM(E25:E42)</f>
        <v>2695970568.3699999</v>
      </c>
      <c r="F44" s="140"/>
      <c r="G44" s="139">
        <f>SUM(G25:G42)</f>
        <v>121632731.97321428</v>
      </c>
      <c r="H44" s="141"/>
      <c r="I44" s="139">
        <f>SUM(I25:I42)</f>
        <v>1740050.8125</v>
      </c>
      <c r="J44" s="140"/>
      <c r="K44" s="134"/>
      <c r="L44" s="139">
        <f>SUM(L25:L42)</f>
        <v>0</v>
      </c>
      <c r="M44" s="157"/>
      <c r="N44" s="139">
        <f>SUM(N25:N42)</f>
        <v>0</v>
      </c>
      <c r="O44" s="140"/>
      <c r="P44" s="139">
        <f>SUM(P25:P42)</f>
        <v>123372782.78571431</v>
      </c>
      <c r="R44" s="99">
        <f>ROUND(P44/E44,4)</f>
        <v>4.58E-2</v>
      </c>
      <c r="S44" s="191"/>
      <c r="T44" s="191"/>
      <c r="U44" s="191"/>
    </row>
    <row r="45" spans="1:21" ht="25" customHeight="1" x14ac:dyDescent="0.35">
      <c r="A45" s="126" t="s">
        <v>76</v>
      </c>
      <c r="B45" s="56"/>
      <c r="C45" s="138"/>
      <c r="D45" s="119"/>
      <c r="E45" s="130"/>
      <c r="F45" s="131"/>
      <c r="G45" s="130"/>
      <c r="H45" s="119"/>
      <c r="I45" s="130"/>
      <c r="J45" s="131"/>
      <c r="K45" s="130"/>
      <c r="L45" s="129"/>
      <c r="M45" s="157"/>
      <c r="N45" s="129"/>
      <c r="P45" s="129"/>
      <c r="R45" s="90"/>
      <c r="S45" s="195"/>
      <c r="T45" s="191"/>
    </row>
    <row r="46" spans="1:21" ht="17.25" customHeight="1" x14ac:dyDescent="0.35">
      <c r="A46" s="121" t="s">
        <v>60</v>
      </c>
      <c r="B46" s="127">
        <v>46362</v>
      </c>
      <c r="C46" s="158"/>
      <c r="D46" s="119"/>
      <c r="E46" s="94"/>
      <c r="F46" s="117"/>
      <c r="G46" s="135"/>
      <c r="H46" s="119"/>
      <c r="I46" s="159">
        <v>471670.98928571434</v>
      </c>
      <c r="J46" s="136"/>
      <c r="L46" s="135">
        <v>8104.6946428571428</v>
      </c>
      <c r="M46" s="157"/>
      <c r="N46" s="135">
        <v>608333.33333333337</v>
      </c>
      <c r="O46" s="136">
        <v>2</v>
      </c>
      <c r="P46" s="135">
        <f>G46+I46+L46+N46</f>
        <v>1088109.0172619049</v>
      </c>
      <c r="R46" s="90"/>
      <c r="S46" s="194"/>
      <c r="T46" s="191"/>
    </row>
    <row r="47" spans="1:21" x14ac:dyDescent="0.35">
      <c r="A47" s="121" t="s">
        <v>62</v>
      </c>
      <c r="B47" s="127"/>
      <c r="C47" s="137"/>
      <c r="D47" s="119"/>
      <c r="E47" s="134">
        <v>0</v>
      </c>
      <c r="F47" s="140"/>
      <c r="G47" s="134">
        <v>0</v>
      </c>
      <c r="H47" s="141"/>
      <c r="I47" s="134">
        <v>0</v>
      </c>
      <c r="J47" s="140"/>
      <c r="K47" s="134"/>
      <c r="L47" s="134">
        <v>0</v>
      </c>
      <c r="M47" s="157"/>
      <c r="N47" s="134">
        <v>0</v>
      </c>
      <c r="O47" s="140"/>
      <c r="P47" s="134">
        <f>SUM(G47,I47,N47)</f>
        <v>0</v>
      </c>
      <c r="R47" s="90"/>
      <c r="S47" s="194"/>
      <c r="T47" s="191"/>
    </row>
    <row r="48" spans="1:21" ht="16" thickBot="1" x14ac:dyDescent="0.4">
      <c r="A48" s="121"/>
      <c r="B48" s="127"/>
      <c r="C48" s="137"/>
      <c r="D48" s="119"/>
      <c r="E48" s="135"/>
      <c r="F48" s="117"/>
      <c r="G48" s="129"/>
      <c r="H48" s="119"/>
      <c r="I48" s="135">
        <v>0</v>
      </c>
      <c r="J48" s="160"/>
      <c r="K48" s="161"/>
      <c r="L48" s="135">
        <v>0</v>
      </c>
      <c r="M48" s="157"/>
      <c r="N48" s="135">
        <v>0</v>
      </c>
      <c r="P48" s="135">
        <f>SUM(G48,I48,N48)</f>
        <v>0</v>
      </c>
      <c r="R48" s="90"/>
      <c r="S48" s="194"/>
      <c r="T48" s="191"/>
    </row>
    <row r="49" spans="1:21" ht="16" thickBot="1" x14ac:dyDescent="0.4">
      <c r="A49" s="126" t="s">
        <v>77</v>
      </c>
      <c r="B49" s="127"/>
      <c r="C49" s="128"/>
      <c r="D49" s="119"/>
      <c r="E49" s="139">
        <f>SUM(E46:E48)</f>
        <v>0</v>
      </c>
      <c r="F49" s="140"/>
      <c r="G49" s="139">
        <f>SUM(G46:G48)</f>
        <v>0</v>
      </c>
      <c r="H49" s="141"/>
      <c r="I49" s="139">
        <f>SUM(I46:I48)</f>
        <v>471670.98928571434</v>
      </c>
      <c r="J49" s="140"/>
      <c r="K49" s="134"/>
      <c r="L49" s="139">
        <f>SUM(L46:L48)</f>
        <v>8104.6946428571428</v>
      </c>
      <c r="M49" s="157"/>
      <c r="N49" s="139">
        <f>SUM(N46:N48)</f>
        <v>608333.33333333337</v>
      </c>
      <c r="O49" s="140"/>
      <c r="P49" s="139">
        <f>SUM(P46:P48)</f>
        <v>1088109.0172619049</v>
      </c>
      <c r="R49" s="99">
        <f>ROUND(P49/E51,4)</f>
        <v>4.0000000000000002E-4</v>
      </c>
      <c r="S49" s="191"/>
      <c r="T49" s="191"/>
      <c r="U49" s="191"/>
    </row>
    <row r="50" spans="1:21" ht="16" thickBot="1" x14ac:dyDescent="0.4">
      <c r="A50" s="121"/>
      <c r="C50" s="138"/>
      <c r="D50" s="119"/>
      <c r="E50" s="129"/>
      <c r="F50" s="117"/>
      <c r="G50" s="129"/>
      <c r="H50" s="119"/>
      <c r="I50" s="130"/>
      <c r="J50" s="131"/>
      <c r="K50" s="130"/>
      <c r="L50" s="129"/>
      <c r="M50" s="157"/>
      <c r="N50" s="129"/>
      <c r="O50" s="133"/>
      <c r="P50" s="129"/>
      <c r="R50" s="90"/>
      <c r="S50" s="194"/>
      <c r="T50" s="191"/>
    </row>
    <row r="51" spans="1:21" ht="16" thickBot="1" x14ac:dyDescent="0.4">
      <c r="A51" s="121"/>
      <c r="C51" s="138" t="s">
        <v>43</v>
      </c>
      <c r="D51" s="119"/>
      <c r="E51" s="162">
        <f>E22+E44+E49</f>
        <v>3084922973.3699999</v>
      </c>
      <c r="F51" s="140"/>
      <c r="G51" s="162">
        <f>G22+G44+G49</f>
        <v>131135925.97321428</v>
      </c>
      <c r="H51" s="141"/>
      <c r="I51" s="162">
        <f>I22+I44+I49</f>
        <v>2740942.4714285717</v>
      </c>
      <c r="J51" s="140"/>
      <c r="K51" s="134"/>
      <c r="L51" s="162">
        <f>L22+L44+L49</f>
        <v>600549.88214285718</v>
      </c>
      <c r="M51" s="157"/>
      <c r="N51" s="162">
        <f>N22+N44+N49</f>
        <v>641463.33333333337</v>
      </c>
      <c r="O51" s="140"/>
      <c r="P51" s="162">
        <f>P22+P44+P49</f>
        <v>135118881.66011906</v>
      </c>
      <c r="R51" s="99">
        <f>IFERROR(ROUND(P51/E51,4),0)</f>
        <v>4.3799999999999999E-2</v>
      </c>
      <c r="S51" s="191"/>
      <c r="T51" s="191"/>
      <c r="U51" s="191"/>
    </row>
    <row r="52" spans="1:21" ht="16" thickTop="1" x14ac:dyDescent="0.35">
      <c r="A52" s="163"/>
      <c r="B52" s="190"/>
      <c r="C52" s="164"/>
      <c r="D52" s="165"/>
      <c r="E52" s="166"/>
      <c r="F52" s="167"/>
      <c r="G52" s="166"/>
      <c r="H52" s="165"/>
      <c r="I52" s="166"/>
      <c r="J52" s="168"/>
      <c r="K52" s="166"/>
      <c r="L52" s="190"/>
      <c r="M52" s="165"/>
      <c r="N52" s="166"/>
      <c r="O52" s="168"/>
      <c r="P52" s="166"/>
      <c r="Q52" s="169"/>
      <c r="R52" s="170"/>
      <c r="S52" s="194"/>
      <c r="T52" s="191"/>
    </row>
    <row r="53" spans="1:21" x14ac:dyDescent="0.35">
      <c r="C53" s="138"/>
      <c r="E53" s="129"/>
      <c r="G53" s="129"/>
      <c r="H53" s="171"/>
      <c r="I53" s="129"/>
      <c r="K53" s="172"/>
      <c r="L53" s="129"/>
      <c r="M53" s="173"/>
      <c r="N53" s="129"/>
      <c r="O53" s="133"/>
      <c r="P53" s="129"/>
      <c r="S53" s="194"/>
      <c r="T53" s="191"/>
    </row>
    <row r="54" spans="1:21" x14ac:dyDescent="0.35">
      <c r="C54" s="138"/>
      <c r="E54" s="129"/>
      <c r="G54" s="129"/>
      <c r="I54" s="129"/>
      <c r="J54" s="175"/>
      <c r="K54" s="129"/>
      <c r="L54" s="129"/>
      <c r="M54" s="173"/>
      <c r="N54" s="129"/>
      <c r="O54" s="133"/>
      <c r="P54" s="129"/>
      <c r="S54" s="194"/>
      <c r="T54" s="191"/>
    </row>
    <row r="55" spans="1:21" ht="20" x14ac:dyDescent="0.4">
      <c r="A55" s="206" t="s">
        <v>63</v>
      </c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1"/>
      <c r="S55" s="194"/>
      <c r="T55" s="192"/>
    </row>
    <row r="56" spans="1:21" x14ac:dyDescent="0.35">
      <c r="A56" s="121"/>
      <c r="R56" s="118"/>
      <c r="S56" s="194"/>
      <c r="T56" s="191"/>
    </row>
    <row r="57" spans="1:21" x14ac:dyDescent="0.35">
      <c r="A57" s="121"/>
      <c r="D57" s="119"/>
      <c r="F57" s="117"/>
      <c r="G57" s="209" t="s">
        <v>38</v>
      </c>
      <c r="H57" s="209"/>
      <c r="I57" s="209"/>
      <c r="J57" s="209"/>
      <c r="K57" s="209"/>
      <c r="L57" s="209"/>
      <c r="M57" s="209"/>
      <c r="N57" s="209"/>
      <c r="O57" s="209"/>
      <c r="P57" s="209"/>
      <c r="R57" s="118"/>
      <c r="S57" s="194"/>
      <c r="T57" s="191"/>
    </row>
    <row r="58" spans="1:21" x14ac:dyDescent="0.35">
      <c r="A58" s="121"/>
      <c r="D58" s="119"/>
      <c r="F58" s="117"/>
      <c r="H58" s="119"/>
      <c r="J58" s="117"/>
      <c r="M58" s="119"/>
      <c r="R58" s="120" t="s">
        <v>39</v>
      </c>
      <c r="S58" s="194"/>
      <c r="T58" s="191"/>
    </row>
    <row r="59" spans="1:21" x14ac:dyDescent="0.35">
      <c r="A59" s="121"/>
      <c r="B59" s="112" t="s">
        <v>64</v>
      </c>
      <c r="C59" s="122" t="s">
        <v>65</v>
      </c>
      <c r="D59" s="119"/>
      <c r="E59" s="122" t="s">
        <v>66</v>
      </c>
      <c r="F59" s="117"/>
      <c r="G59" s="122" t="s">
        <v>67</v>
      </c>
      <c r="H59" s="119"/>
      <c r="I59" s="122" t="s">
        <v>68</v>
      </c>
      <c r="J59" s="117"/>
      <c r="K59" s="112"/>
      <c r="L59" s="122" t="s">
        <v>69</v>
      </c>
      <c r="M59" s="176"/>
      <c r="N59" s="122" t="s">
        <v>70</v>
      </c>
      <c r="P59" s="122" t="s">
        <v>71</v>
      </c>
      <c r="R59" s="177" t="s">
        <v>72</v>
      </c>
      <c r="S59" s="194"/>
      <c r="T59" s="191"/>
    </row>
    <row r="60" spans="1:21" x14ac:dyDescent="0.35">
      <c r="A60" s="121"/>
      <c r="D60" s="119"/>
      <c r="F60" s="117"/>
      <c r="H60" s="119"/>
      <c r="J60" s="117"/>
      <c r="M60" s="119"/>
      <c r="R60" s="118"/>
      <c r="S60" s="194"/>
      <c r="T60" s="191"/>
    </row>
    <row r="61" spans="1:21" x14ac:dyDescent="0.35">
      <c r="A61" s="121" t="s">
        <v>109</v>
      </c>
      <c r="B61" s="112" t="s">
        <v>110</v>
      </c>
      <c r="C61" s="137">
        <v>4.5699999999999998E-2</v>
      </c>
      <c r="D61" s="117" t="s">
        <v>44</v>
      </c>
      <c r="E61" s="94">
        <v>8102014.1299999999</v>
      </c>
      <c r="F61" s="140"/>
      <c r="G61" s="94">
        <f>ROUND(C61*E61,0)</f>
        <v>370262</v>
      </c>
      <c r="H61" s="141"/>
      <c r="I61" s="95">
        <v>0</v>
      </c>
      <c r="J61" s="140"/>
      <c r="K61" s="178"/>
      <c r="L61" s="95">
        <v>0</v>
      </c>
      <c r="M61" s="141"/>
      <c r="N61" s="95">
        <v>0</v>
      </c>
      <c r="O61" s="140"/>
      <c r="P61" s="94">
        <f>SUM(G61:N61)</f>
        <v>370262</v>
      </c>
      <c r="R61" s="90">
        <f>IF(E61=0,0,(ROUND((P61/E61),4)))</f>
        <v>4.5699999999999998E-2</v>
      </c>
      <c r="S61" s="194"/>
      <c r="T61" s="191"/>
    </row>
    <row r="62" spans="1:21" x14ac:dyDescent="0.35">
      <c r="A62" s="121" t="s">
        <v>111</v>
      </c>
      <c r="B62" s="112" t="s">
        <v>110</v>
      </c>
      <c r="C62" s="137">
        <v>4.5699999999999998E-2</v>
      </c>
      <c r="D62" s="117" t="s">
        <v>44</v>
      </c>
      <c r="E62" s="103">
        <v>1773.79</v>
      </c>
      <c r="F62" s="140"/>
      <c r="G62" s="103">
        <f>ROUND(C62*E62,0)</f>
        <v>81</v>
      </c>
      <c r="H62" s="141"/>
      <c r="I62" s="96">
        <v>0</v>
      </c>
      <c r="J62" s="140"/>
      <c r="K62" s="178"/>
      <c r="L62" s="96">
        <v>0</v>
      </c>
      <c r="M62" s="141"/>
      <c r="N62" s="96">
        <v>0</v>
      </c>
      <c r="O62" s="140"/>
      <c r="P62" s="103">
        <f>SUM(G62:N62)</f>
        <v>81</v>
      </c>
      <c r="R62" s="90">
        <f>IF(E62=0,0,(ROUND((P62/E62),4)))</f>
        <v>4.5699999999999998E-2</v>
      </c>
      <c r="S62" s="194"/>
      <c r="T62" s="191"/>
    </row>
    <row r="63" spans="1:21" x14ac:dyDescent="0.35">
      <c r="A63" s="121" t="s">
        <v>73</v>
      </c>
      <c r="C63" s="137">
        <v>0</v>
      </c>
      <c r="D63" s="119"/>
      <c r="E63" s="103">
        <v>0</v>
      </c>
      <c r="F63" s="140"/>
      <c r="G63" s="103">
        <f>ROUND(C63*E63,0)</f>
        <v>0</v>
      </c>
      <c r="H63" s="141"/>
      <c r="I63" s="96">
        <v>0</v>
      </c>
      <c r="J63" s="140"/>
      <c r="K63" s="178"/>
      <c r="L63" s="96">
        <v>0</v>
      </c>
      <c r="M63" s="143"/>
      <c r="N63" s="96">
        <v>0</v>
      </c>
      <c r="O63" s="140"/>
      <c r="P63" s="103">
        <f>SUM(G63:N63)</f>
        <v>0</v>
      </c>
      <c r="R63" s="90">
        <f>IF(E63=0,0,(ROUND((P63/E63),4)))</f>
        <v>0</v>
      </c>
      <c r="S63" s="194"/>
      <c r="T63" s="191"/>
    </row>
    <row r="64" spans="1:21" x14ac:dyDescent="0.35">
      <c r="A64" s="121" t="s">
        <v>74</v>
      </c>
      <c r="B64" s="112" t="s">
        <v>115</v>
      </c>
      <c r="C64" s="137">
        <v>4.5310000000000003E-2</v>
      </c>
      <c r="D64" s="119"/>
      <c r="E64" s="104">
        <v>187860027.78999999</v>
      </c>
      <c r="F64" s="117"/>
      <c r="G64" s="104">
        <f>E64*C64</f>
        <v>8511937.8591649011</v>
      </c>
      <c r="H64" s="119"/>
      <c r="I64" s="97">
        <v>0</v>
      </c>
      <c r="J64" s="117"/>
      <c r="L64" s="97">
        <v>0</v>
      </c>
      <c r="M64" s="157"/>
      <c r="N64" s="97">
        <v>0</v>
      </c>
      <c r="P64" s="104">
        <f>SUM(G64:N64)</f>
        <v>8511937.8591649011</v>
      </c>
      <c r="R64" s="91">
        <f>IF(E64=0,0,(ROUND((P64/E64),4)))</f>
        <v>4.53E-2</v>
      </c>
      <c r="S64" s="194"/>
      <c r="T64" s="191"/>
    </row>
    <row r="65" spans="1:21" ht="16" thickBot="1" x14ac:dyDescent="0.4">
      <c r="A65" s="121"/>
      <c r="D65" s="119"/>
      <c r="E65" s="130"/>
      <c r="F65" s="117"/>
      <c r="G65" s="130"/>
      <c r="H65" s="119"/>
      <c r="J65" s="117"/>
      <c r="L65" s="130"/>
      <c r="M65" s="157"/>
      <c r="N65" s="130"/>
      <c r="P65" s="130"/>
      <c r="R65" s="90"/>
      <c r="S65" s="194"/>
      <c r="T65" s="191"/>
    </row>
    <row r="66" spans="1:21" ht="16" thickBot="1" x14ac:dyDescent="0.4">
      <c r="A66" s="121"/>
      <c r="C66" s="113" t="s">
        <v>43</v>
      </c>
      <c r="D66" s="119"/>
      <c r="E66" s="105">
        <f>SUM(E61:E65)</f>
        <v>195963815.70999998</v>
      </c>
      <c r="F66" s="140"/>
      <c r="G66" s="105">
        <f>SUM(G61:G65)</f>
        <v>8882280.8591649011</v>
      </c>
      <c r="H66" s="141"/>
      <c r="I66" s="106">
        <f>SUM(I61:I65)</f>
        <v>0</v>
      </c>
      <c r="J66" s="140"/>
      <c r="K66" s="178"/>
      <c r="L66" s="106">
        <f>SUM(L61:L65)</f>
        <v>0</v>
      </c>
      <c r="M66" s="157"/>
      <c r="N66" s="106">
        <f>SUM(N61:N65)</f>
        <v>0</v>
      </c>
      <c r="O66" s="140"/>
      <c r="P66" s="105">
        <f>SUM(P61:P65)</f>
        <v>8882280.8591649011</v>
      </c>
      <c r="R66" s="107">
        <f>IFERROR(ROUND(P66/E66,4),0)</f>
        <v>4.53E-2</v>
      </c>
      <c r="S66" s="191"/>
      <c r="T66" s="191"/>
      <c r="U66" s="191"/>
    </row>
    <row r="67" spans="1:21" ht="16" thickTop="1" x14ac:dyDescent="0.35">
      <c r="A67" s="163"/>
      <c r="B67" s="190"/>
      <c r="C67" s="169"/>
      <c r="D67" s="165"/>
      <c r="E67" s="169"/>
      <c r="F67" s="167"/>
      <c r="G67" s="179"/>
      <c r="H67" s="165"/>
      <c r="I67" s="169"/>
      <c r="J67" s="167"/>
      <c r="K67" s="169"/>
      <c r="L67" s="179"/>
      <c r="M67" s="180"/>
      <c r="N67" s="179"/>
      <c r="O67" s="167"/>
      <c r="P67" s="169"/>
      <c r="Q67" s="169"/>
      <c r="R67" s="91"/>
      <c r="S67" s="194"/>
      <c r="T67" s="191"/>
    </row>
    <row r="68" spans="1:21" ht="16" thickBot="1" x14ac:dyDescent="0.4">
      <c r="C68" s="138"/>
      <c r="D68" s="119"/>
      <c r="E68" s="129"/>
      <c r="F68" s="117"/>
      <c r="G68" s="129"/>
      <c r="H68" s="119"/>
      <c r="J68" s="117"/>
      <c r="M68" s="119"/>
      <c r="P68" s="129"/>
      <c r="R68" s="92"/>
      <c r="S68" s="194"/>
      <c r="T68" s="191"/>
    </row>
    <row r="69" spans="1:21" ht="16" thickBot="1" x14ac:dyDescent="0.4">
      <c r="A69" s="113" t="s">
        <v>75</v>
      </c>
      <c r="C69" s="138"/>
      <c r="D69" s="119"/>
      <c r="E69" s="181">
        <f>E51+E66</f>
        <v>3280886789.0799999</v>
      </c>
      <c r="F69" s="140"/>
      <c r="G69" s="182">
        <f>G51+G66</f>
        <v>140018206.83237919</v>
      </c>
      <c r="H69" s="141"/>
      <c r="I69" s="182">
        <f>I51+I66</f>
        <v>2740942.4714285717</v>
      </c>
      <c r="J69" s="140"/>
      <c r="K69" s="134"/>
      <c r="L69" s="182">
        <f>L51+L66</f>
        <v>600549.88214285718</v>
      </c>
      <c r="M69" s="157"/>
      <c r="N69" s="182">
        <f>N51+N66</f>
        <v>641463.33333333337</v>
      </c>
      <c r="O69" s="140"/>
      <c r="P69" s="182">
        <f>P51+P66</f>
        <v>144001162.51928395</v>
      </c>
      <c r="R69" s="107">
        <f>IFERROR(ROUND(P69/E69,4),0)</f>
        <v>4.3900000000000002E-2</v>
      </c>
      <c r="S69" s="191"/>
      <c r="T69" s="191"/>
      <c r="U69" s="191"/>
    </row>
    <row r="70" spans="1:21" ht="18.75" customHeight="1" thickTop="1" x14ac:dyDescent="0.35">
      <c r="A70" s="113" t="s">
        <v>116</v>
      </c>
      <c r="C70" s="138"/>
      <c r="D70" s="119"/>
      <c r="E70" s="103">
        <f>E71-E69</f>
        <v>0</v>
      </c>
      <c r="F70" s="140"/>
      <c r="G70" s="134"/>
      <c r="H70" s="141"/>
      <c r="I70" s="134"/>
      <c r="J70" s="140"/>
      <c r="K70" s="134"/>
      <c r="L70" s="134"/>
      <c r="M70" s="141"/>
      <c r="N70" s="134"/>
      <c r="O70" s="140"/>
      <c r="R70" s="183"/>
    </row>
    <row r="71" spans="1:21" ht="21.75" customHeight="1" thickBot="1" x14ac:dyDescent="0.4">
      <c r="A71" s="113" t="s">
        <v>117</v>
      </c>
      <c r="C71" s="138"/>
      <c r="D71" s="119"/>
      <c r="E71" s="182">
        <v>3280886789.0800004</v>
      </c>
      <c r="F71" s="140"/>
      <c r="G71" s="134"/>
      <c r="H71" s="141"/>
      <c r="I71" s="134"/>
      <c r="J71" s="140"/>
      <c r="K71" s="134"/>
      <c r="L71" s="134"/>
      <c r="M71" s="141"/>
      <c r="N71" s="134"/>
      <c r="O71" s="140"/>
      <c r="P71" s="184"/>
      <c r="R71" s="109"/>
    </row>
    <row r="72" spans="1:21" ht="16" thickTop="1" x14ac:dyDescent="0.35">
      <c r="C72" s="138"/>
      <c r="D72" s="119"/>
      <c r="E72" s="108"/>
      <c r="F72" s="140"/>
      <c r="G72" s="134"/>
      <c r="H72" s="141"/>
      <c r="I72" s="134"/>
      <c r="J72" s="140"/>
      <c r="K72" s="134"/>
      <c r="L72" s="134"/>
      <c r="M72" s="141"/>
      <c r="N72" s="134"/>
      <c r="O72" s="140"/>
      <c r="P72" s="184"/>
      <c r="R72" s="109"/>
    </row>
    <row r="73" spans="1:21" x14ac:dyDescent="0.35">
      <c r="A73" s="113" t="s">
        <v>135</v>
      </c>
      <c r="C73" s="138"/>
      <c r="D73" s="119"/>
      <c r="E73" s="129"/>
      <c r="F73" s="117"/>
      <c r="G73" s="129"/>
      <c r="H73" s="119"/>
      <c r="J73" s="117"/>
      <c r="M73" s="119"/>
      <c r="P73" s="185"/>
      <c r="R73" s="113"/>
    </row>
    <row r="74" spans="1:21" x14ac:dyDescent="0.35">
      <c r="A74" s="113" t="s">
        <v>103</v>
      </c>
      <c r="D74" s="119"/>
      <c r="F74" s="117"/>
      <c r="H74" s="119"/>
      <c r="J74" s="117"/>
      <c r="M74" s="119"/>
      <c r="R74" s="113"/>
    </row>
    <row r="75" spans="1:21" x14ac:dyDescent="0.35">
      <c r="D75" s="119"/>
      <c r="F75" s="117"/>
      <c r="H75" s="119"/>
      <c r="J75" s="117"/>
      <c r="M75" s="119"/>
    </row>
    <row r="76" spans="1:21" s="154" customFormat="1" ht="30" customHeight="1" x14ac:dyDescent="0.35">
      <c r="A76" s="200" t="s">
        <v>118</v>
      </c>
      <c r="B76" s="200"/>
      <c r="C76" s="200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186"/>
      <c r="R76" s="187"/>
    </row>
    <row r="77" spans="1:21" s="154" customFormat="1" ht="30" customHeight="1" x14ac:dyDescent="0.35">
      <c r="A77" s="200" t="s">
        <v>119</v>
      </c>
      <c r="B77" s="200"/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R77" s="187"/>
    </row>
    <row r="78" spans="1:21" s="154" customFormat="1" ht="30" hidden="1" customHeight="1" thickBot="1" x14ac:dyDescent="0.4">
      <c r="A78" s="200"/>
      <c r="B78" s="200"/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R78" s="187"/>
    </row>
    <row r="79" spans="1:21" s="154" customFormat="1" ht="30" hidden="1" customHeight="1" thickTop="1" x14ac:dyDescent="0.35">
      <c r="A79" s="200"/>
      <c r="B79" s="200"/>
      <c r="C79" s="200"/>
      <c r="D79" s="200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R79" s="187"/>
    </row>
    <row r="80" spans="1:21" s="154" customFormat="1" ht="30" hidden="1" customHeight="1" x14ac:dyDescent="0.35">
      <c r="A80" s="212" t="s">
        <v>130</v>
      </c>
      <c r="B80" s="212"/>
      <c r="C80" s="212"/>
      <c r="D80" s="212"/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212"/>
      <c r="R80" s="187"/>
    </row>
    <row r="81" spans="1:18" s="154" customFormat="1" ht="30" hidden="1" customHeight="1" x14ac:dyDescent="0.35">
      <c r="A81" s="200" t="s">
        <v>131</v>
      </c>
      <c r="B81" s="200"/>
      <c r="C81" s="200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R81" s="187"/>
    </row>
    <row r="82" spans="1:18" s="154" customFormat="1" ht="30" hidden="1" customHeight="1" x14ac:dyDescent="0.35">
      <c r="A82" s="200" t="s">
        <v>132</v>
      </c>
      <c r="B82" s="200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R82" s="187"/>
    </row>
    <row r="83" spans="1:18" s="154" customFormat="1" ht="30" hidden="1" customHeight="1" x14ac:dyDescent="0.35">
      <c r="A83" s="200" t="s">
        <v>133</v>
      </c>
      <c r="B83" s="200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R83" s="187"/>
    </row>
    <row r="84" spans="1:18" x14ac:dyDescent="0.35">
      <c r="D84" s="119"/>
      <c r="F84" s="117"/>
      <c r="H84" s="119"/>
      <c r="J84" s="117"/>
      <c r="M84" s="119"/>
    </row>
    <row r="85" spans="1:18" x14ac:dyDescent="0.35">
      <c r="D85" s="119"/>
      <c r="F85" s="117"/>
      <c r="H85" s="119"/>
      <c r="J85" s="117"/>
      <c r="M85" s="119"/>
    </row>
  </sheetData>
  <mergeCells count="16">
    <mergeCell ref="A83:O83"/>
    <mergeCell ref="A1:R1"/>
    <mergeCell ref="A2:R2"/>
    <mergeCell ref="A3:R3"/>
    <mergeCell ref="A4:R4"/>
    <mergeCell ref="A5:R5"/>
    <mergeCell ref="G7:P7"/>
    <mergeCell ref="A55:R55"/>
    <mergeCell ref="G57:P57"/>
    <mergeCell ref="A76:O76"/>
    <mergeCell ref="A77:O77"/>
    <mergeCell ref="A78:O78"/>
    <mergeCell ref="A79:O79"/>
    <mergeCell ref="A80:O80"/>
    <mergeCell ref="A81:O81"/>
    <mergeCell ref="A82:O82"/>
  </mergeCells>
  <printOptions horizontalCentered="1"/>
  <pageMargins left="0.5" right="0.5" top="0.75" bottom="0.75" header="0.5" footer="0.25"/>
  <pageSetup scale="39" orientation="portrait" r:id="rId1"/>
  <headerFooter scaleWithDoc="0">
    <oddHeader>&amp;R&amp;"Times New Roman,Bold"Attachment to Response to Question No. 5(a-d)
Page 2 of 3
Fackler/Kent</oddHeader>
  </headerFooter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showGridLines="0" zoomScale="90" zoomScaleNormal="90" workbookViewId="0"/>
  </sheetViews>
  <sheetFormatPr defaultColWidth="9.1796875" defaultRowHeight="15.5" x14ac:dyDescent="0.35"/>
  <cols>
    <col min="1" max="1" width="9.1796875" style="60"/>
    <col min="2" max="2" width="9.1796875" style="87"/>
    <col min="3" max="3" width="29.54296875" style="87" customWidth="1"/>
    <col min="4" max="4" width="2.1796875" style="87" customWidth="1"/>
    <col min="5" max="5" width="17.7265625" style="87" bestFit="1" customWidth="1"/>
    <col min="6" max="6" width="1.1796875" style="60" customWidth="1"/>
    <col min="7" max="7" width="11.7265625" style="60" customWidth="1"/>
    <col min="8" max="16384" width="9.1796875" style="60"/>
  </cols>
  <sheetData>
    <row r="1" spans="1:14" x14ac:dyDescent="0.35">
      <c r="A1" s="57"/>
      <c r="B1" s="213" t="s">
        <v>82</v>
      </c>
      <c r="C1" s="213"/>
      <c r="D1" s="58"/>
      <c r="E1" s="59"/>
      <c r="G1" s="57"/>
    </row>
    <row r="2" spans="1:14" x14ac:dyDescent="0.35">
      <c r="A2" s="57"/>
      <c r="B2" s="213" t="s">
        <v>83</v>
      </c>
      <c r="C2" s="213"/>
      <c r="D2" s="58"/>
      <c r="E2" s="59"/>
      <c r="G2" s="57"/>
    </row>
    <row r="3" spans="1:14" ht="15" x14ac:dyDescent="0.3">
      <c r="A3" s="57"/>
      <c r="B3" s="214">
        <v>2025</v>
      </c>
      <c r="C3" s="214"/>
      <c r="D3" s="58"/>
      <c r="E3" s="61"/>
      <c r="G3" s="57"/>
    </row>
    <row r="4" spans="1:14" x14ac:dyDescent="0.35">
      <c r="A4" s="57"/>
      <c r="B4" s="62"/>
      <c r="C4" s="62"/>
      <c r="D4" s="63"/>
      <c r="E4" s="63"/>
      <c r="G4" s="57"/>
    </row>
    <row r="5" spans="1:14" x14ac:dyDescent="0.35">
      <c r="A5" s="57"/>
      <c r="B5" s="59"/>
      <c r="C5" s="59"/>
      <c r="D5" s="64"/>
      <c r="E5" s="65">
        <v>2025</v>
      </c>
      <c r="G5" s="57"/>
    </row>
    <row r="6" spans="1:14" x14ac:dyDescent="0.35">
      <c r="A6" s="57"/>
      <c r="B6" s="66"/>
      <c r="C6" s="66"/>
      <c r="D6" s="67"/>
      <c r="E6" s="68" t="s">
        <v>126</v>
      </c>
      <c r="G6" s="57"/>
    </row>
    <row r="7" spans="1:14" x14ac:dyDescent="0.35">
      <c r="A7" s="57"/>
      <c r="B7" s="59"/>
      <c r="C7" s="59"/>
      <c r="D7" s="64"/>
      <c r="E7" s="69" t="s">
        <v>136</v>
      </c>
      <c r="G7" s="57"/>
    </row>
    <row r="8" spans="1:14" x14ac:dyDescent="0.35">
      <c r="A8" s="57"/>
      <c r="B8" s="66"/>
      <c r="C8" s="66"/>
      <c r="D8" s="67"/>
      <c r="E8" s="70" t="s">
        <v>84</v>
      </c>
      <c r="G8" s="57"/>
    </row>
    <row r="9" spans="1:14" x14ac:dyDescent="0.35">
      <c r="A9" s="57">
        <v>-1</v>
      </c>
      <c r="B9" s="66" t="s">
        <v>85</v>
      </c>
      <c r="C9" s="66"/>
      <c r="D9" s="71"/>
      <c r="E9" s="72">
        <v>100</v>
      </c>
      <c r="G9" s="57"/>
    </row>
    <row r="10" spans="1:14" x14ac:dyDescent="0.35">
      <c r="A10" s="57">
        <f>+A9-1</f>
        <v>-2</v>
      </c>
      <c r="B10" s="73"/>
      <c r="C10" s="66"/>
      <c r="D10" s="67"/>
      <c r="E10" s="74"/>
      <c r="G10" s="57"/>
    </row>
    <row r="11" spans="1:14" x14ac:dyDescent="0.35">
      <c r="A11" s="57">
        <f>+A10-1</f>
        <v>-3</v>
      </c>
      <c r="B11" s="73" t="s">
        <v>86</v>
      </c>
      <c r="C11" s="66"/>
      <c r="D11" s="67"/>
      <c r="E11" s="75">
        <v>5</v>
      </c>
      <c r="G11" s="188">
        <v>-28</v>
      </c>
    </row>
    <row r="12" spans="1:14" x14ac:dyDescent="0.35">
      <c r="A12" s="57">
        <f t="shared" ref="A12:A36" si="0">+A11-1</f>
        <v>-4</v>
      </c>
      <c r="B12" s="77"/>
      <c r="C12" s="66"/>
      <c r="D12" s="67"/>
      <c r="E12" s="76"/>
      <c r="G12" s="188"/>
      <c r="N12" s="78"/>
    </row>
    <row r="13" spans="1:14" x14ac:dyDescent="0.35">
      <c r="A13" s="57">
        <f t="shared" si="0"/>
        <v>-5</v>
      </c>
      <c r="B13" s="73" t="s">
        <v>88</v>
      </c>
      <c r="C13" s="66"/>
      <c r="D13" s="67"/>
      <c r="E13" s="76">
        <f>+E9-E11</f>
        <v>95</v>
      </c>
      <c r="G13" s="189" t="s">
        <v>87</v>
      </c>
    </row>
    <row r="14" spans="1:14" x14ac:dyDescent="0.35">
      <c r="A14" s="57">
        <f t="shared" si="0"/>
        <v>-6</v>
      </c>
      <c r="B14" s="77"/>
      <c r="C14" s="66"/>
      <c r="D14" s="67"/>
      <c r="E14" s="76"/>
      <c r="G14" s="188"/>
    </row>
    <row r="15" spans="1:14" x14ac:dyDescent="0.35">
      <c r="A15" s="57">
        <f t="shared" si="0"/>
        <v>-7</v>
      </c>
      <c r="B15" s="73" t="s">
        <v>89</v>
      </c>
      <c r="C15" s="66"/>
      <c r="D15" s="67"/>
      <c r="E15" s="79">
        <f>+E13*0.21</f>
        <v>19.95</v>
      </c>
      <c r="G15" s="189" t="s">
        <v>120</v>
      </c>
    </row>
    <row r="16" spans="1:14" x14ac:dyDescent="0.35">
      <c r="A16" s="57">
        <f t="shared" si="0"/>
        <v>-8</v>
      </c>
      <c r="B16" s="77"/>
      <c r="C16" s="66"/>
      <c r="D16" s="67"/>
      <c r="E16" s="74"/>
      <c r="G16" s="188"/>
    </row>
    <row r="17" spans="1:7" x14ac:dyDescent="0.35">
      <c r="A17" s="57">
        <f t="shared" si="0"/>
        <v>-9</v>
      </c>
      <c r="B17" s="73"/>
      <c r="C17" s="66"/>
      <c r="D17" s="67"/>
      <c r="E17" s="74"/>
      <c r="G17" s="188"/>
    </row>
    <row r="18" spans="1:7" x14ac:dyDescent="0.35">
      <c r="A18" s="57">
        <f t="shared" si="0"/>
        <v>-10</v>
      </c>
      <c r="B18" s="73" t="s">
        <v>90</v>
      </c>
      <c r="C18" s="66"/>
      <c r="D18" s="67"/>
      <c r="E18" s="79">
        <f>+E11+E15</f>
        <v>24.95</v>
      </c>
      <c r="G18" s="189" t="s">
        <v>121</v>
      </c>
    </row>
    <row r="19" spans="1:7" x14ac:dyDescent="0.35">
      <c r="A19" s="57">
        <f t="shared" si="0"/>
        <v>-11</v>
      </c>
      <c r="B19" s="59"/>
      <c r="C19" s="66"/>
      <c r="D19" s="67"/>
      <c r="E19" s="80"/>
      <c r="G19" s="188"/>
    </row>
    <row r="20" spans="1:7" ht="16" thickBot="1" x14ac:dyDescent="0.4">
      <c r="A20" s="57">
        <f t="shared" si="0"/>
        <v>-12</v>
      </c>
      <c r="B20" s="66" t="s">
        <v>91</v>
      </c>
      <c r="C20" s="66"/>
      <c r="D20" s="67"/>
      <c r="E20" s="81">
        <f>100-E18</f>
        <v>75.05</v>
      </c>
      <c r="G20" s="189" t="s">
        <v>122</v>
      </c>
    </row>
    <row r="21" spans="1:7" ht="16" thickTop="1" x14ac:dyDescent="0.35">
      <c r="A21" s="57">
        <f t="shared" si="0"/>
        <v>-13</v>
      </c>
      <c r="B21" s="66"/>
      <c r="C21" s="66"/>
      <c r="D21" s="67"/>
      <c r="E21" s="80"/>
      <c r="G21" s="188"/>
    </row>
    <row r="22" spans="1:7" x14ac:dyDescent="0.35">
      <c r="A22" s="57">
        <f t="shared" si="0"/>
        <v>-14</v>
      </c>
      <c r="B22" s="73" t="s">
        <v>92</v>
      </c>
      <c r="C22" s="66"/>
      <c r="D22" s="67"/>
      <c r="E22" s="80"/>
      <c r="G22" s="188"/>
    </row>
    <row r="23" spans="1:7" x14ac:dyDescent="0.35">
      <c r="A23" s="57">
        <f t="shared" si="0"/>
        <v>-15</v>
      </c>
      <c r="B23" s="66" t="s">
        <v>93</v>
      </c>
      <c r="C23" s="66"/>
      <c r="D23" s="67"/>
      <c r="E23" s="82">
        <f>+E15/100</f>
        <v>0.19949999999999998</v>
      </c>
      <c r="G23" s="189" t="s">
        <v>123</v>
      </c>
    </row>
    <row r="24" spans="1:7" x14ac:dyDescent="0.35">
      <c r="A24" s="57">
        <f t="shared" si="0"/>
        <v>-16</v>
      </c>
      <c r="B24" s="66" t="s">
        <v>94</v>
      </c>
      <c r="C24" s="66"/>
      <c r="D24" s="67"/>
      <c r="E24" s="83">
        <f>+E11/100</f>
        <v>0.05</v>
      </c>
      <c r="G24" s="189" t="s">
        <v>95</v>
      </c>
    </row>
    <row r="25" spans="1:7" ht="16" thickBot="1" x14ac:dyDescent="0.4">
      <c r="A25" s="57">
        <f t="shared" si="0"/>
        <v>-17</v>
      </c>
      <c r="B25" s="66" t="s">
        <v>96</v>
      </c>
      <c r="C25" s="66"/>
      <c r="D25" s="67"/>
      <c r="E25" s="84">
        <f>SUM(E23:E24)</f>
        <v>0.2495</v>
      </c>
      <c r="G25" s="189" t="s">
        <v>124</v>
      </c>
    </row>
    <row r="26" spans="1:7" ht="16" thickTop="1" x14ac:dyDescent="0.35">
      <c r="A26" s="57">
        <f t="shared" si="0"/>
        <v>-18</v>
      </c>
      <c r="B26" s="59"/>
      <c r="C26" s="59"/>
      <c r="D26" s="59"/>
      <c r="E26" s="85"/>
      <c r="G26" s="188"/>
    </row>
    <row r="27" spans="1:7" x14ac:dyDescent="0.35">
      <c r="A27" s="57">
        <f t="shared" si="0"/>
        <v>-19</v>
      </c>
      <c r="B27" s="59"/>
      <c r="C27" s="59"/>
      <c r="D27" s="59"/>
      <c r="E27" s="86">
        <f>+E25</f>
        <v>0.2495</v>
      </c>
      <c r="F27" s="87"/>
      <c r="G27" s="188"/>
    </row>
    <row r="28" spans="1:7" x14ac:dyDescent="0.35">
      <c r="A28" s="57">
        <f t="shared" si="0"/>
        <v>-20</v>
      </c>
      <c r="B28" s="59"/>
      <c r="C28" s="59"/>
      <c r="D28" s="59"/>
      <c r="E28" s="85"/>
      <c r="G28" s="188"/>
    </row>
    <row r="29" spans="1:7" x14ac:dyDescent="0.35">
      <c r="A29" s="57">
        <f t="shared" si="0"/>
        <v>-21</v>
      </c>
      <c r="B29" s="59"/>
      <c r="C29" s="59"/>
      <c r="D29" s="59"/>
      <c r="E29" s="85"/>
      <c r="G29" s="188"/>
    </row>
    <row r="30" spans="1:7" x14ac:dyDescent="0.35">
      <c r="A30" s="57">
        <f t="shared" si="0"/>
        <v>-22</v>
      </c>
      <c r="B30" s="59"/>
      <c r="C30" s="59"/>
      <c r="D30" s="59"/>
      <c r="E30" s="85"/>
      <c r="G30" s="188"/>
    </row>
    <row r="31" spans="1:7" x14ac:dyDescent="0.35">
      <c r="A31" s="57">
        <f t="shared" si="0"/>
        <v>-23</v>
      </c>
      <c r="B31" s="88" t="s">
        <v>97</v>
      </c>
      <c r="C31" s="59"/>
      <c r="D31" s="59"/>
      <c r="E31" s="85"/>
      <c r="G31" s="188"/>
    </row>
    <row r="32" spans="1:7" x14ac:dyDescent="0.35">
      <c r="A32" s="57">
        <f t="shared" si="0"/>
        <v>-24</v>
      </c>
      <c r="B32" s="66" t="s">
        <v>85</v>
      </c>
      <c r="C32" s="59"/>
      <c r="D32" s="59"/>
      <c r="E32" s="72">
        <v>100</v>
      </c>
      <c r="G32" s="188"/>
    </row>
    <row r="33" spans="1:7" x14ac:dyDescent="0.35">
      <c r="A33" s="57">
        <f t="shared" si="0"/>
        <v>-25</v>
      </c>
      <c r="B33" s="73"/>
      <c r="C33" s="59"/>
      <c r="D33" s="59"/>
      <c r="E33" s="74"/>
      <c r="G33" s="188"/>
    </row>
    <row r="34" spans="1:7" x14ac:dyDescent="0.35">
      <c r="A34" s="57">
        <f t="shared" si="0"/>
        <v>-26</v>
      </c>
      <c r="B34" s="66" t="s">
        <v>98</v>
      </c>
      <c r="C34" s="59"/>
      <c r="D34" s="59"/>
      <c r="E34" s="89">
        <v>0.05</v>
      </c>
      <c r="G34" s="188"/>
    </row>
    <row r="35" spans="1:7" x14ac:dyDescent="0.35">
      <c r="A35" s="57">
        <f t="shared" si="0"/>
        <v>-27</v>
      </c>
      <c r="B35" s="77"/>
      <c r="C35" s="59"/>
      <c r="D35" s="59"/>
      <c r="E35" s="76"/>
      <c r="G35" s="188"/>
    </row>
    <row r="36" spans="1:7" ht="16" thickBot="1" x14ac:dyDescent="0.4">
      <c r="A36" s="57">
        <f t="shared" si="0"/>
        <v>-28</v>
      </c>
      <c r="B36" s="73" t="s">
        <v>99</v>
      </c>
      <c r="C36" s="59"/>
      <c r="D36" s="59"/>
      <c r="E36" s="81">
        <f>+E32*E34</f>
        <v>5</v>
      </c>
      <c r="G36" s="189" t="s">
        <v>125</v>
      </c>
    </row>
    <row r="37" spans="1:7" ht="16" thickTop="1" x14ac:dyDescent="0.35">
      <c r="A37" s="57"/>
      <c r="B37" s="59"/>
      <c r="C37" s="59"/>
      <c r="D37" s="59"/>
      <c r="E37" s="59"/>
      <c r="G37" s="57"/>
    </row>
  </sheetData>
  <mergeCells count="3">
    <mergeCell ref="B1:C1"/>
    <mergeCell ref="B2:C2"/>
    <mergeCell ref="B3:C3"/>
  </mergeCells>
  <pageMargins left="0.7" right="0.7" top="0.75" bottom="1" header="0.3" footer="0.3"/>
  <pageSetup orientation="portrait" r:id="rId1"/>
  <headerFooter scaleWithDoc="0">
    <oddHeader>&amp;R&amp;"Times New Roman,Bold"Attachment to Response to Question No. 5(a-d)
Page 3 of 3
Fackler/Kent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10F20E04BCF41BE361D2F61EE6FFA" ma:contentTypeVersion="32" ma:contentTypeDescription="Create a new document." ma:contentTypeScope="" ma:versionID="2e1d1c80ec77a8c56fe4c82fc11f843c">
  <xsd:schema xmlns:xsd="http://www.w3.org/2001/XMLSchema" xmlns:xs="http://www.w3.org/2001/XMLSchema" xmlns:p="http://schemas.microsoft.com/office/2006/metadata/properties" xmlns:ns1="http://schemas.microsoft.com/sharepoint/v3" xmlns:ns2="65bfb563-8fe2-4d34-a09f-38a217d8feea" xmlns:ns3="http://schemas.microsoft.com/sharepoint/v4" targetNamespace="http://schemas.microsoft.com/office/2006/metadata/properties" ma:root="true" ma:fieldsID="81ffbca3f32a46a0b04316c827b8211d" ns1:_="" ns2:_="" ns3:_="">
    <xsd:import namespace="http://schemas.microsoft.com/sharepoint/v3"/>
    <xsd:import namespace="65bfb563-8fe2-4d34-a09f-38a217d8fee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 minOccurs="0"/>
                <xsd:element ref="ns2:Filing_x0020_Type" minOccurs="0"/>
                <xsd:element ref="ns2:Filings" minOccurs="0"/>
                <xsd:element ref="ns2:Filing_x0020_Doc_x0020_Types" minOccurs="0"/>
                <xsd:element ref="ns2:Filing_x0020_Case_x0020__x0023_" minOccurs="0"/>
                <xsd:element ref="ns2:Filing_x0020_Witness" minOccurs="0"/>
                <xsd:element ref="ns2:Review_x0020_Case_x0020_Expense_x0020_Period" minOccurs="0"/>
                <xsd:element ref="ns2:Review_x0020_Case_x0020_Doc_x0020_Types" minOccurs="0"/>
                <xsd:element ref="ns2:Case_x0020__x0023_" minOccurs="0"/>
                <xsd:element ref="ns2:Witness_x0020_Testimony" minOccurs="0"/>
                <xsd:element ref="ns2:Construction_x0020_Monitoring_x0020_Description" minOccurs="0"/>
                <xsd:element ref="ns2:Construction_x0020_Monitoring" minOccurs="0"/>
                <xsd:element ref="ns2:Status" minOccurs="0"/>
                <xsd:element ref="ns3:IconOverlay" minOccurs="0"/>
                <xsd:element ref="ns1:_vti_ItemDeclaredRecord" minOccurs="0"/>
                <xsd:element ref="ns1:_vti_ItemHoldRecord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31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32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format="Dropdown" ma:internalName="Year">
      <xsd:simpleType>
        <xsd:restriction base="dms:Choice">
          <xsd:enumeration value="2026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</xsd:restriction>
      </xsd:simpleType>
    </xsd:element>
    <xsd:element name="Document_x0020_Type" ma:index="4" nillable="true" ma:displayName="Document Type" ma:internalName="Document_x0020_Typ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SM"/>
                    <xsd:enumeration value="ECR"/>
                    <xsd:enumeration value="FAC / OST"/>
                    <xsd:enumeration value="GLT"/>
                    <xsd:enumeration value="GSC"/>
                    <xsd:enumeration value="LFF"/>
                    <xsd:enumeration value="RAR"/>
                    <xsd:enumeration value="WNA"/>
                  </xsd:restriction>
                </xsd:simpleType>
              </xsd:element>
            </xsd:sequence>
          </xsd:extension>
        </xsd:complexContent>
      </xsd:complexType>
    </xsd:element>
    <xsd:element name="Filing_x0020_Type" ma:index="5" nillable="true" ma:displayName="Filing Type" ma:internalName="Filing_x0020_Typ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onthly Filings (ECR/LFF)"/>
                    <xsd:enumeration value="Form A Filings (FAC/OST)"/>
                    <xsd:enumeration value="Form B Filings (FAC/OST)"/>
                    <xsd:enumeration value="Fixed NAS FAC/OSS Factor (NFOF)"/>
                    <xsd:enumeration value="Fuel Supply Contracts (FAC)"/>
                    <xsd:enumeration value="Avoided Energy Cost (LQF)"/>
                    <xsd:enumeration value="Municipal WPS Reports (FAC)"/>
                    <xsd:enumeration value="Quarterly Filings (GSC)"/>
                    <xsd:enumeration value="Annual Filing (DSM)"/>
                    <xsd:enumeration value="Annual Filing (GLT/LFF/WNA)"/>
                    <xsd:enumeration value="Forecasted Annual Filing (GLT)"/>
                    <xsd:enumeration value="True-up Annual Filing (GLT)"/>
                    <xsd:enumeration value="Review Cases (ECR/FAC/OST)"/>
                    <xsd:enumeration value="Construction Monitoring (ECR)"/>
                    <xsd:enumeration value="Approved Project Detail (ECR/GLT)"/>
                  </xsd:restriction>
                </xsd:simpleType>
              </xsd:element>
            </xsd:sequence>
          </xsd:extension>
        </xsd:complexContent>
      </xsd:complexType>
    </xsd:element>
    <xsd:element name="Filings" ma:index="6" nillable="true" ma:displayName="Filing Expense Period" ma:format="Dropdown" ma:internalName="Filings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  <xsd:enumeration value="Nov-Jan (GSC)"/>
          <xsd:enumeration value="Feb-Apr (GSC)"/>
          <xsd:enumeration value="May-Jul (GSC)"/>
          <xsd:enumeration value="Aug-Oct (GSC)"/>
          <xsd:enumeration value="Apr-May (LFF)"/>
          <xsd:enumeration value="Jan-Dec (GLT/WNA)"/>
          <xsd:enumeration value="N/A"/>
        </xsd:restriction>
      </xsd:simpleType>
    </xsd:element>
    <xsd:element name="Filing_x0020_Doc_x0020_Types" ma:index="7" nillable="true" ma:displayName="Filing Doc Types" ma:format="Dropdown" ma:internalName="Filing_x0020_Doc_x0020_Types">
      <xsd:simpleType>
        <xsd:restriction base="dms:Choice">
          <xsd:enumeration value="00 – Orders/Requests for Information"/>
          <xsd:enumeration value="01.1 – 1st Data Request Responses/Testimony"/>
          <xsd:enumeration value="01.2 – 1st Data Request Attachments"/>
          <xsd:enumeration value="01.3 – 1st Data Request Confidentiality Petition"/>
          <xsd:enumeration value="01.4 – 1st Data Request/Testimony - As Filed"/>
          <xsd:enumeration value="02.1 – 2nd Data Request Responses/Testimony"/>
          <xsd:enumeration value="02.2 – 2nd Data Request Attachments"/>
          <xsd:enumeration value="02.3 – 2nd Data Request Confidentiality Petition"/>
          <xsd:enumeration value="02.4 – 2nd Data Request/Testimony - As Filed"/>
          <xsd:enumeration value="03.1 – 3rd Data Request Responses/Testimony"/>
          <xsd:enumeration value="03.2 – 3rd Data Request Attachments"/>
          <xsd:enumeration value="03.3 – 3rd Data Request Confidentiality Petition"/>
          <xsd:enumeration value="03.4 – 3rd Data Request/Testimony - As Filed"/>
          <xsd:enumeration value="04.1 – Post Hearing Data Request Responses/Testimony"/>
          <xsd:enumeration value="04.2 – Post Hearing Data Request Attachments"/>
          <xsd:enumeration value="04.3 – Post Hearing Data Request Confidentiality Petition"/>
          <xsd:enumeration value="04.4 – Post Hearing Data Request/Testimony - As Filed"/>
          <xsd:enumeration value="05 – Technical Conference or Hearings"/>
          <xsd:enumeration value="06 – Briefs"/>
          <xsd:enumeration value="07 – Support"/>
          <xsd:enumeration value="08 – Tariffs"/>
          <xsd:enumeration value="09 – Proof of Publication/Certificate of Notice"/>
          <xsd:enumeration value="10 – eFiled/Filed Documents"/>
          <xsd:enumeration value="10.1 – Application"/>
          <xsd:enumeration value="10.2 – Application - As Filed"/>
          <xsd:enumeration value="11 – Talking Points (Internal Use Only)"/>
          <xsd:enumeration value="12 – Data Request Assignments"/>
          <xsd:enumeration value="13 – Review Checklists"/>
        </xsd:restriction>
      </xsd:simpleType>
    </xsd:element>
    <xsd:element name="Filing_x0020_Case_x0020__x0023_" ma:index="8" nillable="true" ma:displayName="Filing Case #" ma:internalName="Filing_x0020_Case_x0020__x0023_">
      <xsd:simpleType>
        <xsd:restriction base="dms:Text">
          <xsd:maxLength value="255"/>
        </xsd:restriction>
      </xsd:simpleType>
    </xsd:element>
    <xsd:element name="Filing_x0020_Witness" ma:index="9" nillable="true" ma:displayName="Filing Witness" ma:format="Dropdown" ma:internalName="Filing_x0020_Witness">
      <xsd:simpleType>
        <xsd:restriction base="dms:Choice">
          <xsd:enumeration value="Billiter, Delbert"/>
          <xsd:enumeration value="Drake, Michael"/>
          <xsd:enumeration value="Fackler, Andrea"/>
          <xsd:enumeration value="Garrett, Chris"/>
          <xsd:enumeration value="Rahn, Derek"/>
          <xsd:enumeration value="Rieth, Tom"/>
          <xsd:enumeration value="Schram, Chuck"/>
          <xsd:enumeration value="Wilson, Stuart"/>
        </xsd:restriction>
      </xsd:simpleType>
    </xsd:element>
    <xsd:element name="Review_x0020_Case_x0020_Expense_x0020_Period" ma:index="10" nillable="true" ma:displayName="Review Case Expense Period" ma:format="Dropdown" ma:internalName="Review_x0020_Case_x0020_Expense_x0020_Period">
      <xsd:simpleType>
        <xsd:restriction base="dms:Choice">
          <xsd:enumeration value="Mar-Aug (ECR)"/>
          <xsd:enumeration value="Sep-Feb (ECR)"/>
          <xsd:enumeration value="Mar-Feb (ECR)"/>
          <xsd:enumeration value="May-Oct (ECR)"/>
          <xsd:enumeration value="May-Oct (FAC)"/>
          <xsd:enumeration value="Nov-Apr (FAC)"/>
          <xsd:enumeration value="Nov-Oct (FAC)"/>
        </xsd:restriction>
      </xsd:simpleType>
    </xsd:element>
    <xsd:element name="Review_x0020_Case_x0020_Doc_x0020_Types" ma:index="11" nillable="true" ma:displayName="Review Case Doc Types" ma:format="Dropdown" ma:internalName="Review_x0020_Case_x0020_Doc_x0020_Types">
      <xsd:simpleType>
        <xsd:restriction base="dms:Choice">
          <xsd:enumeration value="00.1 – Orders"/>
          <xsd:enumeration value="00.2 – Requests for Information"/>
          <xsd:enumeration value="00.4 – Other Communications/eFilings"/>
          <xsd:enumeration value="01.1 – 1st Data Request Responses/Testimony"/>
          <xsd:enumeration value="01.2 – 1st Data Request Attachments"/>
          <xsd:enumeration value="01.3 – 1st Data Request Confidentiality Petition"/>
          <xsd:enumeration value="01.4 – 1st Data Request/Testimony - As Filed"/>
          <xsd:enumeration value="01.5 – 1st Data Request/Testimony Support"/>
          <xsd:enumeration value="02.1 – 2nd Data Request Responses/Testimony"/>
          <xsd:enumeration value="02.2 – 2nd Data Request Attachments"/>
          <xsd:enumeration value="02.3 – 2nd Data Request Confidentiality Petition"/>
          <xsd:enumeration value="02.4 – 2nd Data Request/Testimony - As Filed"/>
          <xsd:enumeration value="03.1 – 3rd Data Request Responses/Testimony"/>
          <xsd:enumeration value="03.2 – 3rd Data Request Attachments"/>
          <xsd:enumeration value="03.3 – 3rd Data Request Confidentiality Petition"/>
          <xsd:enumeration value="03.4 – 3rd Data Request/Testimony - As Filed"/>
          <xsd:enumeration value="04.1 – Post Hearing Data Request Responses/Testimony/Briefs"/>
          <xsd:enumeration value="04.2 – Post Hearing Data Request Attachments"/>
          <xsd:enumeration value="04.3 – Post Hearing Data Request Confidentiality Petition"/>
          <xsd:enumeration value="04.4 – Post Hearing Data Request/Testimony - As Filed"/>
          <xsd:enumeration value="05 – Technical Conference or Hearings"/>
          <xsd:enumeration value="06 - Witness E-book"/>
          <xsd:enumeration value="10 – Application"/>
          <xsd:enumeration value="10.1 – Application - As Filed"/>
          <xsd:enumeration value="11 - Talking Points (Internal Use Only)"/>
        </xsd:restriction>
      </xsd:simpleType>
    </xsd:element>
    <xsd:element name="Case_x0020__x0023_" ma:index="12" nillable="true" ma:displayName="Review Case #" ma:internalName="Case_x0020__x0023_">
      <xsd:simpleType>
        <xsd:restriction base="dms:Text">
          <xsd:maxLength value="255"/>
        </xsd:restriction>
      </xsd:simpleType>
    </xsd:element>
    <xsd:element name="Witness_x0020_Testimony" ma:index="13" nillable="true" ma:displayName="Review Case Witness" ma:format="Dropdown" ma:internalName="Witness_x0020_Testimony">
      <xsd:simpleType>
        <xsd:restriction base="dms:Choice">
          <xsd:enumeration value="Billiter, Delbert"/>
          <xsd:enumeration value="Drake, Michael"/>
          <xsd:enumeration value="Fackler, Andrea"/>
          <xsd:enumeration value="Garrett, Christopher"/>
          <xsd:enumeration value="Neal, Susan"/>
          <xsd:enumeration value="Williams, Scott"/>
          <xsd:enumeration value="Multiple"/>
          <xsd:enumeration value="N/A"/>
          <xsd:enumeration value="Rahn, Derek"/>
          <xsd:enumeration value="Schram, Chuck"/>
          <xsd:enumeration value="Wilson, Stuart"/>
        </xsd:restriction>
      </xsd:simpleType>
    </xsd:element>
    <xsd:element name="Construction_x0020_Monitoring_x0020_Description" ma:index="14" nillable="true" ma:displayName="Construction Monitoring Description" ma:format="Dropdown" ma:internalName="Construction_x0020_Monitoring_x0020_Description">
      <xsd:simpleType>
        <xsd:restriction base="dms:Choice">
          <xsd:enumeration value="2011 ECR Plan"/>
          <xsd:enumeration value="2016 ECR Plan"/>
          <xsd:enumeration value="TC Landfill"/>
          <xsd:enumeration value="2020 ECR Plan"/>
        </xsd:restriction>
      </xsd:simpleType>
    </xsd:element>
    <xsd:element name="Construction_x0020_Monitoring" ma:index="15" nillable="true" ma:displayName="Construction Monitoring Period" ma:format="Dropdown" ma:internalName="Construction_x0020_Monitoring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Status" ma:index="23" nillable="true" ma:displayName="Status (Internal Use Only)" ma:internalName="Statu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  <xsd:enumeration value="Filed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 xsi:nil="true"/>
    <Year xmlns="65bfb563-8fe2-4d34-a09f-38a217d8feea">2025</Year>
    <Filing_x0020_Case_x0020__x0023_ xmlns="65bfb563-8fe2-4d34-a09f-38a217d8feea" xsi:nil="true"/>
    <Construction_x0020_Monitoring_x0020_Description xmlns="65bfb563-8fe2-4d34-a09f-38a217d8feea" xsi:nil="true"/>
    <Review_x0020_Case_x0020_Doc_x0020_Types xmlns="65bfb563-8fe2-4d34-a09f-38a217d8feea">01.2 – 1st Data Request Attachments</Review_x0020_Case_x0020_Doc_x0020_Types>
    <Status xmlns="65bfb563-8fe2-4d34-a09f-38a217d8feea"/>
    <Filing_x0020_Witness xmlns="65bfb563-8fe2-4d34-a09f-38a217d8feea" xsi:nil="true"/>
    <Filings xmlns="65bfb563-8fe2-4d34-a09f-38a217d8feea" xsi:nil="true"/>
    <IconOverlay xmlns="http://schemas.microsoft.com/sharepoint/v4" xsi:nil="true"/>
    <Document_x0020_Type xmlns="65bfb563-8fe2-4d34-a09f-38a217d8feea">
      <Value>ECR</Value>
    </Document_x0020_Type>
    <Filing_x0020_Type xmlns="65bfb563-8fe2-4d34-a09f-38a217d8feea">
      <Value>Review Cases (ECR/FAC/OST)</Value>
    </Filing_x0020_Type>
    <Construction_x0020_Monitoring xmlns="65bfb563-8fe2-4d34-a09f-38a217d8feea" xsi:nil="true"/>
    <Case_x0020__x0023_ xmlns="65bfb563-8fe2-4d34-a09f-38a217d8feea" xsi:nil="true"/>
    <Review_x0020_Case_x0020_Expense_x0020_Period xmlns="65bfb563-8fe2-4d34-a09f-38a217d8feea">Mar-Feb (ECR)</Review_x0020_Case_x0020_Expense_x0020_Period>
    <Filing_x0020_Doc_x0020_Types xmlns="65bfb563-8fe2-4d34-a09f-38a217d8feea" xsi:nil="true"/>
    <Company xmlns="65bfb563-8fe2-4d34-a09f-38a217d8feea">
      <Value>KU</Value>
    </Company>
  </documentManagement>
</p:properties>
</file>

<file path=customXml/itemProps1.xml><?xml version="1.0" encoding="utf-8"?>
<ds:datastoreItem xmlns:ds="http://schemas.openxmlformats.org/officeDocument/2006/customXml" ds:itemID="{3C01D829-1FC6-4CB5-9512-AEBCF0DFAC29}"/>
</file>

<file path=customXml/itemProps2.xml><?xml version="1.0" encoding="utf-8"?>
<ds:datastoreItem xmlns:ds="http://schemas.openxmlformats.org/officeDocument/2006/customXml" ds:itemID="{D68ECC5C-CF4E-4855-8503-CA495A5D8440}"/>
</file>

<file path=customXml/itemProps3.xml><?xml version="1.0" encoding="utf-8"?>
<ds:datastoreItem xmlns:ds="http://schemas.openxmlformats.org/officeDocument/2006/customXml" ds:itemID="{28CBA3F9-7A83-4246-8399-B01DC5FFC9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Q5 - KU ROR </vt:lpstr>
      <vt:lpstr>Q5 - ECC</vt:lpstr>
      <vt:lpstr>Q5 - Tax Rate</vt:lpstr>
      <vt:lpstr>'Q5 - ECC'!Print_Area</vt:lpstr>
      <vt:lpstr>'Q5 - KU ROR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2025-07-22T14:14:11Z</dcterms:created>
  <dcterms:modified xsi:type="dcterms:W3CDTF">2025-07-24T19:27:58Z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62fcd2-3ff9-4261-9b26-9dd5808d0bb4_Enabled">
    <vt:lpwstr>true</vt:lpwstr>
  </property>
  <property fmtid="{D5CDD505-2E9C-101B-9397-08002B2CF9AE}" pid="3" name="MSIP_Label_d662fcd2-3ff9-4261-9b26-9dd5808d0bb4_SetDate">
    <vt:lpwstr>2025-07-24T01:58:36Z</vt:lpwstr>
  </property>
  <property fmtid="{D5CDD505-2E9C-101B-9397-08002B2CF9AE}" pid="4" name="MSIP_Label_d662fcd2-3ff9-4261-9b26-9dd5808d0bb4_Method">
    <vt:lpwstr>Privileged</vt:lpwstr>
  </property>
  <property fmtid="{D5CDD505-2E9C-101B-9397-08002B2CF9AE}" pid="5" name="MSIP_Label_d662fcd2-3ff9-4261-9b26-9dd5808d0bb4_Name">
    <vt:lpwstr>d662fcd2-3ff9-4261-9b26-9dd5808d0bb4</vt:lpwstr>
  </property>
  <property fmtid="{D5CDD505-2E9C-101B-9397-08002B2CF9AE}" pid="6" name="MSIP_Label_d662fcd2-3ff9-4261-9b26-9dd5808d0bb4_SiteId">
    <vt:lpwstr>5ee3b0ba-a559-45ee-a69e-6d3e963a3e72</vt:lpwstr>
  </property>
  <property fmtid="{D5CDD505-2E9C-101B-9397-08002B2CF9AE}" pid="7" name="MSIP_Label_d662fcd2-3ff9-4261-9b26-9dd5808d0bb4_ActionId">
    <vt:lpwstr>8207ba90-0449-48af-8222-d9a2d83d9d67</vt:lpwstr>
  </property>
  <property fmtid="{D5CDD505-2E9C-101B-9397-08002B2CF9AE}" pid="8" name="MSIP_Label_d662fcd2-3ff9-4261-9b26-9dd5808d0bb4_ContentBits">
    <vt:lpwstr>0</vt:lpwstr>
  </property>
  <property fmtid="{D5CDD505-2E9C-101B-9397-08002B2CF9AE}" pid="9" name="MSIP_Label_d662fcd2-3ff9-4261-9b26-9dd5808d0bb4_Tag">
    <vt:lpwstr>10, 0, 1, 1</vt:lpwstr>
  </property>
  <property fmtid="{D5CDD505-2E9C-101B-9397-08002B2CF9AE}" pid="10" name="ContentTypeId">
    <vt:lpwstr>0x010100FF510F20E04BCF41BE361D2F61EE6FFA</vt:lpwstr>
  </property>
</Properties>
</file>