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03b9c8fbfb41fa2d/JSLawless Consulting/McKinney Water District/Application McKinney for Filing/"/>
    </mc:Choice>
  </mc:AlternateContent>
  <xr:revisionPtr revIDLastSave="0" documentId="8_{54736CCC-248D-4A4F-8CCB-70735C5FA54C}" xr6:coauthVersionLast="47" xr6:coauthVersionMax="47" xr10:uidLastSave="{00000000-0000-0000-0000-000000000000}"/>
  <bookViews>
    <workbookView xWindow="67080" yWindow="-120" windowWidth="29040" windowHeight="15720" xr2:uid="{00000000-000D-0000-FFFF-FFFF00000000}"/>
  </bookViews>
  <sheets>
    <sheet name="Billing Analys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7" i="2" l="1"/>
  <c r="L117" i="2"/>
  <c r="L123" i="2" s="1"/>
  <c r="O123" i="2" s="1"/>
  <c r="N115" i="2"/>
  <c r="N117" i="2" s="1"/>
  <c r="M123" i="2" s="1"/>
  <c r="N114" i="2"/>
  <c r="L104" i="2"/>
  <c r="O104" i="2" s="1"/>
  <c r="Q98" i="2"/>
  <c r="M107" i="2" s="1"/>
  <c r="O107" i="2" s="1"/>
  <c r="N98" i="2"/>
  <c r="M104" i="2" s="1"/>
  <c r="M98" i="2"/>
  <c r="L98" i="2"/>
  <c r="O95" i="2"/>
  <c r="N95" i="2"/>
  <c r="P95" i="2" s="1"/>
  <c r="P98" i="2" s="1"/>
  <c r="M106" i="2" s="1"/>
  <c r="O106" i="2" s="1"/>
  <c r="N94" i="2"/>
  <c r="O94" i="2" s="1"/>
  <c r="O98" i="2" s="1"/>
  <c r="M105" i="2" s="1"/>
  <c r="O105" i="2" s="1"/>
  <c r="N93" i="2"/>
  <c r="M77" i="2"/>
  <c r="L77" i="2"/>
  <c r="L83" i="2" s="1"/>
  <c r="P74" i="2"/>
  <c r="Q74" i="2" s="1"/>
  <c r="O74" i="2"/>
  <c r="N74" i="2"/>
  <c r="P73" i="2"/>
  <c r="O73" i="2"/>
  <c r="N73" i="2"/>
  <c r="Q73" i="2" s="1"/>
  <c r="O72" i="2"/>
  <c r="N72" i="2"/>
  <c r="P72" i="2" s="1"/>
  <c r="P77" i="2" s="1"/>
  <c r="M85" i="2" s="1"/>
  <c r="O85" i="2" s="1"/>
  <c r="N71" i="2"/>
  <c r="O71" i="2" s="1"/>
  <c r="O77" i="2" s="1"/>
  <c r="M84" i="2" s="1"/>
  <c r="O84" i="2" s="1"/>
  <c r="N70" i="2"/>
  <c r="N77" i="2" s="1"/>
  <c r="M83" i="2" s="1"/>
  <c r="C11" i="2"/>
  <c r="M64" i="2"/>
  <c r="O30" i="2"/>
  <c r="M52" i="2"/>
  <c r="L52" i="2"/>
  <c r="L58" i="2" s="1"/>
  <c r="O58" i="2" s="1"/>
  <c r="N50" i="2"/>
  <c r="O50" i="2" s="1"/>
  <c r="O52" i="2" s="1"/>
  <c r="M59" i="2" s="1"/>
  <c r="N49" i="2"/>
  <c r="Q33" i="2"/>
  <c r="M42" i="2" s="1"/>
  <c r="O42" i="2" s="1"/>
  <c r="M33" i="2"/>
  <c r="L33" i="2"/>
  <c r="L39" i="2" s="1"/>
  <c r="O39" i="2" s="1"/>
  <c r="N30" i="2"/>
  <c r="N29" i="2"/>
  <c r="O29" i="2" s="1"/>
  <c r="N28" i="2"/>
  <c r="M12" i="2"/>
  <c r="L12" i="2"/>
  <c r="L18" i="2" s="1"/>
  <c r="O18" i="2" s="1"/>
  <c r="P9" i="2"/>
  <c r="O9" i="2"/>
  <c r="N9" i="2"/>
  <c r="P8" i="2"/>
  <c r="O8" i="2"/>
  <c r="N8" i="2"/>
  <c r="O7" i="2"/>
  <c r="N7" i="2"/>
  <c r="N6" i="2"/>
  <c r="O6" i="2" s="1"/>
  <c r="N5" i="2"/>
  <c r="O83" i="2" l="1"/>
  <c r="L129" i="2"/>
  <c r="M109" i="2"/>
  <c r="Q77" i="2"/>
  <c r="M86" i="2" s="1"/>
  <c r="O86" i="2" s="1"/>
  <c r="O109" i="2"/>
  <c r="C77" i="2" s="1"/>
  <c r="O115" i="2"/>
  <c r="O117" i="2" s="1"/>
  <c r="M124" i="2" s="1"/>
  <c r="O124" i="2" s="1"/>
  <c r="O126" i="2" s="1"/>
  <c r="C78" i="2" s="1"/>
  <c r="P7" i="2"/>
  <c r="P12" i="2" s="1"/>
  <c r="M20" i="2" s="1"/>
  <c r="O20" i="2" s="1"/>
  <c r="N12" i="2"/>
  <c r="M18" i="2" s="1"/>
  <c r="Q9" i="2"/>
  <c r="Q8" i="2"/>
  <c r="O12" i="2"/>
  <c r="M19" i="2" s="1"/>
  <c r="N52" i="2"/>
  <c r="M58" i="2" s="1"/>
  <c r="M61" i="2" s="1"/>
  <c r="N33" i="2"/>
  <c r="M39" i="2" s="1"/>
  <c r="O33" i="2"/>
  <c r="M40" i="2" s="1"/>
  <c r="P30" i="2"/>
  <c r="P33" i="2" s="1"/>
  <c r="M41" i="2" s="1"/>
  <c r="O59" i="2"/>
  <c r="O61" i="2" s="1"/>
  <c r="L64" i="2"/>
  <c r="M126" i="2" l="1"/>
  <c r="M89" i="2"/>
  <c r="M129" i="2" s="1"/>
  <c r="O89" i="2"/>
  <c r="O19" i="2"/>
  <c r="Q12" i="2"/>
  <c r="M21" i="2" s="1"/>
  <c r="O21" i="2" s="1"/>
  <c r="O40" i="2"/>
  <c r="O44" i="2" s="1"/>
  <c r="M44" i="2"/>
  <c r="O41" i="2"/>
  <c r="C13" i="2"/>
  <c r="O129" i="2" l="1"/>
  <c r="C76" i="2"/>
  <c r="C81" i="2" s="1"/>
  <c r="O24" i="2"/>
  <c r="M24" i="2"/>
  <c r="C12" i="2"/>
  <c r="C16" i="2" l="1"/>
  <c r="C19" i="2" s="1"/>
  <c r="O64" i="2"/>
</calcChain>
</file>

<file path=xl/sharedStrings.xml><?xml version="1.0" encoding="utf-8"?>
<sst xmlns="http://schemas.openxmlformats.org/spreadsheetml/2006/main" count="136" uniqueCount="37">
  <si>
    <t>Gallons</t>
  </si>
  <si>
    <t>Bills</t>
  </si>
  <si>
    <t>5/8 X 3/4-Inch Meter</t>
  </si>
  <si>
    <t>First 1000</t>
  </si>
  <si>
    <t>Next 2000</t>
  </si>
  <si>
    <t>Next 7000</t>
  </si>
  <si>
    <t>Over 10000</t>
  </si>
  <si>
    <t>First 1,000 Minimum Bill</t>
  </si>
  <si>
    <t>Next 2,000 Gallons</t>
  </si>
  <si>
    <t>Next 7,000 Gallons</t>
  </si>
  <si>
    <t>Over 10,000 Gallons</t>
  </si>
  <si>
    <t>Meter Size</t>
  </si>
  <si>
    <t>5/8 Inch</t>
  </si>
  <si>
    <t>1 Inch</t>
  </si>
  <si>
    <t>2 Inch</t>
  </si>
  <si>
    <t>Totals</t>
  </si>
  <si>
    <t>Revenue by Rate Increment</t>
  </si>
  <si>
    <t>Rates</t>
  </si>
  <si>
    <t>Revenue</t>
  </si>
  <si>
    <t>First 5,000</t>
  </si>
  <si>
    <t>Over 10,000</t>
  </si>
  <si>
    <t>First 5,000 Minimum Bill</t>
  </si>
  <si>
    <t>Next 5,000 Gallons</t>
  </si>
  <si>
    <t>First 20,000</t>
  </si>
  <si>
    <t>Over 20,000</t>
  </si>
  <si>
    <t>First 20,000 Minimum Bill</t>
  </si>
  <si>
    <t>Over 20,0000</t>
  </si>
  <si>
    <t>Next 5,000</t>
  </si>
  <si>
    <t>Total Billing Analysis Revenue</t>
  </si>
  <si>
    <t>Test Year Billing Analysis Per Meter Size</t>
  </si>
  <si>
    <t>Grand Total</t>
  </si>
  <si>
    <t>Leak Adjustments</t>
  </si>
  <si>
    <t>Billing Analysis Adjustment</t>
  </si>
  <si>
    <t>Billing Analysis</t>
  </si>
  <si>
    <t>Less: Test-Year Water Sales</t>
  </si>
  <si>
    <t>Pro forma Present Rates</t>
  </si>
  <si>
    <t>Pro forma 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</si>
</sst>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_([$$-409]* #,##0_);_([$$-409]* \(#,##0\);_([$$-409]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Aptos"/>
      <family val="2"/>
    </font>
    <font>
      <sz val="12"/>
      <name val="Aptos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166" fontId="2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Border="1"/>
    <xf numFmtId="166" fontId="0" fillId="0" borderId="0" xfId="1" applyNumberFormat="1" applyFont="1" applyBorder="1" applyAlignment="1"/>
    <xf numFmtId="166" fontId="0" fillId="0" borderId="0" xfId="1" applyNumberFormat="1" applyFont="1" applyBorder="1" applyAlignment="1">
      <alignment horizontal="center"/>
    </xf>
    <xf numFmtId="166" fontId="0" fillId="0" borderId="0" xfId="1" quotePrefix="1" applyNumberFormat="1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7" fontId="0" fillId="0" borderId="0" xfId="2" applyNumberFormat="1" applyFont="1" applyBorder="1"/>
    <xf numFmtId="167" fontId="0" fillId="0" borderId="0" xfId="2" applyNumberFormat="1" applyFont="1" applyFill="1" applyBorder="1"/>
    <xf numFmtId="166" fontId="0" fillId="0" borderId="1" xfId="1" applyNumberFormat="1" applyFont="1" applyBorder="1"/>
    <xf numFmtId="166" fontId="3" fillId="0" borderId="0" xfId="1" applyNumberFormat="1" applyFont="1" applyFill="1" applyBorder="1"/>
    <xf numFmtId="166" fontId="0" fillId="0" borderId="2" xfId="1" applyNumberFormat="1" applyFont="1" applyBorder="1"/>
    <xf numFmtId="43" fontId="0" fillId="0" borderId="0" xfId="1" applyFont="1"/>
    <xf numFmtId="168" fontId="0" fillId="0" borderId="0" xfId="1" applyNumberFormat="1" applyFont="1"/>
    <xf numFmtId="44" fontId="0" fillId="0" borderId="0" xfId="2" applyNumberFormat="1" applyFont="1" applyBorder="1"/>
    <xf numFmtId="168" fontId="0" fillId="0" borderId="0" xfId="1" applyNumberFormat="1" applyFont="1" applyBorder="1"/>
    <xf numFmtId="166" fontId="0" fillId="0" borderId="0" xfId="0" applyNumberFormat="1"/>
    <xf numFmtId="167" fontId="0" fillId="0" borderId="2" xfId="2" applyNumberFormat="1" applyFont="1" applyBorder="1"/>
    <xf numFmtId="170" fontId="0" fillId="0" borderId="0" xfId="2" applyNumberFormat="1" applyFont="1" applyBorder="1"/>
    <xf numFmtId="43" fontId="0" fillId="0" borderId="0" xfId="1" applyFont="1" applyBorder="1"/>
    <xf numFmtId="165" fontId="0" fillId="0" borderId="0" xfId="1" applyNumberFormat="1" applyFont="1"/>
    <xf numFmtId="169" fontId="0" fillId="0" borderId="0" xfId="1" applyNumberFormat="1" applyFont="1" applyBorder="1"/>
    <xf numFmtId="166" fontId="4" fillId="0" borderId="0" xfId="1" applyNumberFormat="1" applyFont="1" applyBorder="1"/>
    <xf numFmtId="166" fontId="4" fillId="0" borderId="1" xfId="1" applyNumberFormat="1" applyFont="1" applyBorder="1" applyAlignment="1">
      <alignment horizontal="center"/>
    </xf>
    <xf numFmtId="167" fontId="4" fillId="0" borderId="0" xfId="2" applyNumberFormat="1" applyFont="1" applyBorder="1"/>
    <xf numFmtId="166" fontId="5" fillId="0" borderId="0" xfId="1" applyNumberFormat="1" applyFont="1" applyFill="1" applyBorder="1"/>
    <xf numFmtId="166" fontId="4" fillId="0" borderId="0" xfId="1" applyNumberFormat="1" applyFont="1" applyFill="1" applyBorder="1"/>
    <xf numFmtId="166" fontId="4" fillId="0" borderId="1" xfId="1" applyNumberFormat="1" applyFont="1" applyBorder="1"/>
    <xf numFmtId="0" fontId="4" fillId="0" borderId="0" xfId="0" applyFont="1"/>
    <xf numFmtId="171" fontId="4" fillId="0" borderId="2" xfId="2" applyNumberFormat="1" applyFont="1" applyBorder="1"/>
    <xf numFmtId="166" fontId="4" fillId="0" borderId="0" xfId="1" applyNumberFormat="1" applyFont="1" applyBorder="1" applyAlignment="1">
      <alignment horizontal="center"/>
    </xf>
    <xf numFmtId="171" fontId="4" fillId="0" borderId="0" xfId="2" applyNumberFormat="1" applyFont="1" applyBorder="1"/>
    <xf numFmtId="166" fontId="4" fillId="0" borderId="2" xfId="1" applyNumberFormat="1" applyFont="1" applyBorder="1"/>
    <xf numFmtId="166" fontId="0" fillId="0" borderId="0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9"/>
  <sheetViews>
    <sheetView showGridLines="0" tabSelected="1" zoomScale="85" zoomScaleNormal="85" workbookViewId="0">
      <selection activeCell="T58" sqref="T58"/>
    </sheetView>
  </sheetViews>
  <sheetFormatPr defaultRowHeight="15.6" x14ac:dyDescent="0.3"/>
  <cols>
    <col min="1" max="1" width="36.3984375" customWidth="1"/>
    <col min="2" max="2" width="1.09765625" customWidth="1"/>
    <col min="3" max="3" width="13.19921875" bestFit="1" customWidth="1"/>
    <col min="4" max="4" width="4.3984375" customWidth="1"/>
    <col min="5" max="5" width="13.3984375" customWidth="1"/>
    <col min="6" max="6" width="4.3984375" customWidth="1"/>
    <col min="7" max="7" width="12.3984375" customWidth="1"/>
    <col min="8" max="8" width="4.3984375" customWidth="1"/>
    <col min="9" max="9" width="13.09765625" customWidth="1"/>
    <col min="11" max="11" width="28.69921875" customWidth="1"/>
    <col min="13" max="13" width="13.59765625" customWidth="1"/>
    <col min="14" max="17" width="14.59765625" customWidth="1"/>
    <col min="18" max="19" width="6.3984375" customWidth="1"/>
  </cols>
  <sheetData>
    <row r="1" spans="1:19" ht="23.4" x14ac:dyDescent="0.4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x14ac:dyDescent="0.3">
      <c r="K2" s="1" t="s">
        <v>29</v>
      </c>
      <c r="L2" s="2"/>
      <c r="M2" s="2"/>
      <c r="N2" s="2"/>
      <c r="O2" s="2"/>
      <c r="P2" s="2"/>
      <c r="Q2" s="2"/>
    </row>
    <row r="3" spans="1:19" x14ac:dyDescent="0.3">
      <c r="K3" s="1" t="s">
        <v>2</v>
      </c>
      <c r="L3" s="2"/>
      <c r="M3" s="2"/>
      <c r="N3" s="2"/>
      <c r="O3" s="2"/>
      <c r="P3" s="2"/>
      <c r="Q3" s="2"/>
    </row>
    <row r="4" spans="1:19" x14ac:dyDescent="0.3">
      <c r="A4" s="34"/>
      <c r="B4" s="34"/>
      <c r="C4" s="34"/>
      <c r="D4" s="34"/>
      <c r="E4" s="34"/>
      <c r="F4" s="34"/>
      <c r="G4" s="34"/>
      <c r="H4" s="34"/>
      <c r="I4" s="34"/>
      <c r="K4" s="2"/>
      <c r="L4" s="2" t="s">
        <v>1</v>
      </c>
      <c r="M4" s="2" t="s">
        <v>0</v>
      </c>
      <c r="N4" s="2" t="s">
        <v>3</v>
      </c>
      <c r="O4" s="2" t="s">
        <v>4</v>
      </c>
      <c r="P4" s="2" t="s">
        <v>5</v>
      </c>
      <c r="Q4" s="2" t="s">
        <v>6</v>
      </c>
      <c r="R4" s="2"/>
      <c r="S4" s="2"/>
    </row>
    <row r="5" spans="1:19" x14ac:dyDescent="0.3">
      <c r="A5" s="3"/>
      <c r="B5" s="3"/>
      <c r="C5" s="4"/>
      <c r="D5" s="4"/>
      <c r="E5" s="4"/>
      <c r="F5" s="4"/>
      <c r="G5" s="4"/>
      <c r="H5" s="4"/>
      <c r="I5" s="3"/>
      <c r="K5" s="2" t="s">
        <v>7</v>
      </c>
      <c r="L5" s="2">
        <v>5183</v>
      </c>
      <c r="M5" s="2">
        <v>2472200</v>
      </c>
      <c r="N5" s="2">
        <f>M5</f>
        <v>2472200</v>
      </c>
      <c r="O5" s="2"/>
      <c r="P5" s="2"/>
      <c r="Q5" s="2"/>
      <c r="R5" s="2"/>
      <c r="S5" s="2"/>
    </row>
    <row r="6" spans="1:19" x14ac:dyDescent="0.3">
      <c r="A6" s="3"/>
      <c r="B6" s="3"/>
      <c r="C6" s="5"/>
      <c r="D6" s="5"/>
      <c r="E6" s="5"/>
      <c r="F6" s="5"/>
      <c r="G6" s="5"/>
      <c r="H6" s="5"/>
      <c r="I6" s="3"/>
      <c r="K6" s="2" t="s">
        <v>8</v>
      </c>
      <c r="L6" s="2">
        <v>8366.5</v>
      </c>
      <c r="M6" s="2">
        <v>17002650</v>
      </c>
      <c r="N6" s="2">
        <f>L6*1000</f>
        <v>8366500</v>
      </c>
      <c r="O6" s="2">
        <f>M6-N6</f>
        <v>8636150</v>
      </c>
      <c r="P6" s="2"/>
      <c r="Q6" s="2"/>
      <c r="R6" s="2"/>
      <c r="S6" s="2"/>
    </row>
    <row r="7" spans="1:19" x14ac:dyDescent="0.3">
      <c r="A7" s="5"/>
      <c r="B7" s="5"/>
      <c r="C7" s="5"/>
      <c r="D7" s="5"/>
      <c r="E7" s="6"/>
      <c r="F7" s="5"/>
      <c r="G7" s="5"/>
      <c r="H7" s="5"/>
      <c r="I7" s="3"/>
      <c r="J7" s="2"/>
      <c r="K7" s="2" t="s">
        <v>9</v>
      </c>
      <c r="L7" s="2">
        <v>7792.5</v>
      </c>
      <c r="M7" s="2">
        <v>39951100</v>
      </c>
      <c r="N7" s="2">
        <f t="shared" ref="N7:N9" si="0">L7*1000</f>
        <v>7792500</v>
      </c>
      <c r="O7" s="2">
        <f>L7*2000</f>
        <v>15585000</v>
      </c>
      <c r="P7" s="2">
        <f>M7-N7-O7</f>
        <v>16573600</v>
      </c>
      <c r="Q7" s="2"/>
      <c r="R7" s="2"/>
      <c r="S7" s="2"/>
    </row>
    <row r="8" spans="1:19" x14ac:dyDescent="0.3">
      <c r="A8" s="23"/>
      <c r="B8" s="23"/>
      <c r="C8" s="31" t="s">
        <v>33</v>
      </c>
      <c r="D8" s="5"/>
      <c r="E8" s="6"/>
      <c r="F8" s="5"/>
      <c r="G8" s="5"/>
      <c r="H8" s="5"/>
      <c r="I8" s="5"/>
      <c r="J8" s="2"/>
      <c r="K8" s="2" t="s">
        <v>10</v>
      </c>
      <c r="L8" s="2">
        <v>1252.5</v>
      </c>
      <c r="M8" s="2">
        <v>27570100</v>
      </c>
      <c r="N8" s="2">
        <f t="shared" si="0"/>
        <v>1252500</v>
      </c>
      <c r="O8" s="2">
        <f t="shared" ref="O8:O9" si="1">L8*2000</f>
        <v>2505000</v>
      </c>
      <c r="P8" s="2">
        <f>L8*7000</f>
        <v>8767500</v>
      </c>
      <c r="Q8" s="2">
        <f>M8-N8-O8-P8</f>
        <v>15045100</v>
      </c>
      <c r="R8" s="2"/>
      <c r="S8" s="2"/>
    </row>
    <row r="9" spans="1:19" x14ac:dyDescent="0.3">
      <c r="A9" s="24" t="s">
        <v>11</v>
      </c>
      <c r="B9" s="31"/>
      <c r="C9" s="24" t="s">
        <v>18</v>
      </c>
      <c r="D9" s="3"/>
      <c r="E9" s="3"/>
      <c r="F9" s="3"/>
      <c r="G9" s="3"/>
      <c r="H9" s="3"/>
      <c r="I9" s="3"/>
      <c r="J9" s="2"/>
      <c r="K9" s="2"/>
      <c r="L9" s="2">
        <v>65</v>
      </c>
      <c r="M9" s="2">
        <v>10011550</v>
      </c>
      <c r="N9" s="2">
        <f t="shared" si="0"/>
        <v>65000</v>
      </c>
      <c r="O9" s="2">
        <f t="shared" si="1"/>
        <v>130000</v>
      </c>
      <c r="P9" s="2">
        <f>L9*7000</f>
        <v>455000</v>
      </c>
      <c r="Q9" s="2">
        <f>M9-N9-O9-P9</f>
        <v>9361550</v>
      </c>
      <c r="R9" s="2"/>
      <c r="S9" s="2"/>
    </row>
    <row r="10" spans="1:19" x14ac:dyDescent="0.3">
      <c r="D10" s="3"/>
      <c r="E10" s="3"/>
      <c r="F10" s="3"/>
      <c r="G10" s="3"/>
      <c r="H10" s="3"/>
      <c r="I10" s="3"/>
      <c r="J10" s="2"/>
      <c r="K10" s="2"/>
      <c r="L10" s="10"/>
      <c r="M10" s="10"/>
      <c r="N10" s="10"/>
      <c r="O10" s="10"/>
      <c r="P10" s="10"/>
      <c r="Q10" s="10"/>
      <c r="R10" s="2"/>
      <c r="S10" s="2"/>
    </row>
    <row r="11" spans="1:19" x14ac:dyDescent="0.3">
      <c r="A11" s="23" t="s">
        <v>12</v>
      </c>
      <c r="B11" s="23"/>
      <c r="C11" s="25">
        <f>O24</f>
        <v>1050330.5815000001</v>
      </c>
      <c r="D11" s="8"/>
      <c r="E11" s="9"/>
      <c r="F11" s="8"/>
      <c r="G11" s="8"/>
      <c r="H11" s="8"/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6.2" thickBot="1" x14ac:dyDescent="0.35">
      <c r="A12" s="23" t="s">
        <v>13</v>
      </c>
      <c r="B12" s="23"/>
      <c r="C12" s="26">
        <f>O44</f>
        <v>37843.184000000001</v>
      </c>
      <c r="D12" s="3"/>
      <c r="E12" s="11"/>
      <c r="F12" s="3"/>
      <c r="G12" s="3"/>
      <c r="H12" s="3"/>
      <c r="I12" s="3"/>
      <c r="J12" s="2"/>
      <c r="K12" s="2" t="s">
        <v>15</v>
      </c>
      <c r="L12" s="12">
        <f>SUM(L5:L11)</f>
        <v>22659.5</v>
      </c>
      <c r="M12" s="12">
        <f>SUM(M5:M11)</f>
        <v>97007600</v>
      </c>
      <c r="N12" s="12">
        <f t="shared" ref="N12" si="2">SUM(N5:N11)</f>
        <v>19948700</v>
      </c>
      <c r="O12" s="12">
        <f>SUM(O5:O11)</f>
        <v>26856150</v>
      </c>
      <c r="P12" s="12">
        <f>SUM(P5:P11)</f>
        <v>25796100</v>
      </c>
      <c r="Q12" s="12">
        <f>SUM(Q5:Q11)</f>
        <v>24406650</v>
      </c>
      <c r="R12" s="2"/>
      <c r="S12" s="2"/>
    </row>
    <row r="13" spans="1:19" ht="16.2" thickTop="1" x14ac:dyDescent="0.3">
      <c r="A13" s="23" t="s">
        <v>14</v>
      </c>
      <c r="B13" s="23"/>
      <c r="C13" s="26">
        <f>O61</f>
        <v>4369.1040000000003</v>
      </c>
      <c r="D13" s="3"/>
      <c r="E13" s="11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3">
      <c r="A14" s="27" t="s">
        <v>31</v>
      </c>
      <c r="B14" s="27"/>
      <c r="C14" s="28">
        <v>-3090.97</v>
      </c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3">
      <c r="A15" s="29"/>
      <c r="B15" s="29"/>
      <c r="C15" s="29"/>
      <c r="D15" s="3"/>
      <c r="E15" s="3"/>
      <c r="F15" s="3"/>
      <c r="G15" s="3"/>
      <c r="H15" s="3"/>
      <c r="I15" s="3"/>
      <c r="J15" s="2"/>
      <c r="K15" s="2" t="s">
        <v>16</v>
      </c>
      <c r="L15" s="2"/>
      <c r="M15" s="2"/>
      <c r="N15" s="2"/>
      <c r="O15" s="2"/>
      <c r="P15" s="2"/>
      <c r="Q15" s="2"/>
      <c r="R15" s="2"/>
      <c r="S15" s="2"/>
    </row>
    <row r="16" spans="1:19" x14ac:dyDescent="0.3">
      <c r="A16" s="27" t="s">
        <v>28</v>
      </c>
      <c r="B16" s="27"/>
      <c r="C16" s="23">
        <f>SUM(C11:C15)</f>
        <v>1089451.8995000001</v>
      </c>
      <c r="D16" s="8"/>
      <c r="E16" s="8"/>
      <c r="F16" s="8"/>
      <c r="G16" s="8"/>
      <c r="H16" s="8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3">
      <c r="A17" s="27" t="s">
        <v>34</v>
      </c>
      <c r="B17" s="27"/>
      <c r="C17" s="28">
        <v>-1086545</v>
      </c>
      <c r="D17" s="3"/>
      <c r="E17" s="3"/>
      <c r="F17" s="3"/>
      <c r="G17" s="3"/>
      <c r="H17" s="3"/>
      <c r="I17" s="3"/>
      <c r="J17" s="2"/>
      <c r="K17" s="2"/>
      <c r="L17" s="2" t="s">
        <v>1</v>
      </c>
      <c r="M17" s="2" t="s">
        <v>0</v>
      </c>
      <c r="N17" s="2" t="s">
        <v>17</v>
      </c>
      <c r="O17" s="2" t="s">
        <v>18</v>
      </c>
      <c r="P17" s="2"/>
      <c r="Q17" s="2"/>
      <c r="R17" s="2"/>
      <c r="S17" s="2"/>
    </row>
    <row r="18" spans="1:19" x14ac:dyDescent="0.3">
      <c r="A18" s="29"/>
      <c r="B18" s="29"/>
      <c r="C18" s="29"/>
      <c r="D18" s="3"/>
      <c r="E18" s="3"/>
      <c r="F18" s="3"/>
      <c r="G18" s="3"/>
      <c r="H18" s="3"/>
      <c r="I18" s="3"/>
      <c r="J18" s="2"/>
      <c r="K18" s="2" t="s">
        <v>7</v>
      </c>
      <c r="L18" s="2">
        <f>L12</f>
        <v>22659.5</v>
      </c>
      <c r="M18" s="2">
        <f>N12</f>
        <v>19948700</v>
      </c>
      <c r="N18" s="13">
        <v>15.98</v>
      </c>
      <c r="O18" s="8">
        <f>L18*N18</f>
        <v>362098.81</v>
      </c>
      <c r="P18" s="13"/>
      <c r="Q18" s="13"/>
      <c r="R18" s="2"/>
      <c r="S18" s="2"/>
    </row>
    <row r="19" spans="1:19" ht="16.2" thickBot="1" x14ac:dyDescent="0.35">
      <c r="A19" s="27" t="s">
        <v>32</v>
      </c>
      <c r="B19" s="27"/>
      <c r="C19" s="30">
        <f>C16+C17</f>
        <v>2906.8995000000577</v>
      </c>
      <c r="D19" s="3"/>
      <c r="E19" s="3"/>
      <c r="F19" s="3"/>
      <c r="G19" s="3"/>
      <c r="H19" s="3"/>
      <c r="I19" s="8"/>
      <c r="J19" s="2"/>
      <c r="K19" s="2" t="s">
        <v>8</v>
      </c>
      <c r="L19" s="2"/>
      <c r="M19" s="2">
        <f>O12</f>
        <v>26856150</v>
      </c>
      <c r="N19" s="14">
        <v>1.013E-2</v>
      </c>
      <c r="O19" s="2">
        <f>M19*N19</f>
        <v>272052.79950000002</v>
      </c>
      <c r="P19" s="13"/>
      <c r="Q19" s="13"/>
      <c r="R19" s="2"/>
      <c r="S19" s="2"/>
    </row>
    <row r="20" spans="1:19" ht="16.2" thickTop="1" x14ac:dyDescent="0.3">
      <c r="A20" s="23"/>
      <c r="B20" s="23"/>
      <c r="C20" s="25"/>
      <c r="D20" s="3"/>
      <c r="E20" s="3"/>
      <c r="F20" s="3"/>
      <c r="G20" s="3"/>
      <c r="H20" s="3"/>
      <c r="I20" s="3"/>
      <c r="J20" s="2"/>
      <c r="K20" s="2" t="s">
        <v>9</v>
      </c>
      <c r="L20" s="2"/>
      <c r="M20" s="2">
        <f>P12</f>
        <v>25796100</v>
      </c>
      <c r="N20" s="14">
        <v>8.6400000000000001E-3</v>
      </c>
      <c r="O20" s="2">
        <f>M20*N20</f>
        <v>222878.304</v>
      </c>
      <c r="P20" s="13"/>
      <c r="Q20" s="13"/>
      <c r="R20" s="2"/>
      <c r="S20" s="2"/>
    </row>
    <row r="21" spans="1:19" x14ac:dyDescent="0.3">
      <c r="A21" s="3"/>
      <c r="B21" s="3"/>
      <c r="C21" s="3"/>
      <c r="D21" s="3"/>
      <c r="E21" s="3"/>
      <c r="F21" s="3"/>
      <c r="G21" s="3"/>
      <c r="H21" s="3"/>
      <c r="I21" s="3"/>
      <c r="J21" s="2"/>
      <c r="K21" s="2" t="s">
        <v>10</v>
      </c>
      <c r="L21" s="2"/>
      <c r="M21" s="2">
        <f>Q12</f>
        <v>24406650</v>
      </c>
      <c r="N21" s="14">
        <v>7.92E-3</v>
      </c>
      <c r="O21" s="2">
        <f>M21*N21</f>
        <v>193300.66800000001</v>
      </c>
      <c r="P21" s="13"/>
      <c r="Q21" s="13"/>
      <c r="R21" s="2"/>
      <c r="S21" s="2"/>
    </row>
    <row r="22" spans="1:19" x14ac:dyDescent="0.3">
      <c r="A22" s="3"/>
      <c r="B22" s="3"/>
      <c r="C22" s="8"/>
      <c r="D22" s="3"/>
      <c r="E22" s="3"/>
      <c r="F22" s="3"/>
      <c r="G22" s="3"/>
      <c r="H22" s="3"/>
      <c r="I22" s="3"/>
      <c r="J22" s="2"/>
      <c r="K22" s="2"/>
      <c r="L22" s="2"/>
      <c r="M22" s="10"/>
      <c r="N22" s="14"/>
      <c r="O22" s="10"/>
      <c r="P22" s="13"/>
      <c r="Q22" s="13"/>
      <c r="R22" s="2"/>
      <c r="S22" s="2"/>
    </row>
    <row r="23" spans="1:19" x14ac:dyDescent="0.3">
      <c r="A23" s="3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3"/>
      <c r="Q23" s="13"/>
      <c r="R23" s="2"/>
      <c r="S23" s="2"/>
    </row>
    <row r="24" spans="1:19" ht="16.2" thickBot="1" x14ac:dyDescent="0.35">
      <c r="A24" s="3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12">
        <f>SUM(M18:M23)</f>
        <v>97007600</v>
      </c>
      <c r="N24" s="2"/>
      <c r="O24" s="18">
        <f>SUM(O18:O21)</f>
        <v>1050330.5815000001</v>
      </c>
      <c r="P24" s="13"/>
      <c r="Q24" s="13"/>
      <c r="R24" s="2"/>
      <c r="S24" s="2"/>
    </row>
    <row r="25" spans="1:19" ht="16.2" thickTop="1" x14ac:dyDescent="0.3">
      <c r="A25" s="3"/>
      <c r="B25" s="3"/>
      <c r="C25" s="8"/>
      <c r="D25" s="3"/>
      <c r="E25" s="3"/>
      <c r="F25" s="3"/>
      <c r="G25" s="3"/>
      <c r="H25" s="3"/>
      <c r="I25" s="22"/>
      <c r="J25" s="2"/>
      <c r="K25" s="2"/>
      <c r="L25" s="2"/>
      <c r="M25" s="2"/>
      <c r="N25" s="14"/>
      <c r="O25" s="2"/>
      <c r="P25" s="13"/>
      <c r="Q25" s="13"/>
      <c r="R25" s="2"/>
      <c r="S25" s="2"/>
    </row>
    <row r="26" spans="1:19" x14ac:dyDescent="0.3">
      <c r="A26" s="4"/>
      <c r="B26" s="4"/>
      <c r="C26" s="4"/>
      <c r="D26" s="4"/>
      <c r="E26" s="4"/>
      <c r="F26" s="4"/>
      <c r="G26" s="4"/>
      <c r="H26" s="4"/>
      <c r="I26" s="4"/>
      <c r="J26" s="2"/>
      <c r="K26" s="1" t="s">
        <v>13</v>
      </c>
      <c r="L26" s="2"/>
      <c r="M26" s="2"/>
      <c r="N26" s="2"/>
      <c r="O26" s="2"/>
      <c r="P26" s="2"/>
      <c r="Q26" s="2"/>
      <c r="R26" s="2"/>
      <c r="S26" s="2"/>
    </row>
    <row r="27" spans="1:19" x14ac:dyDescent="0.3">
      <c r="A27" s="34"/>
      <c r="B27" s="34"/>
      <c r="C27" s="34"/>
      <c r="D27" s="34"/>
      <c r="E27" s="34"/>
      <c r="F27" s="34"/>
      <c r="G27" s="34"/>
      <c r="H27" s="34"/>
      <c r="I27" s="34"/>
      <c r="J27" s="2"/>
      <c r="K27" s="2"/>
      <c r="L27" s="2" t="s">
        <v>1</v>
      </c>
      <c r="M27" s="2" t="s">
        <v>0</v>
      </c>
      <c r="N27" s="2" t="s">
        <v>19</v>
      </c>
      <c r="O27" s="2" t="s">
        <v>27</v>
      </c>
      <c r="P27" s="2" t="s">
        <v>20</v>
      </c>
      <c r="Q27" s="2"/>
      <c r="R27" s="2"/>
      <c r="S27" s="2"/>
    </row>
    <row r="28" spans="1:19" x14ac:dyDescent="0.3">
      <c r="A28" s="3"/>
      <c r="B28" s="3"/>
      <c r="C28" s="3"/>
      <c r="D28" s="3"/>
      <c r="E28" s="3"/>
      <c r="F28" s="3"/>
      <c r="G28" s="5"/>
      <c r="H28" s="3"/>
      <c r="I28" s="3"/>
      <c r="J28" s="2"/>
      <c r="K28" s="2" t="s">
        <v>21</v>
      </c>
      <c r="L28" s="2">
        <v>93</v>
      </c>
      <c r="M28" s="2">
        <v>171500</v>
      </c>
      <c r="N28" s="2">
        <f>M28</f>
        <v>171500</v>
      </c>
      <c r="O28" s="2"/>
      <c r="P28" s="2"/>
      <c r="Q28" s="2"/>
    </row>
    <row r="29" spans="1:19" x14ac:dyDescent="0.3">
      <c r="A29" s="7"/>
      <c r="B29" s="7"/>
      <c r="C29" s="5"/>
      <c r="D29" s="5"/>
      <c r="E29" s="5"/>
      <c r="F29" s="5"/>
      <c r="G29" s="5"/>
      <c r="H29" s="5"/>
      <c r="I29" s="5"/>
      <c r="J29" s="2"/>
      <c r="K29" s="2" t="s">
        <v>22</v>
      </c>
      <c r="L29" s="2">
        <v>60</v>
      </c>
      <c r="M29" s="2">
        <v>457800</v>
      </c>
      <c r="N29" s="2">
        <f>L29*5000</f>
        <v>300000</v>
      </c>
      <c r="O29" s="2">
        <f>M29-N29</f>
        <v>157800</v>
      </c>
      <c r="P29" s="2"/>
      <c r="Q29" s="2"/>
    </row>
    <row r="30" spans="1:19" x14ac:dyDescent="0.3">
      <c r="A30" s="3"/>
      <c r="B30" s="3"/>
      <c r="C30" s="3"/>
      <c r="D30" s="3"/>
      <c r="E30" s="3"/>
      <c r="F30" s="3"/>
      <c r="G30" s="15"/>
      <c r="H30" s="3"/>
      <c r="I30" s="8"/>
      <c r="J30" s="2"/>
      <c r="K30" s="2" t="s">
        <v>10</v>
      </c>
      <c r="L30" s="2">
        <v>103</v>
      </c>
      <c r="M30" s="2">
        <v>3344600</v>
      </c>
      <c r="N30" s="2">
        <f>L30*5000</f>
        <v>515000</v>
      </c>
      <c r="O30" s="2">
        <f>L30*5000</f>
        <v>515000</v>
      </c>
      <c r="P30" s="2">
        <f>M30-N30-O30</f>
        <v>2314600</v>
      </c>
      <c r="Q30" s="21"/>
    </row>
    <row r="31" spans="1:19" x14ac:dyDescent="0.3">
      <c r="A31" s="3"/>
      <c r="B31" s="3"/>
      <c r="C31" s="3"/>
      <c r="D31" s="3"/>
      <c r="E31" s="3"/>
      <c r="F31" s="3"/>
      <c r="G31" s="16"/>
      <c r="H31" s="3"/>
      <c r="I31" s="3"/>
      <c r="J31" s="2"/>
      <c r="K31" s="2"/>
      <c r="L31" s="10"/>
      <c r="M31" s="10"/>
      <c r="N31" s="10"/>
      <c r="O31" s="10"/>
      <c r="P31" s="10"/>
      <c r="Q31" s="10"/>
    </row>
    <row r="32" spans="1:19" x14ac:dyDescent="0.3">
      <c r="A32" s="3"/>
      <c r="B32" s="3"/>
      <c r="C32" s="3"/>
      <c r="D32" s="3"/>
      <c r="E32" s="3"/>
      <c r="F32" s="3"/>
      <c r="G32" s="16"/>
      <c r="H32" s="3"/>
      <c r="I32" s="3"/>
      <c r="J32" s="2"/>
      <c r="K32" s="2"/>
      <c r="L32" s="2"/>
      <c r="M32" s="2"/>
      <c r="N32" s="2"/>
      <c r="O32" s="2"/>
      <c r="P32" s="2"/>
      <c r="Q32" s="2"/>
    </row>
    <row r="33" spans="1:17" ht="16.2" thickBot="1" x14ac:dyDescent="0.35">
      <c r="A33" s="3"/>
      <c r="B33" s="3"/>
      <c r="C33" s="3"/>
      <c r="D33" s="3"/>
      <c r="E33" s="3"/>
      <c r="F33" s="3"/>
      <c r="G33" s="16"/>
      <c r="H33" s="3"/>
      <c r="I33" s="3"/>
      <c r="J33" s="2"/>
      <c r="K33" s="2" t="s">
        <v>15</v>
      </c>
      <c r="L33" s="12">
        <f>SUM(L28:L32)</f>
        <v>256</v>
      </c>
      <c r="M33" s="12">
        <f>SUM(M28:M32)</f>
        <v>3973900</v>
      </c>
      <c r="N33" s="12">
        <f>SUM(N28:N32)</f>
        <v>986500</v>
      </c>
      <c r="O33" s="12">
        <f>SUM(O28:O32)</f>
        <v>672800</v>
      </c>
      <c r="P33" s="12">
        <f>SUM(P28:P31)</f>
        <v>2314600</v>
      </c>
      <c r="Q33" s="12">
        <f>SUM(Q28:Q32)</f>
        <v>0</v>
      </c>
    </row>
    <row r="34" spans="1:17" ht="16.2" thickTop="1" x14ac:dyDescent="0.3">
      <c r="A34" s="3"/>
      <c r="B34" s="3"/>
      <c r="C34" s="3"/>
      <c r="D34" s="3"/>
      <c r="E34" s="3"/>
      <c r="F34" s="3"/>
      <c r="G34" s="16"/>
      <c r="H34" s="3"/>
      <c r="I34" s="3"/>
      <c r="J34" s="2"/>
      <c r="K34" s="2"/>
      <c r="L34" s="2"/>
      <c r="M34" s="2"/>
      <c r="N34" s="2"/>
      <c r="O34" s="2"/>
      <c r="P34" s="2"/>
      <c r="Q34" s="2"/>
    </row>
    <row r="35" spans="1:17" x14ac:dyDescent="0.3">
      <c r="A35" s="3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</row>
    <row r="36" spans="1:17" x14ac:dyDescent="0.3">
      <c r="A36" s="3"/>
      <c r="B36" s="3"/>
      <c r="C36" s="3"/>
      <c r="D36" s="3"/>
      <c r="E36" s="3"/>
      <c r="F36" s="3"/>
      <c r="G36" s="3"/>
      <c r="H36" s="3"/>
      <c r="I36" s="8"/>
      <c r="J36" s="2"/>
      <c r="K36" s="2" t="s">
        <v>16</v>
      </c>
      <c r="L36" s="2"/>
      <c r="M36" s="2"/>
      <c r="N36" s="2"/>
      <c r="O36" s="2"/>
      <c r="P36" s="2"/>
      <c r="Q36" s="2"/>
    </row>
    <row r="37" spans="1:17" x14ac:dyDescent="0.3">
      <c r="A37" s="3"/>
      <c r="B37" s="3"/>
      <c r="C37" s="3"/>
      <c r="D37" s="3"/>
      <c r="E37" s="3"/>
      <c r="F37" s="3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</row>
    <row r="38" spans="1:17" x14ac:dyDescent="0.3">
      <c r="A38" s="5"/>
      <c r="B38" s="5"/>
      <c r="C38" s="5"/>
      <c r="D38" s="5"/>
      <c r="E38" s="5"/>
      <c r="F38" s="5"/>
      <c r="G38" s="5"/>
      <c r="H38" s="5"/>
      <c r="I38" s="5"/>
      <c r="J38" s="2"/>
      <c r="K38" s="2"/>
      <c r="L38" s="2" t="s">
        <v>1</v>
      </c>
      <c r="M38" s="2" t="s">
        <v>0</v>
      </c>
      <c r="N38" s="2" t="s">
        <v>17</v>
      </c>
      <c r="O38" s="2" t="s">
        <v>18</v>
      </c>
      <c r="P38" s="2"/>
      <c r="Q38" s="2"/>
    </row>
    <row r="39" spans="1:17" x14ac:dyDescent="0.3">
      <c r="A39" s="3"/>
      <c r="B39" s="3"/>
      <c r="C39" s="3"/>
      <c r="D39" s="3"/>
      <c r="E39" s="3"/>
      <c r="F39" s="3"/>
      <c r="G39" s="15"/>
      <c r="H39" s="3"/>
      <c r="I39" s="8"/>
      <c r="J39" s="2"/>
      <c r="K39" s="2" t="s">
        <v>21</v>
      </c>
      <c r="L39" s="2">
        <f>L33</f>
        <v>256</v>
      </c>
      <c r="M39" s="2">
        <f>N33</f>
        <v>986500</v>
      </c>
      <c r="N39" s="13">
        <v>53.51</v>
      </c>
      <c r="O39" s="8">
        <f>L39*N39</f>
        <v>13698.56</v>
      </c>
      <c r="P39" s="2"/>
      <c r="Q39" s="2"/>
    </row>
    <row r="40" spans="1:17" x14ac:dyDescent="0.3">
      <c r="A40" s="3"/>
      <c r="B40" s="3"/>
      <c r="C40" s="3"/>
      <c r="D40" s="3"/>
      <c r="E40" s="3"/>
      <c r="F40" s="3"/>
      <c r="G40" s="16"/>
      <c r="H40" s="3"/>
      <c r="I40" s="3"/>
      <c r="J40" s="2"/>
      <c r="K40" s="2" t="s">
        <v>22</v>
      </c>
      <c r="L40" s="2"/>
      <c r="M40" s="2">
        <f>O33</f>
        <v>672800</v>
      </c>
      <c r="N40" s="14">
        <v>8.6400000000000001E-3</v>
      </c>
      <c r="O40" s="2">
        <f>M40*N40</f>
        <v>5812.9920000000002</v>
      </c>
      <c r="P40" s="2"/>
      <c r="Q40" s="2"/>
    </row>
    <row r="41" spans="1:17" x14ac:dyDescent="0.3">
      <c r="A41" s="3"/>
      <c r="B41" s="3"/>
      <c r="C41" s="3"/>
      <c r="D41" s="3"/>
      <c r="E41" s="3"/>
      <c r="F41" s="3"/>
      <c r="G41" s="16"/>
      <c r="H41" s="3"/>
      <c r="I41" s="3"/>
      <c r="J41" s="2"/>
      <c r="K41" s="2" t="s">
        <v>10</v>
      </c>
      <c r="L41" s="2"/>
      <c r="M41" s="2">
        <f>P33</f>
        <v>2314600</v>
      </c>
      <c r="N41" s="14">
        <v>7.92E-3</v>
      </c>
      <c r="O41" s="2">
        <f>M41*N41</f>
        <v>18331.632000000001</v>
      </c>
      <c r="P41" s="2"/>
      <c r="Q41" s="2"/>
    </row>
    <row r="42" spans="1:17" x14ac:dyDescent="0.3">
      <c r="A42" s="3"/>
      <c r="B42" s="3"/>
      <c r="C42" s="3"/>
      <c r="D42" s="3"/>
      <c r="E42" s="3"/>
      <c r="F42" s="3"/>
      <c r="G42" s="16"/>
      <c r="H42" s="3"/>
      <c r="I42" s="3"/>
      <c r="J42" s="2"/>
      <c r="K42" s="2"/>
      <c r="L42" s="2"/>
      <c r="M42" s="10">
        <f>Q33</f>
        <v>0</v>
      </c>
      <c r="N42" s="14"/>
      <c r="O42" s="10">
        <f>M42*N42</f>
        <v>0</v>
      </c>
      <c r="P42" s="2"/>
      <c r="Q42" s="2"/>
    </row>
    <row r="43" spans="1:17" x14ac:dyDescent="0.3">
      <c r="A43" s="3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14"/>
      <c r="O43" s="2"/>
      <c r="P43" s="2"/>
      <c r="Q43" s="2"/>
    </row>
    <row r="44" spans="1:17" ht="16.2" thickBot="1" x14ac:dyDescent="0.35">
      <c r="A44" s="3"/>
      <c r="B44" s="3"/>
      <c r="C44" s="3"/>
      <c r="D44" s="3"/>
      <c r="E44" s="3"/>
      <c r="F44" s="3"/>
      <c r="G44" s="3"/>
      <c r="H44" s="3"/>
      <c r="I44" s="8"/>
      <c r="J44" s="2"/>
      <c r="K44" s="2" t="s">
        <v>15</v>
      </c>
      <c r="L44" s="2"/>
      <c r="M44" s="12">
        <f>SUM(M39:M43)</f>
        <v>3973900</v>
      </c>
      <c r="N44" s="3"/>
      <c r="O44" s="18">
        <f>SUM(O39:O41)</f>
        <v>37843.184000000001</v>
      </c>
      <c r="P44" s="2"/>
      <c r="Q44" s="2"/>
    </row>
    <row r="45" spans="1:17" ht="16.2" thickTop="1" x14ac:dyDescent="0.3">
      <c r="A45" s="3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3"/>
      <c r="N45" s="3"/>
      <c r="O45" s="3"/>
      <c r="P45" s="2"/>
      <c r="Q45" s="2"/>
    </row>
    <row r="46" spans="1:17" x14ac:dyDescent="0.3">
      <c r="A46" s="5"/>
      <c r="B46" s="5"/>
      <c r="C46" s="5"/>
      <c r="D46" s="5"/>
      <c r="E46" s="5"/>
      <c r="F46" s="5"/>
      <c r="G46" s="5"/>
      <c r="H46" s="5"/>
      <c r="I46" s="5"/>
      <c r="J46" s="2"/>
      <c r="K46" s="2"/>
    </row>
    <row r="47" spans="1:17" x14ac:dyDescent="0.3">
      <c r="A47" s="3"/>
      <c r="B47" s="3"/>
      <c r="C47" s="3"/>
      <c r="D47" s="3"/>
      <c r="E47" s="3"/>
      <c r="F47" s="3"/>
      <c r="G47" s="15"/>
      <c r="H47" s="3"/>
      <c r="I47" s="8"/>
      <c r="J47" s="2"/>
      <c r="K47" s="1" t="s">
        <v>14</v>
      </c>
      <c r="L47" s="2"/>
      <c r="M47" s="2"/>
      <c r="N47" s="2"/>
      <c r="O47" s="2"/>
      <c r="P47" s="2"/>
    </row>
    <row r="48" spans="1:17" x14ac:dyDescent="0.3">
      <c r="A48" s="3"/>
      <c r="B48" s="3"/>
      <c r="C48" s="3"/>
      <c r="D48" s="3"/>
      <c r="E48" s="3"/>
      <c r="F48" s="3"/>
      <c r="G48" s="16"/>
      <c r="H48" s="3"/>
      <c r="I48" s="3"/>
      <c r="K48" s="2"/>
      <c r="L48" s="2" t="s">
        <v>1</v>
      </c>
      <c r="M48" s="2" t="s">
        <v>0</v>
      </c>
      <c r="N48" s="2" t="s">
        <v>23</v>
      </c>
      <c r="O48" s="2" t="s">
        <v>24</v>
      </c>
      <c r="P48" s="2"/>
    </row>
    <row r="49" spans="1:17" s="2" customFormat="1" x14ac:dyDescent="0.3">
      <c r="A49" s="3"/>
      <c r="B49" s="3"/>
      <c r="C49" s="3"/>
      <c r="D49" s="3"/>
      <c r="E49" s="3"/>
      <c r="F49" s="3"/>
      <c r="G49" s="3"/>
      <c r="H49" s="3"/>
      <c r="I49" s="3"/>
      <c r="K49" s="2" t="s">
        <v>25</v>
      </c>
      <c r="L49" s="2">
        <v>23</v>
      </c>
      <c r="M49" s="2">
        <v>55600</v>
      </c>
      <c r="N49" s="2">
        <f>M49</f>
        <v>55600</v>
      </c>
      <c r="Q49"/>
    </row>
    <row r="50" spans="1:17" s="2" customFormat="1" x14ac:dyDescent="0.3">
      <c r="A50" s="3"/>
      <c r="B50" s="3"/>
      <c r="C50" s="3"/>
      <c r="D50" s="3"/>
      <c r="E50" s="3"/>
      <c r="F50" s="3"/>
      <c r="G50" s="3"/>
      <c r="H50" s="3"/>
      <c r="I50" s="8"/>
      <c r="K50" s="2" t="s">
        <v>26</v>
      </c>
      <c r="L50" s="2">
        <v>1</v>
      </c>
      <c r="M50" s="10">
        <v>59200</v>
      </c>
      <c r="N50" s="10">
        <f>L50*20000</f>
        <v>20000</v>
      </c>
      <c r="O50" s="10">
        <f>M50-N50</f>
        <v>39200</v>
      </c>
      <c r="Q50"/>
    </row>
    <row r="51" spans="1:17" s="2" customFormat="1" x14ac:dyDescent="0.3">
      <c r="A51" s="3"/>
      <c r="B51" s="3"/>
      <c r="C51" s="3"/>
      <c r="D51" s="3"/>
      <c r="E51" s="3"/>
      <c r="F51" s="3"/>
      <c r="G51" s="3"/>
      <c r="H51" s="3"/>
      <c r="I51" s="3"/>
      <c r="Q51"/>
    </row>
    <row r="52" spans="1:17" ht="16.2" thickBot="1" x14ac:dyDescent="0.35">
      <c r="A52" s="3"/>
      <c r="B52" s="3"/>
      <c r="C52" s="3"/>
      <c r="D52" s="3"/>
      <c r="E52" s="3"/>
      <c r="F52" s="3"/>
      <c r="G52" s="3"/>
      <c r="H52" s="3"/>
      <c r="I52" s="3"/>
      <c r="K52" s="2" t="s">
        <v>15</v>
      </c>
      <c r="L52" s="12">
        <f>SUM(L49:L51)</f>
        <v>24</v>
      </c>
      <c r="M52" s="12">
        <f t="shared" ref="M52:O52" si="3">SUM(M49:M51)</f>
        <v>114800</v>
      </c>
      <c r="N52" s="12">
        <f t="shared" si="3"/>
        <v>75600</v>
      </c>
      <c r="O52" s="12">
        <f t="shared" si="3"/>
        <v>39200</v>
      </c>
      <c r="P52" s="2"/>
    </row>
    <row r="53" spans="1:17" ht="16.2" thickTop="1" x14ac:dyDescent="0.3">
      <c r="A53" s="3"/>
      <c r="B53" s="3"/>
      <c r="C53" s="3"/>
      <c r="D53" s="3"/>
      <c r="E53" s="3"/>
      <c r="F53" s="3"/>
      <c r="G53" s="3"/>
      <c r="H53" s="3"/>
      <c r="I53" s="8"/>
      <c r="K53" s="2"/>
      <c r="L53" s="2"/>
      <c r="M53" s="2"/>
      <c r="N53" s="2"/>
      <c r="O53" s="2"/>
      <c r="P53" s="2"/>
      <c r="Q53" s="2"/>
    </row>
    <row r="54" spans="1:17" x14ac:dyDescent="0.3">
      <c r="A54" s="3"/>
      <c r="B54" s="3"/>
      <c r="C54" s="3"/>
      <c r="D54" s="3"/>
      <c r="E54" s="3"/>
      <c r="F54" s="3"/>
      <c r="G54" s="3"/>
      <c r="H54" s="3"/>
      <c r="I54" s="3"/>
      <c r="K54" s="2"/>
      <c r="L54" s="2"/>
      <c r="M54" s="2"/>
      <c r="N54" s="2"/>
      <c r="O54" s="2"/>
      <c r="P54" s="2"/>
      <c r="Q54" s="2"/>
    </row>
    <row r="55" spans="1:17" x14ac:dyDescent="0.3">
      <c r="A55" s="3"/>
      <c r="B55" s="3"/>
      <c r="C55" s="3"/>
      <c r="D55" s="3"/>
      <c r="E55" s="3"/>
      <c r="F55" s="3"/>
      <c r="G55" s="3"/>
      <c r="H55" s="3"/>
      <c r="I55" s="3"/>
      <c r="K55" s="2" t="s">
        <v>16</v>
      </c>
      <c r="L55" s="2"/>
      <c r="M55" s="2"/>
      <c r="N55" s="2"/>
      <c r="O55" s="2"/>
      <c r="P55" s="2"/>
    </row>
    <row r="56" spans="1:17" x14ac:dyDescent="0.3">
      <c r="A56" s="3"/>
      <c r="B56" s="3"/>
      <c r="C56" s="3"/>
      <c r="D56" s="3"/>
      <c r="E56" s="3"/>
      <c r="F56" s="3"/>
      <c r="G56" s="3"/>
      <c r="H56" s="3"/>
      <c r="I56" s="8"/>
      <c r="K56" s="2"/>
      <c r="L56" s="2"/>
      <c r="M56" s="2"/>
      <c r="N56" s="2"/>
      <c r="O56" s="2"/>
      <c r="P56" s="2"/>
    </row>
    <row r="57" spans="1:17" x14ac:dyDescent="0.3">
      <c r="A57" s="3"/>
      <c r="B57" s="3"/>
      <c r="C57" s="3"/>
      <c r="D57" s="3"/>
      <c r="E57" s="3"/>
      <c r="F57" s="3"/>
      <c r="G57" s="3"/>
      <c r="H57" s="3"/>
      <c r="I57" s="3"/>
      <c r="K57" s="2"/>
      <c r="L57" s="2" t="s">
        <v>1</v>
      </c>
      <c r="M57" s="2" t="s">
        <v>0</v>
      </c>
      <c r="N57" s="2" t="s">
        <v>17</v>
      </c>
      <c r="O57" s="2" t="s">
        <v>18</v>
      </c>
      <c r="P57" s="2"/>
    </row>
    <row r="58" spans="1:17" x14ac:dyDescent="0.3">
      <c r="A58" s="3"/>
      <c r="B58" s="3"/>
      <c r="C58" s="3"/>
      <c r="D58" s="3"/>
      <c r="E58" s="3"/>
      <c r="F58" s="3"/>
      <c r="G58" s="3"/>
      <c r="H58" s="3"/>
      <c r="I58" s="3"/>
      <c r="K58" s="2" t="s">
        <v>25</v>
      </c>
      <c r="L58" s="2">
        <f>L52</f>
        <v>24</v>
      </c>
      <c r="M58" s="2">
        <f>N52</f>
        <v>75600</v>
      </c>
      <c r="N58" s="13">
        <v>169.11</v>
      </c>
      <c r="O58" s="8">
        <f>L58*N58</f>
        <v>4058.6400000000003</v>
      </c>
      <c r="P58" s="2"/>
    </row>
    <row r="59" spans="1:17" x14ac:dyDescent="0.3">
      <c r="A59" s="3"/>
      <c r="B59" s="3"/>
      <c r="C59" s="3"/>
      <c r="D59" s="3"/>
      <c r="E59" s="3"/>
      <c r="F59" s="3"/>
      <c r="G59" s="3"/>
      <c r="H59" s="3"/>
      <c r="I59" s="8"/>
      <c r="K59" s="2" t="s">
        <v>26</v>
      </c>
      <c r="L59" s="2"/>
      <c r="M59" s="10">
        <f>O52</f>
        <v>39200</v>
      </c>
      <c r="N59" s="14">
        <v>7.92E-3</v>
      </c>
      <c r="O59" s="10">
        <f>M59*N59</f>
        <v>310.464</v>
      </c>
      <c r="P59" s="2"/>
    </row>
    <row r="60" spans="1:17" x14ac:dyDescent="0.3">
      <c r="A60" s="5"/>
      <c r="B60" s="5"/>
      <c r="C60" s="5"/>
      <c r="D60" s="3"/>
      <c r="E60" s="5"/>
      <c r="F60" s="3"/>
      <c r="G60" s="5"/>
      <c r="H60" s="3"/>
      <c r="I60" s="5"/>
      <c r="J60" s="2"/>
      <c r="K60" s="2"/>
      <c r="L60" s="2"/>
      <c r="M60" s="2"/>
      <c r="N60" s="14"/>
      <c r="O60" s="2"/>
      <c r="P60" s="2"/>
    </row>
    <row r="61" spans="1:17" ht="16.2" thickBot="1" x14ac:dyDescent="0.35">
      <c r="A61" s="3"/>
      <c r="B61" s="3"/>
      <c r="C61" s="3"/>
      <c r="D61" s="3"/>
      <c r="E61" s="3"/>
      <c r="F61" s="3"/>
      <c r="G61" s="19"/>
      <c r="H61" s="3"/>
      <c r="I61" s="8"/>
      <c r="J61" s="2"/>
      <c r="K61" s="2" t="s">
        <v>15</v>
      </c>
      <c r="L61" s="2"/>
      <c r="M61" s="12">
        <f>SUM(M58:M60)</f>
        <v>114800</v>
      </c>
      <c r="N61" s="16"/>
      <c r="O61" s="18">
        <f>SUM(O58:O59)</f>
        <v>4369.1040000000003</v>
      </c>
      <c r="P61" s="2"/>
    </row>
    <row r="62" spans="1:17" ht="16.2" thickTop="1" x14ac:dyDescent="0.3">
      <c r="A62" s="3"/>
      <c r="B62" s="3"/>
      <c r="C62" s="3"/>
      <c r="D62" s="3"/>
      <c r="E62" s="3"/>
      <c r="F62" s="3"/>
      <c r="G62" s="3"/>
      <c r="H62" s="3"/>
      <c r="I62" s="3"/>
      <c r="J62" s="2"/>
    </row>
    <row r="63" spans="1:17" x14ac:dyDescent="0.3">
      <c r="A63" s="3"/>
      <c r="B63" s="3"/>
      <c r="C63" s="3"/>
      <c r="D63" s="3"/>
      <c r="E63" s="3"/>
      <c r="F63" s="3"/>
      <c r="G63" s="20"/>
      <c r="H63" s="3"/>
      <c r="I63" s="3"/>
      <c r="J63" s="2"/>
    </row>
    <row r="64" spans="1:17" x14ac:dyDescent="0.3">
      <c r="A64" s="3"/>
      <c r="B64" s="3"/>
      <c r="C64" s="3"/>
      <c r="D64" s="3"/>
      <c r="E64" s="3"/>
      <c r="F64" s="3"/>
      <c r="G64" s="16"/>
      <c r="H64" s="3"/>
      <c r="I64" s="3"/>
      <c r="J64" s="2"/>
      <c r="K64" t="s">
        <v>30</v>
      </c>
      <c r="L64" s="17">
        <f>L18+L39+L58</f>
        <v>22939.5</v>
      </c>
      <c r="M64" s="17">
        <f>M24+M44+M61</f>
        <v>101096300</v>
      </c>
      <c r="O64" s="17">
        <f>O24+O44+O61</f>
        <v>1092542.8695</v>
      </c>
    </row>
    <row r="65" spans="1:17" x14ac:dyDescent="0.3">
      <c r="A65" s="3"/>
      <c r="B65" s="3"/>
      <c r="C65" s="3"/>
      <c r="D65" s="3"/>
      <c r="E65" s="3"/>
      <c r="F65" s="3"/>
      <c r="G65" s="3"/>
      <c r="H65" s="3"/>
      <c r="I65" s="3"/>
      <c r="J65" s="2"/>
    </row>
    <row r="66" spans="1:17" ht="23.4" x14ac:dyDescent="0.45">
      <c r="A66" s="36" t="s">
        <v>36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1:17" x14ac:dyDescent="0.3">
      <c r="K67" s="1" t="s">
        <v>29</v>
      </c>
      <c r="L67" s="2"/>
      <c r="M67" s="2"/>
      <c r="N67" s="2"/>
      <c r="O67" s="2"/>
      <c r="P67" s="2"/>
      <c r="Q67" s="2"/>
    </row>
    <row r="68" spans="1:17" x14ac:dyDescent="0.3">
      <c r="K68" s="1" t="s">
        <v>2</v>
      </c>
      <c r="L68" s="2"/>
      <c r="M68" s="2"/>
      <c r="N68" s="2"/>
      <c r="O68" s="2"/>
      <c r="P68" s="2"/>
      <c r="Q68" s="2"/>
    </row>
    <row r="69" spans="1:17" x14ac:dyDescent="0.3">
      <c r="A69" s="34"/>
      <c r="B69" s="34"/>
      <c r="C69" s="34"/>
      <c r="D69" s="34"/>
      <c r="E69" s="34"/>
      <c r="F69" s="34"/>
      <c r="G69" s="34"/>
      <c r="H69" s="34"/>
      <c r="I69" s="34"/>
      <c r="K69" s="2"/>
      <c r="L69" s="2" t="s">
        <v>1</v>
      </c>
      <c r="M69" s="2" t="s">
        <v>0</v>
      </c>
      <c r="N69" s="2" t="s">
        <v>3</v>
      </c>
      <c r="O69" s="2" t="s">
        <v>4</v>
      </c>
      <c r="P69" s="2" t="s">
        <v>5</v>
      </c>
      <c r="Q69" s="2" t="s">
        <v>6</v>
      </c>
    </row>
    <row r="70" spans="1:17" x14ac:dyDescent="0.3">
      <c r="A70" s="3"/>
      <c r="B70" s="3"/>
      <c r="C70" s="4"/>
      <c r="D70" s="4"/>
      <c r="E70" s="4"/>
      <c r="F70" s="4"/>
      <c r="G70" s="4"/>
      <c r="H70" s="4"/>
      <c r="I70" s="3"/>
      <c r="K70" s="2" t="s">
        <v>7</v>
      </c>
      <c r="L70" s="2">
        <v>5183</v>
      </c>
      <c r="M70" s="2">
        <v>2472200</v>
      </c>
      <c r="N70" s="2">
        <f>M70</f>
        <v>2472200</v>
      </c>
      <c r="O70" s="2"/>
      <c r="P70" s="2"/>
      <c r="Q70" s="2"/>
    </row>
    <row r="71" spans="1:17" x14ac:dyDescent="0.3">
      <c r="A71" s="3"/>
      <c r="B71" s="3"/>
      <c r="C71" s="5"/>
      <c r="D71" s="5"/>
      <c r="E71" s="5"/>
      <c r="F71" s="5"/>
      <c r="G71" s="5"/>
      <c r="H71" s="5"/>
      <c r="I71" s="3"/>
      <c r="K71" s="2" t="s">
        <v>8</v>
      </c>
      <c r="L71" s="2">
        <v>8366.5</v>
      </c>
      <c r="M71" s="2">
        <v>17002650</v>
      </c>
      <c r="N71" s="2">
        <f>L71*1000</f>
        <v>8366500</v>
      </c>
      <c r="O71" s="2">
        <f>M71-N71</f>
        <v>8636150</v>
      </c>
      <c r="P71" s="2"/>
      <c r="Q71" s="2"/>
    </row>
    <row r="72" spans="1:17" x14ac:dyDescent="0.3">
      <c r="A72" s="5"/>
      <c r="B72" s="5"/>
      <c r="C72" s="5"/>
      <c r="D72" s="5"/>
      <c r="E72" s="6"/>
      <c r="F72" s="5"/>
      <c r="G72" s="5"/>
      <c r="H72" s="5"/>
      <c r="I72" s="3"/>
      <c r="J72" s="2"/>
      <c r="K72" s="2" t="s">
        <v>9</v>
      </c>
      <c r="L72" s="2">
        <v>7792.5</v>
      </c>
      <c r="M72" s="2">
        <v>39951100</v>
      </c>
      <c r="N72" s="2">
        <f t="shared" ref="N72:N74" si="4">L72*1000</f>
        <v>7792500</v>
      </c>
      <c r="O72" s="2">
        <f>L72*2000</f>
        <v>15585000</v>
      </c>
      <c r="P72" s="2">
        <f>M72-N72-O72</f>
        <v>16573600</v>
      </c>
      <c r="Q72" s="2"/>
    </row>
    <row r="73" spans="1:17" x14ac:dyDescent="0.3">
      <c r="A73" s="23"/>
      <c r="B73" s="23"/>
      <c r="C73" s="31" t="s">
        <v>33</v>
      </c>
      <c r="D73" s="5"/>
      <c r="E73" s="6"/>
      <c r="F73" s="5"/>
      <c r="G73" s="5"/>
      <c r="H73" s="5"/>
      <c r="I73" s="5"/>
      <c r="J73" s="2"/>
      <c r="K73" s="2" t="s">
        <v>10</v>
      </c>
      <c r="L73" s="2">
        <v>1252.5</v>
      </c>
      <c r="M73" s="2">
        <v>27570100</v>
      </c>
      <c r="N73" s="2">
        <f t="shared" si="4"/>
        <v>1252500</v>
      </c>
      <c r="O73" s="2">
        <f t="shared" ref="O73:O74" si="5">L73*2000</f>
        <v>2505000</v>
      </c>
      <c r="P73" s="2">
        <f>L73*7000</f>
        <v>8767500</v>
      </c>
      <c r="Q73" s="2">
        <f>M73-N73-O73-P73</f>
        <v>15045100</v>
      </c>
    </row>
    <row r="74" spans="1:17" x14ac:dyDescent="0.3">
      <c r="A74" s="24" t="s">
        <v>11</v>
      </c>
      <c r="B74" s="31"/>
      <c r="C74" s="24" t="s">
        <v>18</v>
      </c>
      <c r="D74" s="3"/>
      <c r="E74" s="3"/>
      <c r="F74" s="3"/>
      <c r="G74" s="3"/>
      <c r="H74" s="3"/>
      <c r="I74" s="3"/>
      <c r="J74" s="2"/>
      <c r="K74" s="2"/>
      <c r="L74" s="2">
        <v>65</v>
      </c>
      <c r="M74" s="2">
        <v>10011550</v>
      </c>
      <c r="N74" s="2">
        <f t="shared" si="4"/>
        <v>65000</v>
      </c>
      <c r="O74" s="2">
        <f t="shared" si="5"/>
        <v>130000</v>
      </c>
      <c r="P74" s="2">
        <f>L74*7000</f>
        <v>455000</v>
      </c>
      <c r="Q74" s="2">
        <f>M74-N74-O74-P74</f>
        <v>9361550</v>
      </c>
    </row>
    <row r="75" spans="1:17" x14ac:dyDescent="0.3">
      <c r="D75" s="3"/>
      <c r="E75" s="3"/>
      <c r="F75" s="3"/>
      <c r="G75" s="3"/>
      <c r="H75" s="3"/>
      <c r="I75" s="3"/>
      <c r="J75" s="2"/>
      <c r="K75" s="2"/>
      <c r="L75" s="10"/>
      <c r="M75" s="10"/>
      <c r="N75" s="10"/>
      <c r="O75" s="10"/>
      <c r="P75" s="10"/>
      <c r="Q75" s="10"/>
    </row>
    <row r="76" spans="1:17" x14ac:dyDescent="0.3">
      <c r="A76" s="23" t="s">
        <v>12</v>
      </c>
      <c r="B76" s="23"/>
      <c r="C76" s="25">
        <f>O89</f>
        <v>1318649.584</v>
      </c>
      <c r="D76" s="8"/>
      <c r="E76" s="9"/>
      <c r="F76" s="8"/>
      <c r="G76" s="8"/>
      <c r="H76" s="8"/>
      <c r="I76" s="8"/>
      <c r="J76" s="2"/>
      <c r="K76" s="2"/>
      <c r="L76" s="2"/>
      <c r="M76" s="2"/>
      <c r="N76" s="2"/>
      <c r="O76" s="2"/>
      <c r="P76" s="2"/>
      <c r="Q76" s="2"/>
    </row>
    <row r="77" spans="1:17" ht="16.2" thickBot="1" x14ac:dyDescent="0.35">
      <c r="A77" s="23" t="s">
        <v>13</v>
      </c>
      <c r="B77" s="23"/>
      <c r="C77" s="26">
        <f>O109</f>
        <v>47505.084000000003</v>
      </c>
      <c r="D77" s="3"/>
      <c r="E77" s="11"/>
      <c r="F77" s="3"/>
      <c r="G77" s="3"/>
      <c r="H77" s="3"/>
      <c r="I77" s="3"/>
      <c r="J77" s="2"/>
      <c r="K77" s="2" t="s">
        <v>15</v>
      </c>
      <c r="L77" s="12">
        <f>SUM(L70:L76)</f>
        <v>22659.5</v>
      </c>
      <c r="M77" s="12">
        <f>SUM(M70:M76)</f>
        <v>97007600</v>
      </c>
      <c r="N77" s="12">
        <f t="shared" ref="N77" si="6">SUM(N70:N76)</f>
        <v>19948700</v>
      </c>
      <c r="O77" s="12">
        <f>SUM(O70:O76)</f>
        <v>26856150</v>
      </c>
      <c r="P77" s="12">
        <f>SUM(P70:P76)</f>
        <v>25796100</v>
      </c>
      <c r="Q77" s="12">
        <f>SUM(Q70:Q76)</f>
        <v>24406650</v>
      </c>
    </row>
    <row r="78" spans="1:17" ht="16.2" thickTop="1" x14ac:dyDescent="0.3">
      <c r="A78" s="23" t="s">
        <v>14</v>
      </c>
      <c r="B78" s="23"/>
      <c r="C78" s="26">
        <f>O126</f>
        <v>5485.3280000000004</v>
      </c>
      <c r="D78" s="3"/>
      <c r="E78" s="11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</row>
    <row r="79" spans="1:17" x14ac:dyDescent="0.3">
      <c r="A79" s="27" t="s">
        <v>31</v>
      </c>
      <c r="B79" s="27"/>
      <c r="C79" s="28">
        <v>-3090.97</v>
      </c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</row>
    <row r="80" spans="1:17" x14ac:dyDescent="0.3">
      <c r="A80" s="29"/>
      <c r="B80" s="29"/>
      <c r="C80" s="29"/>
      <c r="D80" s="3"/>
      <c r="E80" s="3"/>
      <c r="F80" s="3"/>
      <c r="G80" s="3"/>
      <c r="H80" s="3"/>
      <c r="I80" s="3"/>
      <c r="J80" s="2"/>
      <c r="K80" s="2" t="s">
        <v>16</v>
      </c>
      <c r="L80" s="2"/>
      <c r="M80" s="2"/>
      <c r="N80" s="2"/>
      <c r="O80" s="2"/>
      <c r="P80" s="2"/>
      <c r="Q80" s="2"/>
    </row>
    <row r="81" spans="1:17" ht="16.2" thickBot="1" x14ac:dyDescent="0.35">
      <c r="A81" s="27" t="s">
        <v>28</v>
      </c>
      <c r="B81" s="27"/>
      <c r="C81" s="33">
        <f>SUM(C76:C80)</f>
        <v>1368549.0260000001</v>
      </c>
      <c r="D81" s="8"/>
      <c r="E81" s="8"/>
      <c r="F81" s="8"/>
      <c r="G81" s="8"/>
      <c r="H81" s="8"/>
      <c r="I81" s="3"/>
      <c r="J81" s="2"/>
      <c r="K81" s="2"/>
      <c r="L81" s="2"/>
      <c r="M81" s="2"/>
      <c r="N81" s="2"/>
      <c r="O81" s="2"/>
      <c r="P81" s="2"/>
      <c r="Q81" s="2"/>
    </row>
    <row r="82" spans="1:17" ht="16.2" thickTop="1" x14ac:dyDescent="0.3">
      <c r="A82" s="27"/>
      <c r="B82" s="27"/>
      <c r="C82" s="23"/>
      <c r="D82" s="3"/>
      <c r="E82" s="3"/>
      <c r="F82" s="3"/>
      <c r="G82" s="3"/>
      <c r="H82" s="3"/>
      <c r="I82" s="3"/>
      <c r="J82" s="2"/>
      <c r="K82" s="2"/>
      <c r="L82" s="2" t="s">
        <v>1</v>
      </c>
      <c r="M82" s="2" t="s">
        <v>0</v>
      </c>
      <c r="N82" s="2" t="s">
        <v>17</v>
      </c>
      <c r="O82" s="2" t="s">
        <v>18</v>
      </c>
      <c r="P82" s="2"/>
      <c r="Q82" s="2"/>
    </row>
    <row r="83" spans="1:17" x14ac:dyDescent="0.3">
      <c r="A83" s="29"/>
      <c r="B83" s="29"/>
      <c r="C83" s="29"/>
      <c r="D83" s="3"/>
      <c r="E83" s="3"/>
      <c r="F83" s="3"/>
      <c r="G83" s="3"/>
      <c r="H83" s="3"/>
      <c r="I83" s="3"/>
      <c r="J83" s="2"/>
      <c r="K83" s="2" t="s">
        <v>7</v>
      </c>
      <c r="L83" s="2">
        <f>L77</f>
        <v>22659.5</v>
      </c>
      <c r="M83" s="2">
        <f>N77</f>
        <v>19948700</v>
      </c>
      <c r="N83" s="13">
        <v>20.059999999999999</v>
      </c>
      <c r="O83" s="8">
        <f>L83*N83</f>
        <v>454549.56999999995</v>
      </c>
      <c r="P83" s="13"/>
      <c r="Q83" s="13"/>
    </row>
    <row r="84" spans="1:17" x14ac:dyDescent="0.3">
      <c r="A84" s="27"/>
      <c r="B84" s="27"/>
      <c r="C84" s="32"/>
      <c r="D84" s="3"/>
      <c r="E84" s="3"/>
      <c r="F84" s="3"/>
      <c r="G84" s="3"/>
      <c r="H84" s="3"/>
      <c r="I84" s="8"/>
      <c r="J84" s="2"/>
      <c r="K84" s="2" t="s">
        <v>8</v>
      </c>
      <c r="L84" s="2"/>
      <c r="M84" s="2">
        <f>O77</f>
        <v>26856150</v>
      </c>
      <c r="N84" s="14">
        <v>1.272E-2</v>
      </c>
      <c r="O84" s="2">
        <f>M84*N84</f>
        <v>341610.228</v>
      </c>
      <c r="P84" s="13"/>
      <c r="Q84" s="13"/>
    </row>
    <row r="85" spans="1:17" x14ac:dyDescent="0.3">
      <c r="A85" s="23"/>
      <c r="B85" s="23"/>
      <c r="C85" s="25"/>
      <c r="D85" s="3"/>
      <c r="E85" s="3"/>
      <c r="F85" s="3"/>
      <c r="G85" s="3"/>
      <c r="H85" s="3"/>
      <c r="I85" s="3"/>
      <c r="J85" s="2"/>
      <c r="K85" s="2" t="s">
        <v>9</v>
      </c>
      <c r="L85" s="2"/>
      <c r="M85" s="2">
        <f>P77</f>
        <v>25796100</v>
      </c>
      <c r="N85" s="14">
        <v>1.085E-2</v>
      </c>
      <c r="O85" s="2">
        <f>M85*N85</f>
        <v>279887.685</v>
      </c>
      <c r="P85" s="13"/>
      <c r="Q85" s="13"/>
    </row>
    <row r="86" spans="1:17" x14ac:dyDescent="0.3">
      <c r="A86" s="3"/>
      <c r="B86" s="3"/>
      <c r="C86" s="3"/>
      <c r="D86" s="3"/>
      <c r="E86" s="3"/>
      <c r="F86" s="3"/>
      <c r="G86" s="3"/>
      <c r="H86" s="3"/>
      <c r="I86" s="3"/>
      <c r="J86" s="2"/>
      <c r="K86" s="2" t="s">
        <v>10</v>
      </c>
      <c r="L86" s="2"/>
      <c r="M86" s="2">
        <f>Q77</f>
        <v>24406650</v>
      </c>
      <c r="N86" s="14">
        <v>9.9399999999999992E-3</v>
      </c>
      <c r="O86" s="2">
        <f>M86*N86</f>
        <v>242602.10099999997</v>
      </c>
      <c r="P86" s="13"/>
      <c r="Q86" s="13"/>
    </row>
    <row r="87" spans="1:17" x14ac:dyDescent="0.3">
      <c r="A87" s="3"/>
      <c r="B87" s="3"/>
      <c r="C87" s="8"/>
      <c r="D87" s="3"/>
      <c r="E87" s="3"/>
      <c r="F87" s="3"/>
      <c r="G87" s="3"/>
      <c r="H87" s="3"/>
      <c r="I87" s="3"/>
      <c r="J87" s="2"/>
      <c r="K87" s="2"/>
      <c r="L87" s="2"/>
      <c r="M87" s="10"/>
      <c r="N87" s="14"/>
      <c r="O87" s="10"/>
      <c r="P87" s="13"/>
      <c r="Q87" s="13"/>
    </row>
    <row r="88" spans="1:17" x14ac:dyDescent="0.3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3"/>
      <c r="Q88" s="13"/>
    </row>
    <row r="89" spans="1:17" ht="16.2" thickBot="1" x14ac:dyDescent="0.35">
      <c r="A89" s="3"/>
      <c r="B89" s="3"/>
      <c r="C89" s="3"/>
      <c r="D89" s="3"/>
      <c r="E89" s="3"/>
      <c r="F89" s="3"/>
      <c r="G89" s="3"/>
      <c r="H89" s="3"/>
      <c r="I89" s="3"/>
      <c r="J89" s="2"/>
      <c r="K89" s="2"/>
      <c r="L89" s="2"/>
      <c r="M89" s="12">
        <f>SUM(M83:M88)</f>
        <v>97007600</v>
      </c>
      <c r="N89" s="2"/>
      <c r="O89" s="18">
        <f>SUM(O83:O86)</f>
        <v>1318649.584</v>
      </c>
      <c r="P89" s="13"/>
      <c r="Q89" s="13"/>
    </row>
    <row r="90" spans="1:17" ht="16.2" thickTop="1" x14ac:dyDescent="0.3">
      <c r="A90" s="3"/>
      <c r="B90" s="3"/>
      <c r="C90" s="8"/>
      <c r="D90" s="3"/>
      <c r="E90" s="3"/>
      <c r="F90" s="3"/>
      <c r="G90" s="3"/>
      <c r="H90" s="3"/>
      <c r="I90" s="22"/>
      <c r="J90" s="2"/>
      <c r="K90" s="2"/>
      <c r="L90" s="2"/>
      <c r="M90" s="2"/>
      <c r="N90" s="14"/>
      <c r="O90" s="2"/>
      <c r="P90" s="13"/>
      <c r="Q90" s="13"/>
    </row>
    <row r="91" spans="1:17" x14ac:dyDescent="0.3">
      <c r="A91" s="4"/>
      <c r="B91" s="4"/>
      <c r="C91" s="4"/>
      <c r="D91" s="4"/>
      <c r="E91" s="4"/>
      <c r="F91" s="4"/>
      <c r="G91" s="4"/>
      <c r="H91" s="4"/>
      <c r="I91" s="4"/>
      <c r="J91" s="2"/>
      <c r="K91" s="1" t="s">
        <v>13</v>
      </c>
      <c r="L91" s="2"/>
      <c r="M91" s="2"/>
      <c r="N91" s="2"/>
      <c r="O91" s="2"/>
      <c r="P91" s="2"/>
      <c r="Q91" s="2"/>
    </row>
    <row r="92" spans="1:17" x14ac:dyDescent="0.3">
      <c r="A92" s="34"/>
      <c r="B92" s="34"/>
      <c r="C92" s="34"/>
      <c r="D92" s="34"/>
      <c r="E92" s="34"/>
      <c r="F92" s="34"/>
      <c r="G92" s="34"/>
      <c r="H92" s="34"/>
      <c r="I92" s="34"/>
      <c r="J92" s="2"/>
      <c r="K92" s="2"/>
      <c r="L92" s="2" t="s">
        <v>1</v>
      </c>
      <c r="M92" s="2" t="s">
        <v>0</v>
      </c>
      <c r="N92" s="2" t="s">
        <v>19</v>
      </c>
      <c r="O92" s="2" t="s">
        <v>27</v>
      </c>
      <c r="P92" s="2" t="s">
        <v>20</v>
      </c>
      <c r="Q92" s="2"/>
    </row>
    <row r="93" spans="1:17" x14ac:dyDescent="0.3">
      <c r="A93" s="3"/>
      <c r="B93" s="3"/>
      <c r="C93" s="3"/>
      <c r="D93" s="3"/>
      <c r="E93" s="3"/>
      <c r="F93" s="3"/>
      <c r="G93" s="5"/>
      <c r="H93" s="3"/>
      <c r="I93" s="3"/>
      <c r="J93" s="2"/>
      <c r="K93" s="2" t="s">
        <v>21</v>
      </c>
      <c r="L93" s="2">
        <v>93</v>
      </c>
      <c r="M93" s="2">
        <v>171500</v>
      </c>
      <c r="N93" s="2">
        <f>M93</f>
        <v>171500</v>
      </c>
      <c r="O93" s="2"/>
      <c r="P93" s="2"/>
      <c r="Q93" s="2"/>
    </row>
    <row r="94" spans="1:17" x14ac:dyDescent="0.3">
      <c r="A94" s="7"/>
      <c r="B94" s="7"/>
      <c r="C94" s="5"/>
      <c r="D94" s="5"/>
      <c r="E94" s="5"/>
      <c r="F94" s="5"/>
      <c r="G94" s="5"/>
      <c r="H94" s="5"/>
      <c r="I94" s="5"/>
      <c r="J94" s="2"/>
      <c r="K94" s="2" t="s">
        <v>22</v>
      </c>
      <c r="L94" s="2">
        <v>60</v>
      </c>
      <c r="M94" s="2">
        <v>457800</v>
      </c>
      <c r="N94" s="2">
        <f>L94*5000</f>
        <v>300000</v>
      </c>
      <c r="O94" s="2">
        <f>M94-N94</f>
        <v>157800</v>
      </c>
      <c r="P94" s="2"/>
      <c r="Q94" s="2"/>
    </row>
    <row r="95" spans="1:17" x14ac:dyDescent="0.3">
      <c r="A95" s="3"/>
      <c r="B95" s="3"/>
      <c r="C95" s="3"/>
      <c r="D95" s="3"/>
      <c r="E95" s="3"/>
      <c r="F95" s="3"/>
      <c r="G95" s="15"/>
      <c r="H95" s="3"/>
      <c r="I95" s="8"/>
      <c r="J95" s="2"/>
      <c r="K95" s="2" t="s">
        <v>10</v>
      </c>
      <c r="L95" s="2">
        <v>103</v>
      </c>
      <c r="M95" s="2">
        <v>3344600</v>
      </c>
      <c r="N95" s="2">
        <f>L95*5000</f>
        <v>515000</v>
      </c>
      <c r="O95" s="2">
        <f>L95*5000</f>
        <v>515000</v>
      </c>
      <c r="P95" s="2">
        <f>M95-N95-O95</f>
        <v>2314600</v>
      </c>
      <c r="Q95" s="21"/>
    </row>
    <row r="96" spans="1:17" x14ac:dyDescent="0.3">
      <c r="A96" s="3"/>
      <c r="B96" s="3"/>
      <c r="C96" s="3"/>
      <c r="D96" s="3"/>
      <c r="E96" s="3"/>
      <c r="F96" s="3"/>
      <c r="G96" s="16"/>
      <c r="H96" s="3"/>
      <c r="I96" s="3"/>
      <c r="J96" s="2"/>
      <c r="K96" s="2"/>
      <c r="L96" s="10"/>
      <c r="M96" s="10"/>
      <c r="N96" s="10"/>
      <c r="O96" s="10"/>
      <c r="P96" s="10"/>
      <c r="Q96" s="10"/>
    </row>
    <row r="97" spans="1:17" x14ac:dyDescent="0.3">
      <c r="A97" s="3"/>
      <c r="B97" s="3"/>
      <c r="C97" s="3"/>
      <c r="D97" s="3"/>
      <c r="E97" s="3"/>
      <c r="F97" s="3"/>
      <c r="G97" s="16"/>
      <c r="H97" s="3"/>
      <c r="I97" s="3"/>
      <c r="J97" s="2"/>
      <c r="K97" s="2"/>
      <c r="L97" s="2"/>
      <c r="M97" s="2"/>
      <c r="N97" s="2"/>
      <c r="O97" s="2"/>
      <c r="P97" s="2"/>
      <c r="Q97" s="2"/>
    </row>
    <row r="98" spans="1:17" ht="16.2" thickBot="1" x14ac:dyDescent="0.35">
      <c r="A98" s="3"/>
      <c r="B98" s="3"/>
      <c r="C98" s="3"/>
      <c r="D98" s="3"/>
      <c r="E98" s="3"/>
      <c r="F98" s="3"/>
      <c r="G98" s="16"/>
      <c r="H98" s="3"/>
      <c r="I98" s="3"/>
      <c r="J98" s="2"/>
      <c r="K98" s="2" t="s">
        <v>15</v>
      </c>
      <c r="L98" s="12">
        <f>SUM(L93:L97)</f>
        <v>256</v>
      </c>
      <c r="M98" s="12">
        <f>SUM(M93:M97)</f>
        <v>3973900</v>
      </c>
      <c r="N98" s="12">
        <f>SUM(N93:N97)</f>
        <v>986500</v>
      </c>
      <c r="O98" s="12">
        <f>SUM(O93:O97)</f>
        <v>672800</v>
      </c>
      <c r="P98" s="12">
        <f>SUM(P93:P96)</f>
        <v>2314600</v>
      </c>
      <c r="Q98" s="12">
        <f>SUM(Q93:Q97)</f>
        <v>0</v>
      </c>
    </row>
    <row r="99" spans="1:17" ht="16.2" thickTop="1" x14ac:dyDescent="0.3">
      <c r="A99" s="3"/>
      <c r="B99" s="3"/>
      <c r="C99" s="3"/>
      <c r="D99" s="3"/>
      <c r="E99" s="3"/>
      <c r="F99" s="3"/>
      <c r="G99" s="16"/>
      <c r="H99" s="3"/>
      <c r="I99" s="3"/>
      <c r="J99" s="2"/>
      <c r="K99" s="2"/>
      <c r="L99" s="2"/>
      <c r="M99" s="2"/>
      <c r="N99" s="2"/>
      <c r="O99" s="2"/>
      <c r="P99" s="2"/>
      <c r="Q99" s="2"/>
    </row>
    <row r="100" spans="1:17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</row>
    <row r="101" spans="1:17" x14ac:dyDescent="0.3">
      <c r="A101" s="3"/>
      <c r="B101" s="3"/>
      <c r="C101" s="3"/>
      <c r="D101" s="3"/>
      <c r="E101" s="3"/>
      <c r="F101" s="3"/>
      <c r="G101" s="3"/>
      <c r="H101" s="3"/>
      <c r="I101" s="8"/>
      <c r="J101" s="2"/>
      <c r="K101" s="2" t="s">
        <v>16</v>
      </c>
      <c r="L101" s="2"/>
      <c r="M101" s="2"/>
      <c r="N101" s="2"/>
      <c r="O101" s="2"/>
      <c r="P101" s="2"/>
      <c r="Q101" s="2"/>
    </row>
    <row r="102" spans="1:17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</row>
    <row r="103" spans="1:17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2"/>
      <c r="K103" s="2"/>
      <c r="L103" s="2" t="s">
        <v>1</v>
      </c>
      <c r="M103" s="2" t="s">
        <v>0</v>
      </c>
      <c r="N103" s="2" t="s">
        <v>17</v>
      </c>
      <c r="O103" s="2" t="s">
        <v>18</v>
      </c>
      <c r="P103" s="2"/>
      <c r="Q103" s="2"/>
    </row>
    <row r="104" spans="1:17" x14ac:dyDescent="0.3">
      <c r="A104" s="3"/>
      <c r="B104" s="3"/>
      <c r="C104" s="3"/>
      <c r="D104" s="3"/>
      <c r="E104" s="3"/>
      <c r="F104" s="3"/>
      <c r="G104" s="15"/>
      <c r="H104" s="3"/>
      <c r="I104" s="8"/>
      <c r="J104" s="2"/>
      <c r="K104" s="2" t="s">
        <v>21</v>
      </c>
      <c r="L104" s="2">
        <f>L98</f>
        <v>256</v>
      </c>
      <c r="M104" s="2">
        <f>N98</f>
        <v>986500</v>
      </c>
      <c r="N104" s="13">
        <v>67.180000000000007</v>
      </c>
      <c r="O104" s="8">
        <f>L104*N104</f>
        <v>17198.080000000002</v>
      </c>
      <c r="P104" s="2"/>
      <c r="Q104" s="2"/>
    </row>
    <row r="105" spans="1:17" x14ac:dyDescent="0.3">
      <c r="A105" s="3"/>
      <c r="B105" s="3"/>
      <c r="C105" s="3"/>
      <c r="D105" s="3"/>
      <c r="E105" s="3"/>
      <c r="F105" s="3"/>
      <c r="G105" s="16"/>
      <c r="H105" s="3"/>
      <c r="I105" s="3"/>
      <c r="J105" s="2"/>
      <c r="K105" s="2" t="s">
        <v>22</v>
      </c>
      <c r="L105" s="2"/>
      <c r="M105" s="2">
        <f>O98</f>
        <v>672800</v>
      </c>
      <c r="N105" s="14">
        <v>1.085E-2</v>
      </c>
      <c r="O105" s="2">
        <f>M105*N105</f>
        <v>7299.88</v>
      </c>
      <c r="P105" s="2"/>
      <c r="Q105" s="2"/>
    </row>
    <row r="106" spans="1:17" x14ac:dyDescent="0.3">
      <c r="A106" s="3"/>
      <c r="B106" s="3"/>
      <c r="C106" s="3"/>
      <c r="D106" s="3"/>
      <c r="E106" s="3"/>
      <c r="F106" s="3"/>
      <c r="G106" s="16"/>
      <c r="H106" s="3"/>
      <c r="I106" s="3"/>
      <c r="J106" s="2"/>
      <c r="K106" s="2" t="s">
        <v>10</v>
      </c>
      <c r="L106" s="2"/>
      <c r="M106" s="2">
        <f>P98</f>
        <v>2314600</v>
      </c>
      <c r="N106" s="14">
        <v>9.9399999999999992E-3</v>
      </c>
      <c r="O106" s="2">
        <f>M106*N106</f>
        <v>23007.124</v>
      </c>
      <c r="P106" s="2"/>
      <c r="Q106" s="2"/>
    </row>
    <row r="107" spans="1:17" x14ac:dyDescent="0.3">
      <c r="A107" s="3"/>
      <c r="B107" s="3"/>
      <c r="C107" s="3"/>
      <c r="D107" s="3"/>
      <c r="E107" s="3"/>
      <c r="F107" s="3"/>
      <c r="G107" s="16"/>
      <c r="H107" s="3"/>
      <c r="I107" s="3"/>
      <c r="J107" s="2"/>
      <c r="K107" s="2"/>
      <c r="L107" s="2"/>
      <c r="M107" s="10">
        <f>Q98</f>
        <v>0</v>
      </c>
      <c r="N107" s="14"/>
      <c r="O107" s="10">
        <f>M107*N107</f>
        <v>0</v>
      </c>
      <c r="P107" s="2"/>
      <c r="Q107" s="2"/>
    </row>
    <row r="108" spans="1:17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14"/>
      <c r="O108" s="2"/>
      <c r="P108" s="2"/>
      <c r="Q108" s="2"/>
    </row>
    <row r="109" spans="1:17" ht="16.2" thickBot="1" x14ac:dyDescent="0.35">
      <c r="A109" s="3"/>
      <c r="B109" s="3"/>
      <c r="C109" s="3"/>
      <c r="D109" s="3"/>
      <c r="E109" s="3"/>
      <c r="F109" s="3"/>
      <c r="G109" s="3"/>
      <c r="H109" s="3"/>
      <c r="I109" s="8"/>
      <c r="J109" s="2"/>
      <c r="K109" s="2" t="s">
        <v>15</v>
      </c>
      <c r="L109" s="2"/>
      <c r="M109" s="12">
        <f>SUM(M104:M108)</f>
        <v>3973900</v>
      </c>
      <c r="N109" s="3"/>
      <c r="O109" s="18">
        <f>SUM(O104:O106)</f>
        <v>47505.084000000003</v>
      </c>
      <c r="P109" s="2"/>
      <c r="Q109" s="2"/>
    </row>
    <row r="110" spans="1:17" ht="16.2" thickTop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3"/>
      <c r="N110" s="3"/>
      <c r="O110" s="3"/>
      <c r="P110" s="2"/>
      <c r="Q110" s="2"/>
    </row>
    <row r="111" spans="1:17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2"/>
      <c r="K111" s="2"/>
    </row>
    <row r="112" spans="1:17" x14ac:dyDescent="0.3">
      <c r="A112" s="3"/>
      <c r="B112" s="3"/>
      <c r="C112" s="3"/>
      <c r="D112" s="3"/>
      <c r="E112" s="3"/>
      <c r="F112" s="3"/>
      <c r="G112" s="15"/>
      <c r="H112" s="3"/>
      <c r="I112" s="8"/>
      <c r="J112" s="2"/>
      <c r="K112" s="1" t="s">
        <v>14</v>
      </c>
      <c r="L112" s="2"/>
      <c r="M112" s="2"/>
      <c r="N112" s="2"/>
      <c r="O112" s="2"/>
      <c r="P112" s="2"/>
    </row>
    <row r="113" spans="1:17" x14ac:dyDescent="0.3">
      <c r="A113" s="3"/>
      <c r="B113" s="3"/>
      <c r="C113" s="3"/>
      <c r="D113" s="3"/>
      <c r="E113" s="3"/>
      <c r="F113" s="3"/>
      <c r="G113" s="16"/>
      <c r="H113" s="3"/>
      <c r="I113" s="3"/>
      <c r="K113" s="2"/>
      <c r="L113" s="2" t="s">
        <v>1</v>
      </c>
      <c r="M113" s="2" t="s">
        <v>0</v>
      </c>
      <c r="N113" s="2" t="s">
        <v>23</v>
      </c>
      <c r="O113" s="2" t="s">
        <v>24</v>
      </c>
      <c r="P113" s="2"/>
    </row>
    <row r="114" spans="1:17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2"/>
      <c r="K114" s="2" t="s">
        <v>25</v>
      </c>
      <c r="L114" s="2">
        <v>23</v>
      </c>
      <c r="M114" s="2">
        <v>55600</v>
      </c>
      <c r="N114" s="2">
        <f>M114</f>
        <v>55600</v>
      </c>
      <c r="O114" s="2"/>
      <c r="P114" s="2"/>
    </row>
    <row r="115" spans="1:17" x14ac:dyDescent="0.3">
      <c r="A115" s="3"/>
      <c r="B115" s="3"/>
      <c r="C115" s="3"/>
      <c r="D115" s="3"/>
      <c r="E115" s="3"/>
      <c r="F115" s="3"/>
      <c r="G115" s="3"/>
      <c r="H115" s="3"/>
      <c r="I115" s="8"/>
      <c r="J115" s="2"/>
      <c r="K115" s="2" t="s">
        <v>26</v>
      </c>
      <c r="L115" s="2">
        <v>1</v>
      </c>
      <c r="M115" s="10">
        <v>59200</v>
      </c>
      <c r="N115" s="10">
        <f>L115*20000</f>
        <v>20000</v>
      </c>
      <c r="O115" s="10">
        <f>M115-N115</f>
        <v>39200</v>
      </c>
      <c r="P115" s="2"/>
    </row>
    <row r="116" spans="1:17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</row>
    <row r="117" spans="1:17" ht="16.2" thickBot="1" x14ac:dyDescent="0.35">
      <c r="A117" s="3"/>
      <c r="B117" s="3"/>
      <c r="C117" s="3"/>
      <c r="D117" s="3"/>
      <c r="E117" s="3"/>
      <c r="F117" s="3"/>
      <c r="G117" s="3"/>
      <c r="H117" s="3"/>
      <c r="I117" s="3"/>
      <c r="K117" s="2" t="s">
        <v>15</v>
      </c>
      <c r="L117" s="12">
        <f>SUM(L114:L116)</f>
        <v>24</v>
      </c>
      <c r="M117" s="12">
        <f t="shared" ref="M117:O117" si="7">SUM(M114:M116)</f>
        <v>114800</v>
      </c>
      <c r="N117" s="12">
        <f t="shared" si="7"/>
        <v>75600</v>
      </c>
      <c r="O117" s="12">
        <f t="shared" si="7"/>
        <v>39200</v>
      </c>
      <c r="P117" s="2"/>
    </row>
    <row r="118" spans="1:17" ht="16.2" thickTop="1" x14ac:dyDescent="0.3">
      <c r="A118" s="3"/>
      <c r="B118" s="3"/>
      <c r="C118" s="3"/>
      <c r="D118" s="3"/>
      <c r="E118" s="3"/>
      <c r="F118" s="3"/>
      <c r="G118" s="3"/>
      <c r="H118" s="3"/>
      <c r="I118" s="8"/>
      <c r="K118" s="2"/>
      <c r="L118" s="2"/>
      <c r="M118" s="2"/>
      <c r="N118" s="2"/>
      <c r="O118" s="2"/>
      <c r="P118" s="2"/>
      <c r="Q118" s="2"/>
    </row>
    <row r="119" spans="1:17" x14ac:dyDescent="0.3">
      <c r="A119" s="3"/>
      <c r="B119" s="3"/>
      <c r="C119" s="3"/>
      <c r="D119" s="3"/>
      <c r="E119" s="3"/>
      <c r="F119" s="3"/>
      <c r="G119" s="3"/>
      <c r="H119" s="3"/>
      <c r="I119" s="3"/>
      <c r="K119" s="2"/>
      <c r="L119" s="2"/>
      <c r="M119" s="2"/>
      <c r="N119" s="2"/>
      <c r="O119" s="2"/>
      <c r="P119" s="2"/>
      <c r="Q119" s="2"/>
    </row>
    <row r="120" spans="1:17" x14ac:dyDescent="0.3">
      <c r="A120" s="3"/>
      <c r="B120" s="3"/>
      <c r="C120" s="3"/>
      <c r="D120" s="3"/>
      <c r="E120" s="3"/>
      <c r="F120" s="3"/>
      <c r="G120" s="3"/>
      <c r="H120" s="3"/>
      <c r="I120" s="3"/>
      <c r="K120" s="2" t="s">
        <v>16</v>
      </c>
      <c r="L120" s="2"/>
      <c r="M120" s="2"/>
      <c r="N120" s="2"/>
      <c r="O120" s="2"/>
      <c r="P120" s="2"/>
    </row>
    <row r="121" spans="1:17" x14ac:dyDescent="0.3">
      <c r="A121" s="3"/>
      <c r="B121" s="3"/>
      <c r="C121" s="3"/>
      <c r="D121" s="3"/>
      <c r="E121" s="3"/>
      <c r="F121" s="3"/>
      <c r="G121" s="3"/>
      <c r="H121" s="3"/>
      <c r="I121" s="8"/>
      <c r="K121" s="2"/>
      <c r="L121" s="2"/>
      <c r="M121" s="2"/>
      <c r="N121" s="2"/>
      <c r="O121" s="2"/>
      <c r="P121" s="2"/>
    </row>
    <row r="122" spans="1:17" x14ac:dyDescent="0.3">
      <c r="A122" s="3"/>
      <c r="B122" s="3"/>
      <c r="C122" s="3"/>
      <c r="D122" s="3"/>
      <c r="E122" s="3"/>
      <c r="F122" s="3"/>
      <c r="G122" s="3"/>
      <c r="H122" s="3"/>
      <c r="I122" s="3"/>
      <c r="K122" s="2"/>
      <c r="L122" s="2" t="s">
        <v>1</v>
      </c>
      <c r="M122" s="2" t="s">
        <v>0</v>
      </c>
      <c r="N122" s="2" t="s">
        <v>17</v>
      </c>
      <c r="O122" s="2" t="s">
        <v>18</v>
      </c>
      <c r="P122" s="2"/>
    </row>
    <row r="123" spans="1:17" x14ac:dyDescent="0.3">
      <c r="A123" s="3"/>
      <c r="B123" s="3"/>
      <c r="C123" s="3"/>
      <c r="D123" s="3"/>
      <c r="E123" s="3"/>
      <c r="F123" s="3"/>
      <c r="G123" s="3"/>
      <c r="H123" s="3"/>
      <c r="I123" s="3"/>
      <c r="K123" s="2" t="s">
        <v>25</v>
      </c>
      <c r="L123" s="2">
        <f>L117</f>
        <v>24</v>
      </c>
      <c r="M123" s="2">
        <f>N117</f>
        <v>75600</v>
      </c>
      <c r="N123" s="13">
        <v>212.32</v>
      </c>
      <c r="O123" s="8">
        <f>L123*N123</f>
        <v>5095.68</v>
      </c>
      <c r="P123" s="2"/>
    </row>
    <row r="124" spans="1:17" x14ac:dyDescent="0.3">
      <c r="A124" s="3"/>
      <c r="B124" s="3"/>
      <c r="C124" s="3"/>
      <c r="D124" s="3"/>
      <c r="E124" s="3"/>
      <c r="F124" s="3"/>
      <c r="G124" s="3"/>
      <c r="H124" s="3"/>
      <c r="I124" s="8"/>
      <c r="K124" s="2" t="s">
        <v>26</v>
      </c>
      <c r="L124" s="2"/>
      <c r="M124" s="10">
        <f>O117</f>
        <v>39200</v>
      </c>
      <c r="N124" s="14">
        <v>9.9399999999999992E-3</v>
      </c>
      <c r="O124" s="10">
        <f>M124*N124</f>
        <v>389.64799999999997</v>
      </c>
      <c r="P124" s="2"/>
    </row>
    <row r="125" spans="1:17" x14ac:dyDescent="0.3">
      <c r="A125" s="5"/>
      <c r="B125" s="5"/>
      <c r="C125" s="5"/>
      <c r="D125" s="3"/>
      <c r="E125" s="5"/>
      <c r="F125" s="3"/>
      <c r="G125" s="5"/>
      <c r="H125" s="3"/>
      <c r="I125" s="5"/>
      <c r="J125" s="2"/>
      <c r="K125" s="2"/>
      <c r="L125" s="2"/>
      <c r="M125" s="2"/>
      <c r="N125" s="14"/>
      <c r="O125" s="2"/>
      <c r="P125" s="2"/>
    </row>
    <row r="126" spans="1:17" ht="16.2" thickBot="1" x14ac:dyDescent="0.35">
      <c r="A126" s="3"/>
      <c r="B126" s="3"/>
      <c r="C126" s="3"/>
      <c r="D126" s="3"/>
      <c r="E126" s="3"/>
      <c r="F126" s="3"/>
      <c r="G126" s="19"/>
      <c r="H126" s="3"/>
      <c r="I126" s="8"/>
      <c r="J126" s="2"/>
      <c r="K126" s="2" t="s">
        <v>15</v>
      </c>
      <c r="L126" s="2"/>
      <c r="M126" s="12">
        <f>SUM(M123:M125)</f>
        <v>114800</v>
      </c>
      <c r="N126" s="16"/>
      <c r="O126" s="18">
        <f>SUM(O123:O124)</f>
        <v>5485.3280000000004</v>
      </c>
      <c r="P126" s="2"/>
    </row>
    <row r="127" spans="1:17" ht="16.2" thickTop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2"/>
    </row>
    <row r="128" spans="1:17" x14ac:dyDescent="0.3">
      <c r="A128" s="3"/>
      <c r="B128" s="3"/>
      <c r="C128" s="3"/>
      <c r="D128" s="3"/>
      <c r="E128" s="3"/>
      <c r="F128" s="3"/>
      <c r="G128" s="20"/>
      <c r="H128" s="3"/>
      <c r="I128" s="3"/>
      <c r="J128" s="2"/>
    </row>
    <row r="129" spans="1:15" x14ac:dyDescent="0.3">
      <c r="A129" s="3"/>
      <c r="B129" s="3"/>
      <c r="C129" s="3"/>
      <c r="D129" s="3"/>
      <c r="E129" s="3"/>
      <c r="F129" s="3"/>
      <c r="G129" s="16"/>
      <c r="H129" s="3"/>
      <c r="I129" s="3"/>
      <c r="J129" s="2"/>
      <c r="K129" t="s">
        <v>30</v>
      </c>
      <c r="L129" s="17">
        <f>L83+L104+L123</f>
        <v>22939.5</v>
      </c>
      <c r="M129" s="17">
        <f>M89+M109+M126</f>
        <v>101096300</v>
      </c>
      <c r="O129" s="17">
        <f>O89+O109+O126</f>
        <v>1371639.996</v>
      </c>
    </row>
  </sheetData>
  <mergeCells count="6">
    <mergeCell ref="A4:I4"/>
    <mergeCell ref="A27:I27"/>
    <mergeCell ref="A69:I69"/>
    <mergeCell ref="A92:I92"/>
    <mergeCell ref="A1:Q1"/>
    <mergeCell ref="A66:Q6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</dc:creator>
  <cp:lastModifiedBy>jack lawless</cp:lastModifiedBy>
  <dcterms:created xsi:type="dcterms:W3CDTF">2025-03-21T10:25:01Z</dcterms:created>
  <dcterms:modified xsi:type="dcterms:W3CDTF">2025-05-16T21:30:39Z</dcterms:modified>
</cp:coreProperties>
</file>