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202300"/>
  <xr:revisionPtr revIDLastSave="7" documentId="8_{76E6DAB4-96BB-49D7-B5E0-E5DD67ADF9A2}" xr6:coauthVersionLast="47" xr6:coauthVersionMax="47" xr10:uidLastSave="{455A2A9E-682A-4E54-9DF2-E7AC62835B10}"/>
  <bookViews>
    <workbookView xWindow="-110" yWindow="-110" windowWidth="19420" windowHeight="11500" firstSheet="1" activeTab="2" xr2:uid="{B349E788-F93C-4E1C-BCFC-14CC4792F089}"/>
  </bookViews>
  <sheets>
    <sheet name="1-6_2023EmployeeWages&amp;Benefits" sheetId="1" r:id="rId1"/>
    <sheet name="1-6e_CurrentEmployeeWageRates" sheetId="2" r:id="rId2"/>
    <sheet name="Employee Cross-Referenc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57" i="1" l="1"/>
  <c r="AR56" i="1"/>
  <c r="AR54" i="1"/>
  <c r="AR48" i="1"/>
  <c r="AR50" i="1"/>
  <c r="AR52" i="1"/>
  <c r="AR46" i="1"/>
  <c r="AR45" i="1"/>
  <c r="AR44" i="1"/>
  <c r="AR34" i="1"/>
  <c r="AR36" i="1"/>
  <c r="AR38" i="1"/>
  <c r="AR40" i="1"/>
  <c r="AR42" i="1"/>
  <c r="AR32" i="1"/>
  <c r="AR29" i="1"/>
  <c r="AR28" i="1"/>
  <c r="AR26" i="1"/>
  <c r="AR25" i="1"/>
  <c r="AR24" i="1"/>
  <c r="AR23" i="1"/>
  <c r="AR20" i="1"/>
  <c r="AR17" i="1"/>
  <c r="AR14" i="1"/>
  <c r="AR5" i="1"/>
  <c r="AR7" i="1"/>
  <c r="AR9" i="1"/>
  <c r="AR3" i="1"/>
  <c r="AQ54" i="1"/>
  <c r="AQ55" i="1"/>
  <c r="AQ48" i="1"/>
  <c r="AQ49" i="1"/>
  <c r="AQ50" i="1"/>
  <c r="AQ51" i="1"/>
  <c r="AQ52" i="1"/>
  <c r="AQ53" i="1"/>
  <c r="AQ46" i="1"/>
  <c r="AQ34" i="1"/>
  <c r="AQ35" i="1"/>
  <c r="AQ36" i="1"/>
  <c r="AQ37" i="1"/>
  <c r="AQ38" i="1"/>
  <c r="AQ39" i="1"/>
  <c r="AQ40" i="1"/>
  <c r="AQ41" i="1"/>
  <c r="AQ42" i="1"/>
  <c r="AQ43" i="1"/>
  <c r="AQ32" i="1"/>
  <c r="AQ29" i="1"/>
  <c r="AQ28" i="1"/>
  <c r="AQ26" i="1"/>
  <c r="AQ23" i="1"/>
  <c r="AQ20" i="1"/>
  <c r="AQ17" i="1"/>
  <c r="AQ14" i="1"/>
  <c r="AQ7" i="1"/>
  <c r="AQ9" i="1"/>
  <c r="AQ5" i="1"/>
  <c r="AQ3" i="1"/>
  <c r="AP57" i="1"/>
  <c r="S54" i="1"/>
  <c r="S52" i="1"/>
  <c r="S48" i="1"/>
  <c r="S50" i="1"/>
  <c r="S46" i="1"/>
  <c r="S34" i="1"/>
  <c r="S36" i="1"/>
  <c r="S38" i="1"/>
  <c r="S40" i="1"/>
  <c r="S42" i="1"/>
  <c r="S32" i="1"/>
  <c r="S29" i="1"/>
  <c r="S26" i="1"/>
  <c r="S20" i="1"/>
  <c r="S17" i="1"/>
  <c r="S14" i="1"/>
  <c r="S9" i="1"/>
  <c r="S7" i="1"/>
  <c r="S5" i="1"/>
  <c r="H57" i="1"/>
  <c r="AO57" i="1"/>
  <c r="E57" i="1"/>
  <c r="AM54" i="1"/>
  <c r="AN54" i="1" s="1"/>
  <c r="AI54" i="1"/>
  <c r="AK54" i="1" s="1"/>
  <c r="AE54" i="1"/>
  <c r="AG54" i="1" s="1"/>
  <c r="Y54" i="1"/>
  <c r="AA54" i="1" s="1"/>
  <c r="AM52" i="1"/>
  <c r="AN52" i="1" s="1"/>
  <c r="AI52" i="1"/>
  <c r="AK52" i="1" s="1"/>
  <c r="AE52" i="1"/>
  <c r="AG52" i="1" s="1"/>
  <c r="Y52" i="1"/>
  <c r="AA52" i="1" s="1"/>
  <c r="AM50" i="1"/>
  <c r="AN50" i="1" s="1"/>
  <c r="AI50" i="1"/>
  <c r="AK50" i="1" s="1"/>
  <c r="AE50" i="1"/>
  <c r="AG50" i="1" s="1"/>
  <c r="Y50" i="1"/>
  <c r="AM56" i="1"/>
  <c r="AN56" i="1" s="1"/>
  <c r="AI56" i="1"/>
  <c r="AK56" i="1" s="1"/>
  <c r="AE56" i="1"/>
  <c r="AG56" i="1" s="1"/>
  <c r="Y56" i="1"/>
  <c r="AA56" i="1" s="1"/>
  <c r="V56" i="1"/>
  <c r="W56" i="1" s="1"/>
  <c r="AM48" i="1"/>
  <c r="AN48" i="1" s="1"/>
  <c r="AI48" i="1"/>
  <c r="AK48" i="1" s="1"/>
  <c r="AE48" i="1"/>
  <c r="AG48" i="1" s="1"/>
  <c r="Y48" i="1"/>
  <c r="AA48" i="1" s="1"/>
  <c r="AQ47" i="1"/>
  <c r="AM46" i="1"/>
  <c r="AN46" i="1" s="1"/>
  <c r="AI46" i="1"/>
  <c r="AK46" i="1" s="1"/>
  <c r="AE46" i="1"/>
  <c r="AG46" i="1" s="1"/>
  <c r="Y46" i="1"/>
  <c r="AA46" i="1" s="1"/>
  <c r="AM45" i="1"/>
  <c r="AN45" i="1" s="1"/>
  <c r="AI45" i="1"/>
  <c r="AK45" i="1" s="1"/>
  <c r="AE45" i="1"/>
  <c r="AG45" i="1" s="1"/>
  <c r="AB45" i="1"/>
  <c r="AC45" i="1" s="1"/>
  <c r="Y45" i="1"/>
  <c r="V45" i="1"/>
  <c r="W45" i="1" s="1"/>
  <c r="AM44" i="1"/>
  <c r="AN44" i="1" s="1"/>
  <c r="AI44" i="1"/>
  <c r="AK44" i="1" s="1"/>
  <c r="AE44" i="1"/>
  <c r="AG44" i="1" s="1"/>
  <c r="AB44" i="1"/>
  <c r="AC44" i="1" s="1"/>
  <c r="Y44" i="1"/>
  <c r="V44" i="1"/>
  <c r="W44" i="1" s="1"/>
  <c r="AM42" i="1"/>
  <c r="AN42" i="1" s="1"/>
  <c r="AI42" i="1"/>
  <c r="AK42" i="1" s="1"/>
  <c r="AE42" i="1"/>
  <c r="AG42" i="1" s="1"/>
  <c r="Y42" i="1"/>
  <c r="AA42" i="1" s="1"/>
  <c r="AM40" i="1"/>
  <c r="AN40" i="1" s="1"/>
  <c r="AI40" i="1"/>
  <c r="AK40" i="1" s="1"/>
  <c r="AE40" i="1"/>
  <c r="AG40" i="1" s="1"/>
  <c r="Y40" i="1"/>
  <c r="AA40" i="1" s="1"/>
  <c r="AM38" i="1"/>
  <c r="AN38" i="1" s="1"/>
  <c r="AI38" i="1"/>
  <c r="AK38" i="1" s="1"/>
  <c r="AE38" i="1"/>
  <c r="AG38" i="1" s="1"/>
  <c r="Y38" i="1"/>
  <c r="AA38" i="1" s="1"/>
  <c r="AM36" i="1"/>
  <c r="AN36" i="1" s="1"/>
  <c r="AI36" i="1"/>
  <c r="AK36" i="1" s="1"/>
  <c r="AE36" i="1"/>
  <c r="AG36" i="1" s="1"/>
  <c r="Y36" i="1"/>
  <c r="AA36" i="1" s="1"/>
  <c r="AM34" i="1"/>
  <c r="AN34" i="1" s="1"/>
  <c r="AI34" i="1"/>
  <c r="AK34" i="1" s="1"/>
  <c r="AE34" i="1"/>
  <c r="AG34" i="1" s="1"/>
  <c r="Y34" i="1"/>
  <c r="AA34" i="1" s="1"/>
  <c r="AQ33" i="1"/>
  <c r="AM32" i="1"/>
  <c r="AN32" i="1" s="1"/>
  <c r="AI32" i="1"/>
  <c r="AK32" i="1" s="1"/>
  <c r="AE32" i="1"/>
  <c r="AG32" i="1" s="1"/>
  <c r="Y32" i="1"/>
  <c r="AA32" i="1" s="1"/>
  <c r="AM29" i="1"/>
  <c r="AN29" i="1" s="1"/>
  <c r="AI29" i="1"/>
  <c r="AK29" i="1" s="1"/>
  <c r="AE29" i="1"/>
  <c r="AG29" i="1" s="1"/>
  <c r="Y29" i="1"/>
  <c r="AA29" i="1" s="1"/>
  <c r="AM28" i="1"/>
  <c r="AN28" i="1" s="1"/>
  <c r="AI28" i="1"/>
  <c r="AK28" i="1" s="1"/>
  <c r="AE28" i="1"/>
  <c r="AG28" i="1" s="1"/>
  <c r="Y28" i="1"/>
  <c r="AA28" i="1" s="1"/>
  <c r="V28" i="1"/>
  <c r="W28" i="1" s="1"/>
  <c r="AM26" i="1"/>
  <c r="AN26" i="1" s="1"/>
  <c r="AI26" i="1"/>
  <c r="AK26" i="1" s="1"/>
  <c r="AE26" i="1"/>
  <c r="AG26" i="1" s="1"/>
  <c r="Y26" i="1"/>
  <c r="AA26" i="1" s="1"/>
  <c r="AM25" i="1"/>
  <c r="AN25" i="1" s="1"/>
  <c r="AI25" i="1"/>
  <c r="AK25" i="1" s="1"/>
  <c r="AE25" i="1"/>
  <c r="AG25" i="1" s="1"/>
  <c r="Y25" i="1"/>
  <c r="AA25" i="1" s="1"/>
  <c r="V25" i="1"/>
  <c r="W25" i="1" s="1"/>
  <c r="AM24" i="1"/>
  <c r="AN24" i="1" s="1"/>
  <c r="AI24" i="1"/>
  <c r="AK24" i="1" s="1"/>
  <c r="AE24" i="1"/>
  <c r="AG24" i="1" s="1"/>
  <c r="Y24" i="1"/>
  <c r="AA24" i="1" s="1"/>
  <c r="V24" i="1"/>
  <c r="W24" i="1" s="1"/>
  <c r="AM23" i="1"/>
  <c r="AN23" i="1" s="1"/>
  <c r="AI23" i="1"/>
  <c r="AK23" i="1" s="1"/>
  <c r="AE23" i="1"/>
  <c r="AG23" i="1" s="1"/>
  <c r="Y23" i="1"/>
  <c r="AA23" i="1" s="1"/>
  <c r="S23" i="1"/>
  <c r="U23" i="1" s="1"/>
  <c r="AM20" i="1"/>
  <c r="AN20" i="1" s="1"/>
  <c r="AI20" i="1"/>
  <c r="AK20" i="1" s="1"/>
  <c r="AE20" i="1"/>
  <c r="AG20" i="1" s="1"/>
  <c r="Y20" i="1"/>
  <c r="AA20" i="1" s="1"/>
  <c r="AM19" i="1"/>
  <c r="AN19" i="1" s="1"/>
  <c r="AI19" i="1"/>
  <c r="AK19" i="1" s="1"/>
  <c r="AE19" i="1"/>
  <c r="AG19" i="1" s="1"/>
  <c r="Y19" i="1"/>
  <c r="AA19" i="1" s="1"/>
  <c r="V19" i="1"/>
  <c r="W19" i="1" s="1"/>
  <c r="AM17" i="1"/>
  <c r="AN17" i="1" s="1"/>
  <c r="AI17" i="1"/>
  <c r="AK17" i="1" s="1"/>
  <c r="AE17" i="1"/>
  <c r="AG17" i="1" s="1"/>
  <c r="Y17" i="1"/>
  <c r="AA17" i="1" s="1"/>
  <c r="AM14" i="1"/>
  <c r="AN14" i="1" s="1"/>
  <c r="AI14" i="1"/>
  <c r="AK14" i="1" s="1"/>
  <c r="AE14" i="1"/>
  <c r="AG14" i="1" s="1"/>
  <c r="Y14" i="1"/>
  <c r="AA14" i="1" s="1"/>
  <c r="AM12" i="1"/>
  <c r="AN12" i="1" s="1"/>
  <c r="AI12" i="1"/>
  <c r="AK12" i="1" s="1"/>
  <c r="AE12" i="1"/>
  <c r="AG12" i="1" s="1"/>
  <c r="Y12" i="1"/>
  <c r="AA12" i="1" s="1"/>
  <c r="V12" i="1"/>
  <c r="W12" i="1" s="1"/>
  <c r="AM11" i="1"/>
  <c r="AN11" i="1" s="1"/>
  <c r="AI11" i="1"/>
  <c r="AK11" i="1" s="1"/>
  <c r="AE11" i="1"/>
  <c r="AG11" i="1" s="1"/>
  <c r="Y11" i="1"/>
  <c r="AA11" i="1" s="1"/>
  <c r="V11" i="1"/>
  <c r="W11" i="1" s="1"/>
  <c r="AM9" i="1"/>
  <c r="AN9" i="1" s="1"/>
  <c r="AI9" i="1"/>
  <c r="AK9" i="1" s="1"/>
  <c r="AE9" i="1"/>
  <c r="AG9" i="1" s="1"/>
  <c r="Y9" i="1"/>
  <c r="AA9" i="1" s="1"/>
  <c r="AM7" i="1"/>
  <c r="AN7" i="1" s="1"/>
  <c r="AI7" i="1"/>
  <c r="AK7" i="1" s="1"/>
  <c r="AE7" i="1"/>
  <c r="AG7" i="1" s="1"/>
  <c r="Y7" i="1"/>
  <c r="AA7" i="1" s="1"/>
  <c r="AM5" i="1"/>
  <c r="AN5" i="1" s="1"/>
  <c r="AI5" i="1"/>
  <c r="AK5" i="1" s="1"/>
  <c r="AE5" i="1"/>
  <c r="AG5" i="1" s="1"/>
  <c r="Y5" i="1"/>
  <c r="AA5" i="1" s="1"/>
  <c r="AM3" i="1"/>
  <c r="AN3" i="1" s="1"/>
  <c r="AI3" i="1"/>
  <c r="AK3" i="1" s="1"/>
  <c r="AE3" i="1"/>
  <c r="AG3" i="1" s="1"/>
  <c r="Y3" i="1"/>
  <c r="AA3" i="1" s="1"/>
  <c r="S3" i="1"/>
  <c r="U3" i="1" s="1"/>
  <c r="AE57" i="1" l="1"/>
  <c r="AG57" i="1"/>
  <c r="AK57" i="1"/>
  <c r="AN57" i="1"/>
  <c r="AI57" i="1"/>
  <c r="AM57" i="1"/>
  <c r="AB38" i="1"/>
  <c r="AC38" i="1" s="1"/>
  <c r="AA50" i="1"/>
  <c r="AB50" i="1" s="1"/>
  <c r="AC50" i="1" s="1"/>
  <c r="Y57" i="1"/>
  <c r="U42" i="1"/>
  <c r="U32" i="1"/>
  <c r="U54" i="1"/>
  <c r="U52" i="1"/>
  <c r="S57" i="1"/>
  <c r="AB52" i="1"/>
  <c r="AC52" i="1" s="1"/>
  <c r="AB54" i="1"/>
  <c r="AC54" i="1" s="1"/>
  <c r="U50" i="1"/>
  <c r="U48" i="1"/>
  <c r="U46" i="1"/>
  <c r="V46" i="1" s="1"/>
  <c r="W46" i="1" s="1"/>
  <c r="AQ56" i="1"/>
  <c r="AB56" i="1"/>
  <c r="AC56" i="1" s="1"/>
  <c r="AB48" i="1"/>
  <c r="AC48" i="1" s="1"/>
  <c r="AB46" i="1"/>
  <c r="AC46" i="1" s="1"/>
  <c r="AQ44" i="1"/>
  <c r="U36" i="1"/>
  <c r="U5" i="1"/>
  <c r="V5" i="1" s="1"/>
  <c r="W5" i="1" s="1"/>
  <c r="AQ45" i="1"/>
  <c r="U40" i="1"/>
  <c r="V40" i="1" s="1"/>
  <c r="W40" i="1" s="1"/>
  <c r="AB42" i="1"/>
  <c r="AC42" i="1" s="1"/>
  <c r="U38" i="1"/>
  <c r="V38" i="1" s="1"/>
  <c r="U20" i="1"/>
  <c r="V20" i="1" s="1"/>
  <c r="W20" i="1" s="1"/>
  <c r="U17" i="1"/>
  <c r="AB40" i="1"/>
  <c r="AC40" i="1" s="1"/>
  <c r="U34" i="1"/>
  <c r="AB36" i="1"/>
  <c r="AC36" i="1" s="1"/>
  <c r="AB34" i="1"/>
  <c r="AC34" i="1" s="1"/>
  <c r="U14" i="1"/>
  <c r="AB32" i="1"/>
  <c r="AC32" i="1" s="1"/>
  <c r="U29" i="1"/>
  <c r="U7" i="1"/>
  <c r="U26" i="1"/>
  <c r="V26" i="1" s="1"/>
  <c r="W26" i="1" s="1"/>
  <c r="AB29" i="1"/>
  <c r="AC29" i="1" s="1"/>
  <c r="AB28" i="1"/>
  <c r="AC28" i="1" s="1"/>
  <c r="AB26" i="1"/>
  <c r="AC26" i="1" s="1"/>
  <c r="U9" i="1"/>
  <c r="AQ24" i="1"/>
  <c r="AB24" i="1"/>
  <c r="AC24" i="1" s="1"/>
  <c r="AQ25" i="1"/>
  <c r="AB25" i="1"/>
  <c r="AC25" i="1" s="1"/>
  <c r="AB23" i="1"/>
  <c r="AC23" i="1" s="1"/>
  <c r="V23" i="1"/>
  <c r="W23" i="1" s="1"/>
  <c r="AB20" i="1"/>
  <c r="AC20" i="1" s="1"/>
  <c r="AB19" i="1"/>
  <c r="AC19" i="1" s="1"/>
  <c r="AQ19" i="1"/>
  <c r="AB17" i="1"/>
  <c r="AC17" i="1" s="1"/>
  <c r="AB14" i="1"/>
  <c r="AC14" i="1" s="1"/>
  <c r="AB12" i="1"/>
  <c r="AC12" i="1" s="1"/>
  <c r="AQ12" i="1"/>
  <c r="AQ11" i="1"/>
  <c r="AB11" i="1"/>
  <c r="AC11" i="1" s="1"/>
  <c r="AB9" i="1"/>
  <c r="AC9" i="1" s="1"/>
  <c r="AB7" i="1"/>
  <c r="AC7" i="1" s="1"/>
  <c r="AB5" i="1"/>
  <c r="AC5" i="1" s="1"/>
  <c r="AB3" i="1"/>
  <c r="V3" i="1"/>
  <c r="AA57" i="1" l="1"/>
  <c r="AC3" i="1"/>
  <c r="AC57" i="1" s="1"/>
  <c r="AB57" i="1"/>
  <c r="V36" i="1"/>
  <c r="W36" i="1" s="1"/>
  <c r="V42" i="1"/>
  <c r="W42" i="1" s="1"/>
  <c r="V32" i="1"/>
  <c r="W32" i="1" s="1"/>
  <c r="V50" i="1"/>
  <c r="W50" i="1" s="1"/>
  <c r="W3" i="1"/>
  <c r="U57" i="1"/>
  <c r="V52" i="1"/>
  <c r="W52" i="1" s="1"/>
  <c r="V54" i="1"/>
  <c r="W54" i="1" s="1"/>
  <c r="V48" i="1"/>
  <c r="W48" i="1" s="1"/>
  <c r="V17" i="1"/>
  <c r="W17" i="1" s="1"/>
  <c r="W38" i="1"/>
  <c r="V34" i="1"/>
  <c r="W34" i="1" s="1"/>
  <c r="V29" i="1"/>
  <c r="W29" i="1" s="1"/>
  <c r="V14" i="1"/>
  <c r="W14" i="1" s="1"/>
  <c r="V9" i="1"/>
  <c r="W9" i="1" s="1"/>
  <c r="V7" i="1"/>
  <c r="W7" i="1" s="1"/>
  <c r="AQ57" i="1" l="1"/>
  <c r="V57" i="1"/>
  <c r="W57" i="1"/>
  <c r="J54" i="1" l="1"/>
  <c r="J48" i="1"/>
  <c r="J40" i="1"/>
  <c r="J36" i="1"/>
  <c r="J29" i="1"/>
  <c r="J20" i="1"/>
  <c r="J14" i="1"/>
  <c r="J12" i="1"/>
  <c r="J9" i="1"/>
  <c r="J5" i="1"/>
  <c r="J3" i="1"/>
  <c r="G54" i="1"/>
  <c r="G48" i="1"/>
  <c r="G40" i="1"/>
  <c r="G36" i="1"/>
  <c r="G29" i="1"/>
  <c r="G20" i="1"/>
  <c r="G14" i="1"/>
  <c r="G12" i="1"/>
  <c r="G9" i="1"/>
  <c r="G5" i="1"/>
  <c r="G3" i="1"/>
  <c r="M57" i="1"/>
  <c r="K57" i="1"/>
  <c r="J38" i="1"/>
  <c r="J42" i="1"/>
  <c r="J44" i="1"/>
  <c r="J45" i="1"/>
  <c r="J46" i="1"/>
  <c r="J56" i="1"/>
  <c r="J50" i="1"/>
  <c r="J52" i="1"/>
  <c r="G38" i="1"/>
  <c r="G42" i="1"/>
  <c r="G44" i="1"/>
  <c r="G45" i="1"/>
  <c r="G46" i="1"/>
  <c r="G56" i="1"/>
  <c r="G52" i="1"/>
  <c r="J32" i="1"/>
  <c r="J34" i="1"/>
  <c r="G32" i="1"/>
  <c r="G34" i="1"/>
  <c r="J28" i="1"/>
  <c r="G28" i="1"/>
  <c r="J26" i="1"/>
  <c r="G26" i="1"/>
  <c r="J25" i="1"/>
  <c r="G25" i="1"/>
  <c r="J24" i="1"/>
  <c r="G24" i="1"/>
  <c r="J23" i="1"/>
  <c r="G23" i="1"/>
  <c r="J19" i="1"/>
  <c r="G19" i="1"/>
  <c r="J17" i="1"/>
  <c r="G17" i="1"/>
  <c r="J11" i="1"/>
  <c r="G11" i="1"/>
  <c r="J7" i="1"/>
  <c r="G7" i="1"/>
  <c r="L48" i="1" l="1"/>
  <c r="L54" i="1"/>
  <c r="L40" i="1"/>
  <c r="L29" i="1"/>
  <c r="L36" i="1"/>
  <c r="L9" i="1"/>
  <c r="L17" i="1"/>
  <c r="L46" i="1"/>
  <c r="L20" i="1"/>
  <c r="L52" i="1"/>
  <c r="L50" i="1"/>
  <c r="L38" i="1"/>
  <c r="L26" i="1"/>
  <c r="L56" i="1"/>
  <c r="L45" i="1"/>
  <c r="L44" i="1"/>
  <c r="L42" i="1"/>
  <c r="L28" i="1"/>
  <c r="L32" i="1"/>
  <c r="L14" i="1"/>
  <c r="L34" i="1"/>
  <c r="L19" i="1"/>
  <c r="L23" i="1"/>
  <c r="L25" i="1"/>
  <c r="L24" i="1"/>
  <c r="L11" i="1"/>
  <c r="L12" i="1"/>
  <c r="L5" i="1"/>
  <c r="L7" i="1"/>
  <c r="J57" i="1"/>
  <c r="G57" i="1"/>
  <c r="L3" i="1" l="1"/>
  <c r="L57" i="1" s="1"/>
</calcChain>
</file>

<file path=xl/sharedStrings.xml><?xml version="1.0" encoding="utf-8"?>
<sst xmlns="http://schemas.openxmlformats.org/spreadsheetml/2006/main" count="688" uniqueCount="231">
  <si>
    <t>Employee</t>
  </si>
  <si>
    <t>Position/Job Title</t>
  </si>
  <si>
    <t>Bonus Payments</t>
  </si>
  <si>
    <t>Total FICA 
(SS &amp; Medicare)</t>
  </si>
  <si>
    <t>Date Hired</t>
  </si>
  <si>
    <t>Regular Hours Worked</t>
  </si>
  <si>
    <t>Vacant 
(Yes or No)</t>
  </si>
  <si>
    <t>Pay Rate</t>
  </si>
  <si>
    <t>Overtime Hours Worked</t>
  </si>
  <si>
    <t>Total Wages Paid 
(Regular, OT, &amp; Bonus)</t>
  </si>
  <si>
    <t>Total Regular Wages</t>
  </si>
  <si>
    <t>Total Overtime Wages</t>
  </si>
  <si>
    <t>No</t>
  </si>
  <si>
    <t>N/A</t>
  </si>
  <si>
    <t>Laborer</t>
  </si>
  <si>
    <t>Full/Part Time</t>
  </si>
  <si>
    <t>Part-Time</t>
  </si>
  <si>
    <t>Full-Time</t>
  </si>
  <si>
    <t>Intent to Fill Vacancy</t>
  </si>
  <si>
    <t>Meter Reader</t>
  </si>
  <si>
    <t>Utility Billing Specialist</t>
  </si>
  <si>
    <t>6.23.2023</t>
  </si>
  <si>
    <t>Equipment Operator</t>
  </si>
  <si>
    <t>Water Treatement Plant Operator</t>
  </si>
  <si>
    <t>Assistant Superintendent</t>
  </si>
  <si>
    <t>Office Support Staff</t>
  </si>
  <si>
    <t>Office Assistant</t>
  </si>
  <si>
    <t>Water Treatement Plant Supervisor</t>
  </si>
  <si>
    <t>8.26.2022</t>
  </si>
  <si>
    <t>6.29.2021</t>
  </si>
  <si>
    <t>5.16.2023</t>
  </si>
  <si>
    <t>Line Foreman</t>
  </si>
  <si>
    <t>4.14.2016</t>
  </si>
  <si>
    <t>12.28.2020</t>
  </si>
  <si>
    <t>Mechanic</t>
  </si>
  <si>
    <t>Office Manager</t>
  </si>
  <si>
    <t>Water Treatment Plant Operator</t>
  </si>
  <si>
    <t>WW Treatment Plant Supervisor</t>
  </si>
  <si>
    <t>4.3.2009</t>
  </si>
  <si>
    <t>8.21.2019</t>
  </si>
  <si>
    <t>5.12.2021</t>
  </si>
  <si>
    <t>1.27.2005</t>
  </si>
  <si>
    <t>Yes</t>
  </si>
  <si>
    <t>Superintendent</t>
  </si>
  <si>
    <t>9.8.2016</t>
  </si>
  <si>
    <t>12.15.2021</t>
  </si>
  <si>
    <t>7.1.2021</t>
  </si>
  <si>
    <t>5.3.2019</t>
  </si>
  <si>
    <t>5.12.2023</t>
  </si>
  <si>
    <t>6.6.2019</t>
  </si>
  <si>
    <t>4.15.2004</t>
  </si>
  <si>
    <t>5.1.2019</t>
  </si>
  <si>
    <t>7.5.2022</t>
  </si>
  <si>
    <t>7.22.2022</t>
  </si>
  <si>
    <t>9.10.2015</t>
  </si>
  <si>
    <t>9.11.2023</t>
  </si>
  <si>
    <t>6.21.2021</t>
  </si>
  <si>
    <t>7.21.2023</t>
  </si>
  <si>
    <t>6.15.2023</t>
  </si>
  <si>
    <t>5.29.2009</t>
  </si>
  <si>
    <t>Comptroller</t>
  </si>
  <si>
    <t xml:space="preserve">Distribution </t>
  </si>
  <si>
    <t>No.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</si>
  <si>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</si>
  <si>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</si>
  <si>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</si>
  <si>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</si>
  <si>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</si>
  <si>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</si>
  <si>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</si>
  <si>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</si>
  <si>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</si>
  <si>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</si>
  <si>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</si>
  <si>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W23</t>
  </si>
  <si>
    <t>W18</t>
  </si>
  <si>
    <t>W21</t>
  </si>
  <si>
    <t>W12</t>
  </si>
  <si>
    <t>W13</t>
  </si>
  <si>
    <t>W14</t>
  </si>
  <si>
    <t>W15</t>
  </si>
  <si>
    <t>W16</t>
  </si>
  <si>
    <t>W17</t>
  </si>
  <si>
    <t>W19</t>
  </si>
  <si>
    <t>W20</t>
  </si>
  <si>
    <t>W22</t>
  </si>
  <si>
    <t>W24</t>
  </si>
  <si>
    <t>W25</t>
  </si>
  <si>
    <t>W26</t>
  </si>
  <si>
    <t>W27</t>
  </si>
  <si>
    <t>W28</t>
  </si>
  <si>
    <t>W29</t>
  </si>
  <si>
    <t>W30</t>
  </si>
  <si>
    <t>Monthly Medical Insurance Premium</t>
  </si>
  <si>
    <t>FY23 Cost Medical Insurance</t>
  </si>
  <si>
    <t>Type of Plan</t>
  </si>
  <si>
    <t>Annual Employer Contribution</t>
  </si>
  <si>
    <t>Disallowed Amount Per PSC Adjustment</t>
  </si>
  <si>
    <t>Allowed Amount</t>
  </si>
  <si>
    <t>Monthly Dental Insurance Premium</t>
  </si>
  <si>
    <t>FY23 Cost Dental Insurance</t>
  </si>
  <si>
    <t>Monthly Life Insurance</t>
  </si>
  <si>
    <t>FY23 Cost Life Insurance</t>
  </si>
  <si>
    <t>Monthly Short-Term / Long-Term Disability</t>
  </si>
  <si>
    <t>Total Cost of Employer Provided Benefits</t>
  </si>
  <si>
    <t>Subscriber</t>
  </si>
  <si>
    <t>Family</t>
  </si>
  <si>
    <t>Subscriber, Spouse, &amp; Children</t>
  </si>
  <si>
    <t>Employee &amp; Family</t>
  </si>
  <si>
    <t>Subscriber &amp; Dependent (NS)</t>
  </si>
  <si>
    <t>Subscriber &amp;  Dependents (NS)</t>
  </si>
  <si>
    <t>Employee &amp; Children</t>
  </si>
  <si>
    <t>Subscriber &amp;  Dependent (NS)</t>
  </si>
  <si>
    <t>2 Party Contract</t>
  </si>
  <si>
    <t>Subscriber &amp; Spouse</t>
  </si>
  <si>
    <t>Employee &amp; Spouse</t>
  </si>
  <si>
    <t>Total:</t>
  </si>
  <si>
    <t>FY23 Cost Short-Term/Long-Term Disability</t>
  </si>
  <si>
    <t>Medical Insurance
Employer Contributes 100% of Benefit Cost</t>
  </si>
  <si>
    <t>Dental Insurance
Employer Contributes 100% of Benefit Cost</t>
  </si>
  <si>
    <t>Vision Insurance
Employer Contributes 100% of Benefit Cost</t>
  </si>
  <si>
    <t>Monthly Vision Insurance Premium</t>
  </si>
  <si>
    <t>FY23 Cost Vision Insurance</t>
  </si>
  <si>
    <t>Life Insurance
Employer Contributes 100% of Benefit Cost</t>
  </si>
  <si>
    <t>Disability Insurance
Employer Contributes 100% of Benefit Cost</t>
  </si>
  <si>
    <t>Subscriber &amp; Child</t>
  </si>
  <si>
    <t>Date
Terminated</t>
  </si>
  <si>
    <t>Employee
No.</t>
  </si>
  <si>
    <t>Employee Name</t>
  </si>
  <si>
    <t>Position</t>
  </si>
  <si>
    <t>Status</t>
  </si>
  <si>
    <t>Current
Wage Rate</t>
  </si>
  <si>
    <t>Full-time</t>
  </si>
  <si>
    <t>Part-time</t>
  </si>
  <si>
    <t>Water Treatment Plant Supervisor</t>
  </si>
  <si>
    <t>Distribution/Laborer</t>
  </si>
  <si>
    <t>W31</t>
  </si>
  <si>
    <t>Meter Tester</t>
  </si>
  <si>
    <t>W32</t>
  </si>
  <si>
    <t>Crew Leader</t>
  </si>
  <si>
    <t>W33</t>
  </si>
  <si>
    <t>W34</t>
  </si>
  <si>
    <t>W35</t>
  </si>
  <si>
    <t>Rate Study #</t>
  </si>
  <si>
    <t>2023 Wage Tables
(1-6)</t>
  </si>
  <si>
    <t>Current Wages
(1-6e)</t>
  </si>
  <si>
    <t>Remarks</t>
  </si>
  <si>
    <t>Crew Leader (Sewer) (aka Employee 13)</t>
  </si>
  <si>
    <t>Employee 1</t>
  </si>
  <si>
    <t>S1</t>
  </si>
  <si>
    <t>Not Listed</t>
  </si>
  <si>
    <t>Transferred from Sewer to Water in 04/2024</t>
  </si>
  <si>
    <t>Employee 2</t>
  </si>
  <si>
    <t>Collections Supervisor</t>
  </si>
  <si>
    <t>Employee 3</t>
  </si>
  <si>
    <t>S2</t>
  </si>
  <si>
    <t>Lab Supervisor</t>
  </si>
  <si>
    <t>Employee 4</t>
  </si>
  <si>
    <t>S3</t>
  </si>
  <si>
    <t>Employee 5</t>
  </si>
  <si>
    <t>S4</t>
  </si>
  <si>
    <t>Employee 6</t>
  </si>
  <si>
    <t>S5</t>
  </si>
  <si>
    <t>Employee 7</t>
  </si>
  <si>
    <t>S6</t>
  </si>
  <si>
    <t>Electrician</t>
  </si>
  <si>
    <t>Employee 8</t>
  </si>
  <si>
    <t>S7</t>
  </si>
  <si>
    <t>Departed 09/20/2024</t>
  </si>
  <si>
    <t>Employee 9</t>
  </si>
  <si>
    <t>Employee 10</t>
  </si>
  <si>
    <t>Employee 11</t>
  </si>
  <si>
    <t>Employee 12</t>
  </si>
  <si>
    <t>Crew Leader (Water) (aka Employee 1)</t>
  </si>
  <si>
    <t>Employee 13</t>
  </si>
  <si>
    <t>Employee 14</t>
  </si>
  <si>
    <t>S8</t>
  </si>
  <si>
    <t>Employee 15</t>
  </si>
  <si>
    <t>Employee 16</t>
  </si>
  <si>
    <t>S10</t>
  </si>
  <si>
    <t>Employee 17</t>
  </si>
  <si>
    <t>Employee 18</t>
  </si>
  <si>
    <t>Employee 19</t>
  </si>
  <si>
    <t>Employee 20</t>
  </si>
  <si>
    <t>Employee 21</t>
  </si>
  <si>
    <t>Wages allocated to both divisions</t>
  </si>
  <si>
    <t>Employee 22</t>
  </si>
  <si>
    <t>Employee 23</t>
  </si>
  <si>
    <t>Employee 24</t>
  </si>
  <si>
    <t>Employee 25</t>
  </si>
  <si>
    <t>Employee 26</t>
  </si>
  <si>
    <t>Employee 27</t>
  </si>
  <si>
    <t>Employee 28</t>
  </si>
  <si>
    <t>Employee 29</t>
  </si>
  <si>
    <t>Distribution System Monitor</t>
  </si>
  <si>
    <t>Employee 30</t>
  </si>
  <si>
    <t>Employee 31</t>
  </si>
  <si>
    <t>Employee 32</t>
  </si>
  <si>
    <t>Employee 33</t>
  </si>
  <si>
    <t>Employee 34</t>
  </si>
  <si>
    <t>Controller</t>
  </si>
  <si>
    <t>Employee 35</t>
  </si>
  <si>
    <t>Employee 36</t>
  </si>
  <si>
    <t>Superintendent/Manager</t>
  </si>
  <si>
    <t>Employee 37</t>
  </si>
  <si>
    <t>Salary allocated to both divisions</t>
  </si>
  <si>
    <t>Employee 38</t>
  </si>
  <si>
    <t>Employee 39</t>
  </si>
  <si>
    <t>Laborer (Former Employee)</t>
  </si>
  <si>
    <t>S9</t>
  </si>
  <si>
    <t>Departed 08/15/2024</t>
  </si>
  <si>
    <t>Laborer (Post-2024 Employee)</t>
  </si>
  <si>
    <t>S11</t>
  </si>
  <si>
    <t>Electrician (Post-2024 Employee)</t>
  </si>
  <si>
    <t>S12</t>
  </si>
  <si>
    <t>Departed 05/12/2023</t>
  </si>
  <si>
    <t>Departed 06/15/2023</t>
  </si>
  <si>
    <t>Departed 07/21/2023</t>
  </si>
  <si>
    <t>Meter Reader (Post-2024 Employee)</t>
  </si>
  <si>
    <t>Mechanic (Post-2024 Employee)</t>
  </si>
  <si>
    <t>Key:
S - Sewer Employee
W - Water Employee</t>
  </si>
  <si>
    <t>Departed 06/13/2024</t>
  </si>
  <si>
    <t>Cuirrently on Disability Leave</t>
  </si>
  <si>
    <t>Departed 05/29/2025</t>
  </si>
  <si>
    <t>Departed 08/26/2024</t>
  </si>
  <si>
    <t>FY23 Cost
Air Ambulance</t>
  </si>
  <si>
    <t>No Employee Contribution</t>
  </si>
  <si>
    <t>HRA
Contribution</t>
  </si>
  <si>
    <t>Total Cost of All Benefits After PSC Adjustments</t>
  </si>
  <si>
    <t>Distribution Full-time Foreman</t>
  </si>
  <si>
    <t>Comtroller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</si>
</sst>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#,##0.0"/>
    <numFmt numFmtId="166" formatCode="_(* #,##0.0_);_(* \(#,##0.0\);_(* &quot;-&quot;??_);_(@_)"/>
  </numFmts>
  <fonts count="10" x14ac:knownFonts="1">
    <font>
      <sz val="11"/>
      <color theme="1"/>
      <name val="Aptos Narrow"/>
      <family val="2"/>
      <scheme val="minor"/>
    </font>
    <font>
      <b/>
      <u/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u val="singleAccounting"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/>
    </xf>
    <xf numFmtId="44" fontId="0" fillId="0" borderId="0" xfId="2" applyFon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64" fontId="0" fillId="0" borderId="0" xfId="2" applyNumberFormat="1" applyFont="1" applyAlignment="1">
      <alignment horizontal="center" vertical="center"/>
    </xf>
    <xf numFmtId="44" fontId="0" fillId="0" borderId="0" xfId="0" applyNumberFormat="1" applyAlignment="1">
      <alignment horizontal="center"/>
    </xf>
    <xf numFmtId="164" fontId="0" fillId="0" borderId="0" xfId="0" applyNumberFormat="1"/>
    <xf numFmtId="44" fontId="1" fillId="0" borderId="0" xfId="0" applyNumberFormat="1" applyFont="1" applyAlignment="1">
      <alignment horizontal="center" wrapText="1"/>
    </xf>
    <xf numFmtId="44" fontId="0" fillId="0" borderId="0" xfId="0" applyNumberFormat="1"/>
    <xf numFmtId="44" fontId="5" fillId="0" borderId="0" xfId="0" applyNumberFormat="1" applyFont="1" applyAlignment="1">
      <alignment horizontal="center" vertical="center"/>
    </xf>
    <xf numFmtId="166" fontId="0" fillId="0" borderId="0" xfId="1" applyNumberFormat="1" applyFont="1" applyAlignment="1">
      <alignment horizontal="center"/>
    </xf>
    <xf numFmtId="166" fontId="0" fillId="0" borderId="0" xfId="1" applyNumberFormat="1" applyFont="1" applyAlignment="1">
      <alignment horizontal="center" vertical="center"/>
    </xf>
    <xf numFmtId="166" fontId="0" fillId="0" borderId="0" xfId="1" applyNumberFormat="1" applyFont="1" applyBorder="1" applyAlignment="1">
      <alignment horizontal="center"/>
    </xf>
    <xf numFmtId="166" fontId="0" fillId="0" borderId="0" xfId="0" applyNumberFormat="1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166" fontId="5" fillId="0" borderId="1" xfId="1" applyNumberFormat="1" applyFont="1" applyBorder="1" applyAlignment="1">
      <alignment horizontal="center"/>
    </xf>
    <xf numFmtId="166" fontId="5" fillId="0" borderId="1" xfId="1" applyNumberFormat="1" applyFont="1" applyBorder="1" applyAlignment="1">
      <alignment horizontal="center" vertical="center"/>
    </xf>
    <xf numFmtId="44" fontId="5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8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164" fontId="0" fillId="0" borderId="0" xfId="0" applyNumberFormat="1" applyAlignment="1">
      <alignment vertical="center"/>
    </xf>
    <xf numFmtId="0" fontId="6" fillId="0" borderId="0" xfId="0" applyFont="1" applyAlignment="1">
      <alignment horizontal="center" wrapText="1"/>
    </xf>
    <xf numFmtId="44" fontId="0" fillId="0" borderId="0" xfId="0" applyNumberFormat="1" applyAlignment="1">
      <alignment vertical="center"/>
    </xf>
    <xf numFmtId="4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44" fontId="4" fillId="0" borderId="0" xfId="0" applyNumberFormat="1" applyFont="1" applyAlignment="1">
      <alignment horizontal="center" vertical="center"/>
    </xf>
    <xf numFmtId="4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6" fontId="0" fillId="0" borderId="0" xfId="1" applyNumberFormat="1" applyFont="1" applyAlignment="1">
      <alignment horizontal="center" vertical="center"/>
    </xf>
    <xf numFmtId="44" fontId="0" fillId="0" borderId="0" xfId="2" applyFont="1" applyAlignment="1">
      <alignment horizontal="center" vertical="center"/>
    </xf>
    <xf numFmtId="164" fontId="0" fillId="0" borderId="0" xfId="2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44" fontId="5" fillId="0" borderId="0" xfId="0" applyNumberFormat="1" applyFont="1" applyAlignment="1">
      <alignment horizontal="center" vertical="center"/>
    </xf>
    <xf numFmtId="4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BA10B-B947-46A4-9FA2-5B777329A0B6}">
  <sheetPr>
    <pageSetUpPr fitToPage="1"/>
  </sheetPr>
  <dimension ref="A1:AR64"/>
  <sheetViews>
    <sheetView zoomScale="70" zoomScaleNormal="70" workbookViewId="0">
      <pane xSplit="3" ySplit="2" topLeftCell="AC38" activePane="bottomRight" state="frozen"/>
      <selection pane="topRight" activeCell="C1" sqref="C1"/>
      <selection pane="bottomLeft" activeCell="A2" sqref="A2"/>
      <selection pane="bottomRight" activeCell="B3" sqref="B3:B56"/>
    </sheetView>
  </sheetViews>
  <sheetFormatPr defaultRowHeight="14.5" x14ac:dyDescent="0.35"/>
  <cols>
    <col min="1" max="1" width="9.1796875" style="7"/>
    <col min="2" max="2" width="20.81640625" style="1" customWidth="1"/>
    <col min="3" max="3" width="32" style="1" customWidth="1"/>
    <col min="4" max="4" width="18.453125" style="1" customWidth="1"/>
    <col min="5" max="5" width="10.81640625" style="1" customWidth="1"/>
    <col min="6" max="6" width="9.7265625" style="1" customWidth="1"/>
    <col min="7" max="7" width="14.453125" style="1" customWidth="1"/>
    <col min="8" max="8" width="10.81640625" style="1" customWidth="1"/>
    <col min="9" max="10" width="12.1796875" style="1" customWidth="1"/>
    <col min="11" max="11" width="12.453125" style="1" customWidth="1"/>
    <col min="12" max="12" width="17.1796875" style="1" customWidth="1"/>
    <col min="13" max="13" width="16" style="1" customWidth="1"/>
    <col min="14" max="14" width="11.81640625" style="5" customWidth="1"/>
    <col min="15" max="15" width="14.1796875" style="1" customWidth="1"/>
    <col min="16" max="16" width="13.1796875" style="1" customWidth="1"/>
    <col min="17" max="17" width="12.81640625" style="1" customWidth="1"/>
    <col min="18" max="18" width="12" customWidth="1"/>
    <col min="19" max="19" width="12.1796875" customWidth="1"/>
    <col min="20" max="20" width="16.453125" customWidth="1"/>
    <col min="21" max="21" width="12.453125" customWidth="1"/>
    <col min="22" max="22" width="15" style="18" customWidth="1"/>
    <col min="23" max="23" width="11.54296875" customWidth="1"/>
    <col min="24" max="24" width="11.81640625" customWidth="1"/>
    <col min="25" max="25" width="12.54296875" customWidth="1"/>
    <col min="26" max="26" width="12.7265625" customWidth="1"/>
    <col min="27" max="27" width="14.453125" customWidth="1"/>
    <col min="28" max="28" width="15.81640625" customWidth="1"/>
    <col min="30" max="30" width="14.81640625" customWidth="1"/>
    <col min="31" max="31" width="13.453125" customWidth="1"/>
    <col min="32" max="32" width="12.54296875" customWidth="1"/>
    <col min="33" max="33" width="13.81640625" customWidth="1"/>
    <col min="34" max="34" width="13.7265625" customWidth="1"/>
    <col min="35" max="35" width="11.81640625" customWidth="1"/>
    <col min="37" max="37" width="15.453125" customWidth="1"/>
    <col min="38" max="38" width="13.54296875" customWidth="1"/>
    <col min="39" max="40" width="13.26953125" customWidth="1"/>
    <col min="41" max="42" width="14.453125" customWidth="1"/>
    <col min="43" max="43" width="14" customWidth="1"/>
    <col min="44" max="44" width="12.54296875" customWidth="1"/>
  </cols>
  <sheetData>
    <row r="1" spans="1:44" ht="39.75" customHeight="1" x14ac:dyDescent="0.35">
      <c r="R1" s="39" t="s">
        <v>118</v>
      </c>
      <c r="S1" s="40"/>
      <c r="T1" s="40"/>
      <c r="U1" s="40"/>
      <c r="V1" s="40"/>
      <c r="W1" s="40"/>
      <c r="X1" s="39" t="s">
        <v>119</v>
      </c>
      <c r="Y1" s="40"/>
      <c r="Z1" s="40"/>
      <c r="AA1" s="40"/>
      <c r="AB1" s="40"/>
      <c r="AC1" s="40"/>
      <c r="AD1" s="39" t="s">
        <v>120</v>
      </c>
      <c r="AE1" s="40"/>
      <c r="AF1" s="40"/>
      <c r="AG1" s="40"/>
      <c r="AH1" s="39" t="s">
        <v>123</v>
      </c>
      <c r="AI1" s="40"/>
      <c r="AJ1" s="40"/>
      <c r="AK1" s="40"/>
      <c r="AL1" s="39" t="s">
        <v>124</v>
      </c>
      <c r="AM1" s="40"/>
      <c r="AN1" s="40"/>
      <c r="AO1" s="39" t="s">
        <v>226</v>
      </c>
      <c r="AP1" s="39"/>
    </row>
    <row r="2" spans="1:44" s="4" customFormat="1" ht="80" x14ac:dyDescent="0.4">
      <c r="A2" s="2" t="s">
        <v>62</v>
      </c>
      <c r="B2" s="2" t="s">
        <v>0</v>
      </c>
      <c r="C2" s="2" t="s">
        <v>1</v>
      </c>
      <c r="D2" s="2" t="s">
        <v>15</v>
      </c>
      <c r="E2" s="3" t="s">
        <v>5</v>
      </c>
      <c r="F2" s="2" t="s">
        <v>7</v>
      </c>
      <c r="G2" s="3" t="s">
        <v>10</v>
      </c>
      <c r="H2" s="3" t="s">
        <v>8</v>
      </c>
      <c r="I2" s="3" t="s">
        <v>7</v>
      </c>
      <c r="J2" s="3" t="s">
        <v>11</v>
      </c>
      <c r="K2" s="3" t="s">
        <v>2</v>
      </c>
      <c r="L2" s="3" t="s">
        <v>9</v>
      </c>
      <c r="M2" s="3" t="s">
        <v>3</v>
      </c>
      <c r="N2" s="2" t="s">
        <v>4</v>
      </c>
      <c r="O2" s="3" t="s">
        <v>126</v>
      </c>
      <c r="P2" s="3" t="s">
        <v>6</v>
      </c>
      <c r="Q2" s="3" t="s">
        <v>18</v>
      </c>
      <c r="R2" s="9" t="s">
        <v>93</v>
      </c>
      <c r="S2" s="9" t="s">
        <v>94</v>
      </c>
      <c r="T2" s="3" t="s">
        <v>95</v>
      </c>
      <c r="U2" s="3" t="s">
        <v>96</v>
      </c>
      <c r="V2" s="17" t="s">
        <v>97</v>
      </c>
      <c r="W2" s="3" t="s">
        <v>98</v>
      </c>
      <c r="X2" s="9" t="s">
        <v>99</v>
      </c>
      <c r="Y2" s="9" t="s">
        <v>100</v>
      </c>
      <c r="Z2" s="3" t="s">
        <v>95</v>
      </c>
      <c r="AA2" s="3" t="s">
        <v>96</v>
      </c>
      <c r="AB2" s="3" t="s">
        <v>97</v>
      </c>
      <c r="AC2" s="3" t="s">
        <v>98</v>
      </c>
      <c r="AD2" s="9" t="s">
        <v>121</v>
      </c>
      <c r="AE2" s="9" t="s">
        <v>122</v>
      </c>
      <c r="AF2" s="3" t="s">
        <v>95</v>
      </c>
      <c r="AG2" s="3" t="s">
        <v>96</v>
      </c>
      <c r="AH2" s="9" t="s">
        <v>101</v>
      </c>
      <c r="AI2" s="9" t="s">
        <v>102</v>
      </c>
      <c r="AJ2" s="3" t="s">
        <v>95</v>
      </c>
      <c r="AK2" s="3" t="s">
        <v>96</v>
      </c>
      <c r="AL2" s="9" t="s">
        <v>103</v>
      </c>
      <c r="AM2" s="9" t="s">
        <v>117</v>
      </c>
      <c r="AN2" s="3" t="s">
        <v>96</v>
      </c>
      <c r="AO2" s="36" t="s">
        <v>225</v>
      </c>
      <c r="AP2" s="3" t="s">
        <v>227</v>
      </c>
      <c r="AQ2" s="3" t="s">
        <v>104</v>
      </c>
      <c r="AR2" s="3" t="s">
        <v>228</v>
      </c>
    </row>
    <row r="3" spans="1:44" s="7" customFormat="1" ht="18" customHeight="1" x14ac:dyDescent="0.35">
      <c r="A3" s="41" t="s">
        <v>63</v>
      </c>
      <c r="B3" s="57"/>
      <c r="C3" s="41" t="s">
        <v>19</v>
      </c>
      <c r="D3" s="5" t="s">
        <v>16</v>
      </c>
      <c r="E3" s="21">
        <v>496</v>
      </c>
      <c r="F3" s="12">
        <v>14</v>
      </c>
      <c r="G3" s="48">
        <f>(E3*F3)+(E4*F4)</f>
        <v>14939</v>
      </c>
      <c r="H3" s="21">
        <v>14</v>
      </c>
      <c r="I3" s="6">
        <v>21</v>
      </c>
      <c r="J3" s="48">
        <f>(H3*I3)+(H4*I4)</f>
        <v>642.75</v>
      </c>
      <c r="K3" s="48">
        <v>589.27</v>
      </c>
      <c r="L3" s="48">
        <f>G3+J3+K3</f>
        <v>16171.02</v>
      </c>
      <c r="M3" s="48">
        <v>1237.08</v>
      </c>
      <c r="N3" s="41" t="s">
        <v>21</v>
      </c>
      <c r="O3" s="41" t="s">
        <v>13</v>
      </c>
      <c r="P3" s="41" t="s">
        <v>12</v>
      </c>
      <c r="Q3" s="41" t="s">
        <v>13</v>
      </c>
      <c r="R3" s="48">
        <v>629.22</v>
      </c>
      <c r="S3" s="48">
        <f>R3*3</f>
        <v>1887.66</v>
      </c>
      <c r="T3" s="41" t="s">
        <v>105</v>
      </c>
      <c r="U3" s="38">
        <f>S3</f>
        <v>1887.66</v>
      </c>
      <c r="V3" s="38">
        <f>U3*20%</f>
        <v>377.53200000000004</v>
      </c>
      <c r="W3" s="48">
        <f>U3-V3</f>
        <v>1510.1280000000002</v>
      </c>
      <c r="X3" s="38">
        <v>19.399999999999999</v>
      </c>
      <c r="Y3" s="48">
        <f>X3*3</f>
        <v>58.199999999999996</v>
      </c>
      <c r="Z3" s="41" t="s">
        <v>105</v>
      </c>
      <c r="AA3" s="38">
        <f>Y3</f>
        <v>58.199999999999996</v>
      </c>
      <c r="AB3" s="38">
        <f>AA3*60%</f>
        <v>34.919999999999995</v>
      </c>
      <c r="AC3" s="48">
        <f>AA3-AB3</f>
        <v>23.28</v>
      </c>
      <c r="AD3" s="38">
        <v>6.88</v>
      </c>
      <c r="AE3" s="38">
        <f>AD3*3</f>
        <v>20.64</v>
      </c>
      <c r="AF3" s="41" t="s">
        <v>0</v>
      </c>
      <c r="AG3" s="38">
        <f>AE3</f>
        <v>20.64</v>
      </c>
      <c r="AH3" s="38">
        <v>6</v>
      </c>
      <c r="AI3" s="38">
        <f>AH3*3</f>
        <v>18</v>
      </c>
      <c r="AJ3" s="41" t="s">
        <v>0</v>
      </c>
      <c r="AK3" s="48">
        <f>AI3</f>
        <v>18</v>
      </c>
      <c r="AL3" s="38">
        <v>41.3</v>
      </c>
      <c r="AM3" s="38">
        <f>AL3*3</f>
        <v>123.89999999999999</v>
      </c>
      <c r="AN3" s="38">
        <f>AM3</f>
        <v>123.89999999999999</v>
      </c>
      <c r="AO3" s="38">
        <v>75</v>
      </c>
      <c r="AP3" s="38">
        <v>125</v>
      </c>
      <c r="AQ3" s="48">
        <f>U3+AA3+AG3+AK3+AN3+AO3+AP3</f>
        <v>2308.4</v>
      </c>
      <c r="AR3" s="52">
        <f>W3+AC3+AG3+AK3+AN3+AO3+AP3</f>
        <v>1895.9480000000003</v>
      </c>
    </row>
    <row r="4" spans="1:44" s="7" customFormat="1" ht="18" customHeight="1" x14ac:dyDescent="0.35">
      <c r="A4" s="41"/>
      <c r="B4" s="57"/>
      <c r="C4" s="41"/>
      <c r="D4" s="5" t="s">
        <v>17</v>
      </c>
      <c r="E4" s="21">
        <v>533</v>
      </c>
      <c r="F4" s="12">
        <v>15</v>
      </c>
      <c r="G4" s="48"/>
      <c r="H4" s="21">
        <v>15.5</v>
      </c>
      <c r="I4" s="6">
        <v>22.5</v>
      </c>
      <c r="J4" s="48"/>
      <c r="K4" s="48"/>
      <c r="L4" s="48"/>
      <c r="M4" s="48"/>
      <c r="N4" s="41"/>
      <c r="O4" s="41"/>
      <c r="P4" s="41"/>
      <c r="Q4" s="41"/>
      <c r="R4" s="48"/>
      <c r="S4" s="48"/>
      <c r="T4" s="41"/>
      <c r="U4" s="38"/>
      <c r="V4" s="38"/>
      <c r="W4" s="48"/>
      <c r="X4" s="38"/>
      <c r="Y4" s="48"/>
      <c r="Z4" s="41"/>
      <c r="AA4" s="38"/>
      <c r="AB4" s="38"/>
      <c r="AC4" s="48"/>
      <c r="AD4" s="38"/>
      <c r="AE4" s="38"/>
      <c r="AF4" s="41"/>
      <c r="AG4" s="38"/>
      <c r="AH4" s="38"/>
      <c r="AI4" s="38"/>
      <c r="AJ4" s="41"/>
      <c r="AK4" s="48"/>
      <c r="AL4" s="38"/>
      <c r="AM4" s="38"/>
      <c r="AN4" s="38"/>
      <c r="AO4" s="38"/>
      <c r="AP4" s="38"/>
      <c r="AQ4" s="38"/>
      <c r="AR4" s="53"/>
    </row>
    <row r="5" spans="1:44" s="7" customFormat="1" ht="18" customHeight="1" x14ac:dyDescent="0.35">
      <c r="A5" s="41" t="s">
        <v>64</v>
      </c>
      <c r="B5" s="57"/>
      <c r="C5" s="41" t="s">
        <v>22</v>
      </c>
      <c r="D5" s="41" t="s">
        <v>17</v>
      </c>
      <c r="E5" s="21">
        <v>1272.5</v>
      </c>
      <c r="F5" s="12">
        <v>21.6</v>
      </c>
      <c r="G5" s="48">
        <f>(E5*F5)+(E6*F6)</f>
        <v>45331.75</v>
      </c>
      <c r="H5" s="21">
        <v>70</v>
      </c>
      <c r="I5" s="6">
        <v>32.4</v>
      </c>
      <c r="J5" s="48">
        <f>(H5*I5)+(H6*I6)</f>
        <v>5334.375</v>
      </c>
      <c r="K5" s="48">
        <v>589.26</v>
      </c>
      <c r="L5" s="48">
        <f t="shared" ref="L5:L52" si="0">G5+J5+K5</f>
        <v>51255.385000000002</v>
      </c>
      <c r="M5" s="48">
        <v>3882.73</v>
      </c>
      <c r="N5" s="41" t="s">
        <v>28</v>
      </c>
      <c r="O5" s="41" t="s">
        <v>13</v>
      </c>
      <c r="P5" s="41" t="s">
        <v>12</v>
      </c>
      <c r="Q5" s="41" t="s">
        <v>13</v>
      </c>
      <c r="R5" s="6">
        <v>579.91</v>
      </c>
      <c r="S5" s="48">
        <f>(R5*5)+(R6*7)</f>
        <v>7304.09</v>
      </c>
      <c r="T5" s="41" t="s">
        <v>105</v>
      </c>
      <c r="U5" s="38">
        <f>S5+S6</f>
        <v>7304.09</v>
      </c>
      <c r="V5" s="38">
        <f>U5*20%</f>
        <v>1460.8180000000002</v>
      </c>
      <c r="W5" s="48">
        <f>U5-V5</f>
        <v>5843.2719999999999</v>
      </c>
      <c r="X5" s="38">
        <v>19.399999999999999</v>
      </c>
      <c r="Y5" s="48">
        <f>X5*12</f>
        <v>232.79999999999998</v>
      </c>
      <c r="Z5" s="41" t="s">
        <v>105</v>
      </c>
      <c r="AA5" s="38">
        <f>Y5</f>
        <v>232.79999999999998</v>
      </c>
      <c r="AB5" s="38">
        <f>AA5*60%</f>
        <v>139.67999999999998</v>
      </c>
      <c r="AC5" s="48">
        <f>AA5-AB5</f>
        <v>93.12</v>
      </c>
      <c r="AD5" s="38">
        <v>6.88</v>
      </c>
      <c r="AE5" s="38">
        <f>AD5*12</f>
        <v>82.56</v>
      </c>
      <c r="AF5" s="41" t="s">
        <v>0</v>
      </c>
      <c r="AG5" s="38">
        <f>AE5</f>
        <v>82.56</v>
      </c>
      <c r="AH5" s="38">
        <v>9.58</v>
      </c>
      <c r="AI5" s="38">
        <f>AH5*12</f>
        <v>114.96000000000001</v>
      </c>
      <c r="AJ5" s="41" t="s">
        <v>106</v>
      </c>
      <c r="AK5" s="48">
        <f>AI5</f>
        <v>114.96000000000001</v>
      </c>
      <c r="AL5" s="38">
        <v>60.92</v>
      </c>
      <c r="AM5" s="38">
        <f>AL5*12</f>
        <v>731.04</v>
      </c>
      <c r="AN5" s="38">
        <f>AM5</f>
        <v>731.04</v>
      </c>
      <c r="AO5" s="38">
        <v>75</v>
      </c>
      <c r="AP5" s="38">
        <v>500</v>
      </c>
      <c r="AQ5" s="48">
        <f>U5+AA5+AG5+AK5+AN5+AO5+AP5</f>
        <v>9040.4500000000007</v>
      </c>
      <c r="AR5" s="52">
        <f t="shared" ref="AR5" si="1">W5+AC5+AG5+AK5+AN5+AO5+AP5</f>
        <v>7439.9520000000002</v>
      </c>
    </row>
    <row r="6" spans="1:44" s="7" customFormat="1" ht="18" customHeight="1" x14ac:dyDescent="0.35">
      <c r="A6" s="41"/>
      <c r="B6" s="57"/>
      <c r="C6" s="41"/>
      <c r="D6" s="41"/>
      <c r="E6" s="21">
        <v>807.5</v>
      </c>
      <c r="F6" s="12">
        <v>22.1</v>
      </c>
      <c r="G6" s="48"/>
      <c r="H6" s="21">
        <v>92.5</v>
      </c>
      <c r="I6" s="6">
        <v>33.15</v>
      </c>
      <c r="J6" s="48"/>
      <c r="K6" s="48"/>
      <c r="L6" s="48"/>
      <c r="M6" s="48"/>
      <c r="N6" s="41"/>
      <c r="O6" s="41"/>
      <c r="P6" s="41"/>
      <c r="Q6" s="41"/>
      <c r="R6" s="6">
        <v>629.22</v>
      </c>
      <c r="S6" s="48"/>
      <c r="T6" s="41"/>
      <c r="U6" s="38"/>
      <c r="V6" s="38"/>
      <c r="W6" s="48"/>
      <c r="X6" s="38"/>
      <c r="Y6" s="48"/>
      <c r="Z6" s="41"/>
      <c r="AA6" s="38"/>
      <c r="AB6" s="38"/>
      <c r="AC6" s="48"/>
      <c r="AD6" s="38"/>
      <c r="AE6" s="38"/>
      <c r="AF6" s="41"/>
      <c r="AG6" s="38"/>
      <c r="AH6" s="38"/>
      <c r="AI6" s="38"/>
      <c r="AJ6" s="41"/>
      <c r="AK6" s="48"/>
      <c r="AL6" s="38"/>
      <c r="AM6" s="38"/>
      <c r="AN6" s="38"/>
      <c r="AO6" s="38"/>
      <c r="AP6" s="38"/>
      <c r="AQ6" s="38"/>
      <c r="AR6" s="53"/>
    </row>
    <row r="7" spans="1:44" s="7" customFormat="1" ht="18" customHeight="1" x14ac:dyDescent="0.35">
      <c r="A7" s="41" t="s">
        <v>65</v>
      </c>
      <c r="B7" s="57"/>
      <c r="C7" s="41" t="s">
        <v>20</v>
      </c>
      <c r="D7" s="41" t="s">
        <v>17</v>
      </c>
      <c r="E7" s="45">
        <v>2092.5</v>
      </c>
      <c r="F7" s="46">
        <v>15.5</v>
      </c>
      <c r="G7" s="48">
        <f t="shared" ref="G7:G52" si="2">E7*F7</f>
        <v>32433.75</v>
      </c>
      <c r="H7" s="45">
        <v>48</v>
      </c>
      <c r="I7" s="48">
        <v>23.25</v>
      </c>
      <c r="J7" s="41">
        <f t="shared" ref="J7:J52" si="3">H7*I7</f>
        <v>1116</v>
      </c>
      <c r="K7" s="41">
        <v>589.26</v>
      </c>
      <c r="L7" s="41">
        <f t="shared" si="0"/>
        <v>34139.01</v>
      </c>
      <c r="M7" s="41">
        <v>2553.3200000000002</v>
      </c>
      <c r="N7" s="41" t="s">
        <v>29</v>
      </c>
      <c r="O7" s="41" t="s">
        <v>13</v>
      </c>
      <c r="P7" s="41" t="s">
        <v>12</v>
      </c>
      <c r="Q7" s="41" t="s">
        <v>13</v>
      </c>
      <c r="R7" s="6">
        <v>1681.74</v>
      </c>
      <c r="S7" s="48">
        <f>(R7*5)+(R8*7)</f>
        <v>21181.88</v>
      </c>
      <c r="T7" s="41" t="s">
        <v>106</v>
      </c>
      <c r="U7" s="38">
        <f>S7+S8</f>
        <v>21181.88</v>
      </c>
      <c r="V7" s="43">
        <f>U7*32%</f>
        <v>6778.2016000000003</v>
      </c>
      <c r="W7" s="48">
        <f>U7-V7</f>
        <v>14403.678400000001</v>
      </c>
      <c r="X7" s="38">
        <v>79.349999999999994</v>
      </c>
      <c r="Y7" s="48">
        <f>X7*12</f>
        <v>952.19999999999993</v>
      </c>
      <c r="Z7" s="44" t="s">
        <v>107</v>
      </c>
      <c r="AA7" s="38">
        <f>Y7</f>
        <v>952.19999999999993</v>
      </c>
      <c r="AB7" s="38">
        <f>AA7*60%</f>
        <v>571.31999999999994</v>
      </c>
      <c r="AC7" s="48">
        <f>AA7-AB7</f>
        <v>380.88</v>
      </c>
      <c r="AD7" s="43">
        <v>20.22</v>
      </c>
      <c r="AE7" s="38">
        <f>AD7*12</f>
        <v>242.64</v>
      </c>
      <c r="AF7" s="44" t="s">
        <v>108</v>
      </c>
      <c r="AG7" s="43">
        <f>AE7</f>
        <v>242.64</v>
      </c>
      <c r="AH7" s="43">
        <v>9.58</v>
      </c>
      <c r="AI7" s="43">
        <f>AH7*12</f>
        <v>114.96000000000001</v>
      </c>
      <c r="AJ7" s="5" t="s">
        <v>106</v>
      </c>
      <c r="AK7" s="49">
        <f>AI7</f>
        <v>114.96000000000001</v>
      </c>
      <c r="AL7" s="38">
        <v>42.68</v>
      </c>
      <c r="AM7" s="38">
        <f>AL7*12</f>
        <v>512.16</v>
      </c>
      <c r="AN7" s="38">
        <f>AM7</f>
        <v>512.16</v>
      </c>
      <c r="AO7" s="38">
        <v>75</v>
      </c>
      <c r="AP7" s="38">
        <v>500</v>
      </c>
      <c r="AQ7" s="48">
        <f>U7+AA7+AG7+AK7+AN7+AO7+AP7</f>
        <v>23578.84</v>
      </c>
      <c r="AR7" s="52">
        <f t="shared" ref="AR7" si="4">W7+AC7+AG7+AK7+AN7+AO7+AP7</f>
        <v>16229.318399999998</v>
      </c>
    </row>
    <row r="8" spans="1:44" s="7" customFormat="1" ht="23.25" customHeight="1" x14ac:dyDescent="0.35">
      <c r="A8" s="41"/>
      <c r="B8" s="57"/>
      <c r="C8" s="41"/>
      <c r="D8" s="41"/>
      <c r="E8" s="45"/>
      <c r="F8" s="46"/>
      <c r="G8" s="48"/>
      <c r="H8" s="45"/>
      <c r="I8" s="48"/>
      <c r="J8" s="41"/>
      <c r="K8" s="41"/>
      <c r="L8" s="41"/>
      <c r="M8" s="41"/>
      <c r="N8" s="41"/>
      <c r="O8" s="41"/>
      <c r="P8" s="41"/>
      <c r="Q8" s="41"/>
      <c r="R8" s="6">
        <v>1824.74</v>
      </c>
      <c r="S8" s="48"/>
      <c r="T8" s="41"/>
      <c r="U8" s="38"/>
      <c r="V8" s="43"/>
      <c r="W8" s="48"/>
      <c r="X8" s="38"/>
      <c r="Y8" s="48"/>
      <c r="Z8" s="44"/>
      <c r="AA8" s="38"/>
      <c r="AB8" s="38"/>
      <c r="AC8" s="48"/>
      <c r="AD8" s="43"/>
      <c r="AE8" s="38"/>
      <c r="AF8" s="44"/>
      <c r="AG8" s="43"/>
      <c r="AH8" s="43"/>
      <c r="AI8" s="43"/>
      <c r="AJ8" s="5"/>
      <c r="AK8" s="49"/>
      <c r="AL8" s="38"/>
      <c r="AM8" s="38"/>
      <c r="AN8" s="38"/>
      <c r="AO8" s="38"/>
      <c r="AP8" s="38"/>
      <c r="AQ8" s="38"/>
      <c r="AR8" s="53"/>
    </row>
    <row r="9" spans="1:44" s="7" customFormat="1" ht="18" customHeight="1" x14ac:dyDescent="0.35">
      <c r="A9" s="41" t="s">
        <v>66</v>
      </c>
      <c r="B9" s="57"/>
      <c r="C9" s="41" t="s">
        <v>14</v>
      </c>
      <c r="D9" s="41" t="s">
        <v>17</v>
      </c>
      <c r="E9" s="21">
        <v>1240.5</v>
      </c>
      <c r="F9" s="12">
        <v>19</v>
      </c>
      <c r="G9" s="48">
        <f>(E9*F9)+(E10*F10)</f>
        <v>38999.5</v>
      </c>
      <c r="H9" s="21">
        <v>47.5</v>
      </c>
      <c r="I9" s="6">
        <v>28.5</v>
      </c>
      <c r="J9" s="48">
        <f>(H9*I9)+(H10*I10)</f>
        <v>3288.75</v>
      </c>
      <c r="K9" s="48">
        <v>589.26</v>
      </c>
      <c r="L9" s="48">
        <f t="shared" si="0"/>
        <v>42877.51</v>
      </c>
      <c r="M9" s="48">
        <v>3241.82</v>
      </c>
      <c r="N9" s="41" t="s">
        <v>28</v>
      </c>
      <c r="O9" s="41" t="s">
        <v>13</v>
      </c>
      <c r="P9" s="41" t="s">
        <v>12</v>
      </c>
      <c r="Q9" s="41" t="s">
        <v>13</v>
      </c>
      <c r="R9" s="6">
        <v>1043.8399999999999</v>
      </c>
      <c r="S9" s="48">
        <f>(R9*5)+(R10*7)</f>
        <v>13147.399999999998</v>
      </c>
      <c r="T9" s="44" t="s">
        <v>109</v>
      </c>
      <c r="U9" s="38">
        <f>S9+S10</f>
        <v>13147.399999999998</v>
      </c>
      <c r="V9" s="38">
        <f>U9*32%</f>
        <v>4207.1679999999997</v>
      </c>
      <c r="W9" s="48">
        <f>U9-V9</f>
        <v>8940.2319999999982</v>
      </c>
      <c r="X9" s="38">
        <v>19.399999999999999</v>
      </c>
      <c r="Y9" s="48">
        <f>X9*12</f>
        <v>232.79999999999998</v>
      </c>
      <c r="Z9" s="41" t="s">
        <v>105</v>
      </c>
      <c r="AA9" s="38">
        <f>Y9</f>
        <v>232.79999999999998</v>
      </c>
      <c r="AB9" s="38">
        <f>AA9*60%</f>
        <v>139.67999999999998</v>
      </c>
      <c r="AC9" s="48">
        <f>AA9-AB9</f>
        <v>93.12</v>
      </c>
      <c r="AD9" s="38">
        <v>6.88</v>
      </c>
      <c r="AE9" s="38">
        <f>AD9*12</f>
        <v>82.56</v>
      </c>
      <c r="AF9" s="41" t="s">
        <v>0</v>
      </c>
      <c r="AG9" s="38">
        <f>AE9</f>
        <v>82.56</v>
      </c>
      <c r="AH9" s="38">
        <v>9.58</v>
      </c>
      <c r="AI9" s="38">
        <f>AH9*12</f>
        <v>114.96000000000001</v>
      </c>
      <c r="AJ9" s="41" t="s">
        <v>106</v>
      </c>
      <c r="AK9" s="48">
        <f>AI9</f>
        <v>114.96000000000001</v>
      </c>
      <c r="AL9" s="38">
        <v>55.08</v>
      </c>
      <c r="AM9" s="38">
        <f>AL9*12</f>
        <v>660.96</v>
      </c>
      <c r="AN9" s="38">
        <f>AM9</f>
        <v>660.96</v>
      </c>
      <c r="AO9" s="38">
        <v>75</v>
      </c>
      <c r="AP9" s="38">
        <v>500</v>
      </c>
      <c r="AQ9" s="48">
        <f>U9+AA9+AG9+AK9+AN9+AO9+AP9</f>
        <v>14813.679999999997</v>
      </c>
      <c r="AR9" s="52">
        <f t="shared" ref="AR9" si="5">W9+AC9+AG9+AK9+AN9+AO9+AP9</f>
        <v>10466.831999999999</v>
      </c>
    </row>
    <row r="10" spans="1:44" s="7" customFormat="1" ht="18" customHeight="1" x14ac:dyDescent="0.35">
      <c r="A10" s="41"/>
      <c r="B10" s="57"/>
      <c r="C10" s="41"/>
      <c r="D10" s="41"/>
      <c r="E10" s="21">
        <v>771.5</v>
      </c>
      <c r="F10" s="12">
        <v>20</v>
      </c>
      <c r="G10" s="48"/>
      <c r="H10" s="21">
        <v>64.5</v>
      </c>
      <c r="I10" s="6">
        <v>30</v>
      </c>
      <c r="J10" s="48"/>
      <c r="K10" s="48"/>
      <c r="L10" s="48"/>
      <c r="M10" s="48"/>
      <c r="N10" s="41"/>
      <c r="O10" s="41"/>
      <c r="P10" s="41"/>
      <c r="Q10" s="41"/>
      <c r="R10" s="6">
        <v>1132.5999999999999</v>
      </c>
      <c r="S10" s="48"/>
      <c r="T10" s="44"/>
      <c r="U10" s="38"/>
      <c r="V10" s="38"/>
      <c r="W10" s="48"/>
      <c r="X10" s="38"/>
      <c r="Y10" s="48"/>
      <c r="Z10" s="41"/>
      <c r="AA10" s="38"/>
      <c r="AB10" s="38"/>
      <c r="AC10" s="48"/>
      <c r="AD10" s="38"/>
      <c r="AE10" s="38"/>
      <c r="AF10" s="41"/>
      <c r="AG10" s="38"/>
      <c r="AH10" s="38"/>
      <c r="AI10" s="38"/>
      <c r="AJ10" s="41"/>
      <c r="AK10" s="48"/>
      <c r="AL10" s="38"/>
      <c r="AM10" s="38"/>
      <c r="AN10" s="38"/>
      <c r="AO10" s="38"/>
      <c r="AP10" s="38"/>
      <c r="AQ10" s="38"/>
      <c r="AR10" s="53"/>
    </row>
    <row r="11" spans="1:44" s="7" customFormat="1" ht="18" customHeight="1" x14ac:dyDescent="0.35">
      <c r="A11" s="5" t="s">
        <v>67</v>
      </c>
      <c r="B11" s="58"/>
      <c r="C11" s="5" t="s">
        <v>14</v>
      </c>
      <c r="D11" s="5" t="s">
        <v>16</v>
      </c>
      <c r="E11" s="21">
        <v>1299</v>
      </c>
      <c r="F11" s="12">
        <v>14</v>
      </c>
      <c r="G11" s="6">
        <f t="shared" si="2"/>
        <v>18186</v>
      </c>
      <c r="H11" s="21">
        <v>10</v>
      </c>
      <c r="I11" s="6">
        <v>21</v>
      </c>
      <c r="J11" s="6">
        <f t="shared" si="3"/>
        <v>210</v>
      </c>
      <c r="K11" s="6">
        <v>550.38</v>
      </c>
      <c r="L11" s="6">
        <f t="shared" si="0"/>
        <v>18946.38</v>
      </c>
      <c r="M11" s="6">
        <v>1449.4</v>
      </c>
      <c r="N11" s="5" t="s">
        <v>30</v>
      </c>
      <c r="O11" s="5" t="s">
        <v>13</v>
      </c>
      <c r="P11" s="5" t="s">
        <v>12</v>
      </c>
      <c r="Q11" s="5" t="s">
        <v>13</v>
      </c>
      <c r="R11" s="6">
        <v>0</v>
      </c>
      <c r="S11" s="6">
        <v>0</v>
      </c>
      <c r="T11" s="5" t="s">
        <v>13</v>
      </c>
      <c r="U11" s="13">
        <v>0</v>
      </c>
      <c r="V11" s="13">
        <f>U11*20%</f>
        <v>0</v>
      </c>
      <c r="W11" s="13">
        <f>U11-V11</f>
        <v>0</v>
      </c>
      <c r="X11" s="13">
        <v>0</v>
      </c>
      <c r="Y11" s="6">
        <f>X11*12</f>
        <v>0</v>
      </c>
      <c r="Z11" s="5" t="s">
        <v>13</v>
      </c>
      <c r="AA11" s="13">
        <f>Y11</f>
        <v>0</v>
      </c>
      <c r="AB11" s="13">
        <f>AA11*60%</f>
        <v>0</v>
      </c>
      <c r="AC11" s="6">
        <f>AA11-AB11</f>
        <v>0</v>
      </c>
      <c r="AD11" s="13">
        <v>0</v>
      </c>
      <c r="AE11" s="13">
        <f>AD11*12</f>
        <v>0</v>
      </c>
      <c r="AF11" s="5" t="s">
        <v>13</v>
      </c>
      <c r="AG11" s="13">
        <f>AE11</f>
        <v>0</v>
      </c>
      <c r="AH11" s="13">
        <v>0</v>
      </c>
      <c r="AI11" s="13">
        <f>AH11*12</f>
        <v>0</v>
      </c>
      <c r="AJ11" s="5" t="s">
        <v>13</v>
      </c>
      <c r="AK11" s="6">
        <f>AI11</f>
        <v>0</v>
      </c>
      <c r="AL11" s="13">
        <v>0</v>
      </c>
      <c r="AM11" s="13">
        <f>AL11*12</f>
        <v>0</v>
      </c>
      <c r="AN11" s="13">
        <f>AM11</f>
        <v>0</v>
      </c>
      <c r="AO11" s="13">
        <v>0</v>
      </c>
      <c r="AP11" s="13">
        <v>0</v>
      </c>
      <c r="AQ11" s="13">
        <f>AA11+AG11+AK11+AN11+AO11</f>
        <v>0</v>
      </c>
      <c r="AR11" s="37">
        <v>0</v>
      </c>
    </row>
    <row r="12" spans="1:44" x14ac:dyDescent="0.35">
      <c r="A12" s="41" t="s">
        <v>68</v>
      </c>
      <c r="B12" s="57"/>
      <c r="C12" s="41" t="s">
        <v>23</v>
      </c>
      <c r="D12" s="41" t="s">
        <v>16</v>
      </c>
      <c r="E12" s="20">
        <v>1747</v>
      </c>
      <c r="F12" s="12">
        <v>15</v>
      </c>
      <c r="G12" s="48">
        <f>(E12*F12)+(E13*F13)</f>
        <v>33261</v>
      </c>
      <c r="H12" s="21">
        <v>46.5</v>
      </c>
      <c r="I12" s="6">
        <v>22.5</v>
      </c>
      <c r="J12" s="48">
        <f>(H12*I12)+(H13*I13)</f>
        <v>1775.25</v>
      </c>
      <c r="K12" s="48">
        <v>588.75</v>
      </c>
      <c r="L12" s="48">
        <f t="shared" si="0"/>
        <v>35625</v>
      </c>
      <c r="M12" s="48">
        <v>2698.06</v>
      </c>
      <c r="N12" s="41" t="s">
        <v>45</v>
      </c>
      <c r="O12" s="41" t="s">
        <v>13</v>
      </c>
      <c r="P12" s="41" t="s">
        <v>12</v>
      </c>
      <c r="Q12" s="41" t="s">
        <v>13</v>
      </c>
      <c r="R12" s="48">
        <v>0</v>
      </c>
      <c r="S12" s="48">
        <v>0</v>
      </c>
      <c r="T12" s="41" t="s">
        <v>13</v>
      </c>
      <c r="U12" s="38">
        <v>0</v>
      </c>
      <c r="V12" s="38">
        <f>U12*20%</f>
        <v>0</v>
      </c>
      <c r="W12" s="38">
        <f>U12-V12</f>
        <v>0</v>
      </c>
      <c r="X12" s="38">
        <v>0</v>
      </c>
      <c r="Y12" s="48">
        <f>X12*12</f>
        <v>0</v>
      </c>
      <c r="Z12" s="41" t="s">
        <v>13</v>
      </c>
      <c r="AA12" s="38">
        <f>Y12</f>
        <v>0</v>
      </c>
      <c r="AB12" s="38">
        <f>AA12*60%</f>
        <v>0</v>
      </c>
      <c r="AC12" s="48">
        <f>AA12-AB12</f>
        <v>0</v>
      </c>
      <c r="AD12" s="38">
        <v>0</v>
      </c>
      <c r="AE12" s="38">
        <f>AD12*12</f>
        <v>0</v>
      </c>
      <c r="AF12" s="41" t="s">
        <v>13</v>
      </c>
      <c r="AG12" s="38">
        <f>AE12</f>
        <v>0</v>
      </c>
      <c r="AH12" s="38">
        <v>0</v>
      </c>
      <c r="AI12" s="38">
        <f>AH12*12</f>
        <v>0</v>
      </c>
      <c r="AJ12" s="41" t="s">
        <v>13</v>
      </c>
      <c r="AK12" s="48">
        <f>AI12</f>
        <v>0</v>
      </c>
      <c r="AL12" s="38">
        <v>0</v>
      </c>
      <c r="AM12" s="38">
        <f>AL12*12</f>
        <v>0</v>
      </c>
      <c r="AN12" s="38">
        <f>AM12</f>
        <v>0</v>
      </c>
      <c r="AO12" s="38">
        <v>0</v>
      </c>
      <c r="AP12" s="38">
        <v>0</v>
      </c>
      <c r="AQ12" s="38">
        <f>U12+AA12+AG12+AK12+AN12+AO12</f>
        <v>0</v>
      </c>
      <c r="AR12" s="51">
        <v>0</v>
      </c>
    </row>
    <row r="13" spans="1:44" x14ac:dyDescent="0.35">
      <c r="A13" s="41"/>
      <c r="B13" s="57"/>
      <c r="C13" s="41"/>
      <c r="D13" s="41"/>
      <c r="E13" s="20">
        <v>392</v>
      </c>
      <c r="F13" s="12">
        <v>18</v>
      </c>
      <c r="G13" s="48"/>
      <c r="H13" s="21">
        <v>27</v>
      </c>
      <c r="I13" s="6">
        <v>27</v>
      </c>
      <c r="J13" s="48"/>
      <c r="K13" s="48"/>
      <c r="L13" s="48"/>
      <c r="M13" s="48"/>
      <c r="N13" s="41"/>
      <c r="O13" s="41"/>
      <c r="P13" s="41"/>
      <c r="Q13" s="41"/>
      <c r="R13" s="48"/>
      <c r="S13" s="48"/>
      <c r="T13" s="41"/>
      <c r="U13" s="38"/>
      <c r="V13" s="38"/>
      <c r="W13" s="38"/>
      <c r="X13" s="38"/>
      <c r="Y13" s="48"/>
      <c r="Z13" s="41"/>
      <c r="AA13" s="38"/>
      <c r="AB13" s="38"/>
      <c r="AC13" s="48"/>
      <c r="AD13" s="38"/>
      <c r="AE13" s="38"/>
      <c r="AF13" s="41"/>
      <c r="AG13" s="38"/>
      <c r="AH13" s="38"/>
      <c r="AI13" s="38"/>
      <c r="AJ13" s="41"/>
      <c r="AK13" s="48"/>
      <c r="AL13" s="38"/>
      <c r="AM13" s="38"/>
      <c r="AN13" s="38"/>
      <c r="AO13" s="38"/>
      <c r="AP13" s="38"/>
      <c r="AQ13" s="38"/>
      <c r="AR13" s="51"/>
    </row>
    <row r="14" spans="1:44" ht="15" customHeight="1" x14ac:dyDescent="0.35">
      <c r="A14" s="41" t="s">
        <v>69</v>
      </c>
      <c r="B14" s="57"/>
      <c r="C14" s="41" t="s">
        <v>22</v>
      </c>
      <c r="D14" s="41" t="s">
        <v>17</v>
      </c>
      <c r="E14" s="20">
        <v>848</v>
      </c>
      <c r="F14" s="12">
        <v>20</v>
      </c>
      <c r="G14" s="48">
        <f>(E14*F14)+(E15*F15)+(E16*F16)</f>
        <v>44368.800000000003</v>
      </c>
      <c r="H14" s="21">
        <v>36.5</v>
      </c>
      <c r="I14" s="6">
        <v>30</v>
      </c>
      <c r="J14" s="48">
        <f>(H14*I14)+(H15*I15)+(H16*I16)</f>
        <v>3543.6749999999997</v>
      </c>
      <c r="K14" s="48">
        <v>589.27</v>
      </c>
      <c r="L14" s="48">
        <f t="shared" si="0"/>
        <v>48501.745000000003</v>
      </c>
      <c r="M14" s="48">
        <v>3611.85</v>
      </c>
      <c r="N14" s="41" t="s">
        <v>46</v>
      </c>
      <c r="O14" s="41" t="s">
        <v>13</v>
      </c>
      <c r="P14" s="41" t="s">
        <v>12</v>
      </c>
      <c r="Q14" s="41" t="s">
        <v>13</v>
      </c>
      <c r="R14" s="6">
        <v>1043.8399999999999</v>
      </c>
      <c r="S14" s="48">
        <f>(R14*5)+(R15*7)</f>
        <v>13147.399999999998</v>
      </c>
      <c r="T14" s="44" t="s">
        <v>110</v>
      </c>
      <c r="U14" s="38">
        <f>S14+S15</f>
        <v>13147.399999999998</v>
      </c>
      <c r="V14" s="38">
        <f>U14*32%</f>
        <v>4207.1679999999997</v>
      </c>
      <c r="W14" s="48">
        <f>U14-V14</f>
        <v>8940.2319999999982</v>
      </c>
      <c r="X14" s="38">
        <v>79.349999999999994</v>
      </c>
      <c r="Y14" s="48">
        <f>X14*12</f>
        <v>952.19999999999993</v>
      </c>
      <c r="Z14" s="44" t="s">
        <v>107</v>
      </c>
      <c r="AA14" s="38">
        <f>Y14</f>
        <v>952.19999999999993</v>
      </c>
      <c r="AB14" s="38">
        <f>AA14*60%</f>
        <v>571.31999999999994</v>
      </c>
      <c r="AC14" s="48">
        <f>AA14-AB14</f>
        <v>380.88</v>
      </c>
      <c r="AD14" s="38">
        <v>20.22</v>
      </c>
      <c r="AE14" s="38">
        <f>AD14*12</f>
        <v>242.64</v>
      </c>
      <c r="AF14" s="44" t="s">
        <v>108</v>
      </c>
      <c r="AG14" s="38">
        <f>AE14</f>
        <v>242.64</v>
      </c>
      <c r="AH14" s="38">
        <v>9.58</v>
      </c>
      <c r="AI14" s="38">
        <f>AH14*12</f>
        <v>114.96000000000001</v>
      </c>
      <c r="AJ14" s="41" t="s">
        <v>106</v>
      </c>
      <c r="AK14" s="48">
        <f>AI14</f>
        <v>114.96000000000001</v>
      </c>
      <c r="AL14" s="38">
        <v>60.92</v>
      </c>
      <c r="AM14" s="38">
        <f>AL14*12</f>
        <v>731.04</v>
      </c>
      <c r="AN14" s="38">
        <f>AM14</f>
        <v>731.04</v>
      </c>
      <c r="AO14" s="38">
        <v>75</v>
      </c>
      <c r="AP14" s="51">
        <v>500</v>
      </c>
      <c r="AQ14" s="48">
        <f>U14+AA14+AG14+AK14+AN14+AO14+AP14</f>
        <v>15763.239999999998</v>
      </c>
      <c r="AR14" s="52">
        <f>W14+AC14+AG14+AK14+AN14+AO14+AP14</f>
        <v>10984.751999999997</v>
      </c>
    </row>
    <row r="15" spans="1:44" x14ac:dyDescent="0.35">
      <c r="A15" s="41"/>
      <c r="B15" s="57"/>
      <c r="C15" s="41"/>
      <c r="D15" s="41"/>
      <c r="E15" s="20">
        <v>565</v>
      </c>
      <c r="F15" s="12">
        <v>21.6</v>
      </c>
      <c r="G15" s="48"/>
      <c r="H15" s="21">
        <v>28</v>
      </c>
      <c r="I15" s="6">
        <v>32.4</v>
      </c>
      <c r="J15" s="48"/>
      <c r="K15" s="48"/>
      <c r="L15" s="48"/>
      <c r="M15" s="48"/>
      <c r="N15" s="41"/>
      <c r="O15" s="41"/>
      <c r="P15" s="41"/>
      <c r="Q15" s="41"/>
      <c r="R15" s="48">
        <v>1132.5999999999999</v>
      </c>
      <c r="S15" s="48"/>
      <c r="T15" s="44"/>
      <c r="U15" s="38"/>
      <c r="V15" s="38"/>
      <c r="W15" s="48"/>
      <c r="X15" s="38"/>
      <c r="Y15" s="48"/>
      <c r="Z15" s="44"/>
      <c r="AA15" s="38"/>
      <c r="AB15" s="38"/>
      <c r="AC15" s="48"/>
      <c r="AD15" s="38"/>
      <c r="AE15" s="38"/>
      <c r="AF15" s="44"/>
      <c r="AG15" s="38"/>
      <c r="AH15" s="38"/>
      <c r="AI15" s="38"/>
      <c r="AJ15" s="41"/>
      <c r="AK15" s="48"/>
      <c r="AL15" s="38"/>
      <c r="AM15" s="38"/>
      <c r="AN15" s="38"/>
      <c r="AO15" s="38"/>
      <c r="AP15" s="51"/>
      <c r="AQ15" s="38"/>
      <c r="AR15" s="53"/>
    </row>
    <row r="16" spans="1:44" x14ac:dyDescent="0.35">
      <c r="A16" s="41"/>
      <c r="B16" s="57"/>
      <c r="C16" s="41"/>
      <c r="D16" s="41"/>
      <c r="E16" s="20">
        <v>688</v>
      </c>
      <c r="F16" s="12">
        <v>22.1</v>
      </c>
      <c r="G16" s="48"/>
      <c r="H16" s="21">
        <v>46.5</v>
      </c>
      <c r="I16" s="6">
        <v>33.15</v>
      </c>
      <c r="J16" s="48"/>
      <c r="K16" s="48"/>
      <c r="L16" s="48"/>
      <c r="M16" s="48"/>
      <c r="N16" s="41"/>
      <c r="O16" s="41"/>
      <c r="P16" s="41"/>
      <c r="Q16" s="41"/>
      <c r="R16" s="48"/>
      <c r="S16" s="48"/>
      <c r="T16" s="44"/>
      <c r="U16" s="38"/>
      <c r="V16" s="38"/>
      <c r="W16" s="48"/>
      <c r="X16" s="38"/>
      <c r="Y16" s="48"/>
      <c r="Z16" s="44"/>
      <c r="AA16" s="38"/>
      <c r="AB16" s="38"/>
      <c r="AC16" s="48"/>
      <c r="AD16" s="38"/>
      <c r="AE16" s="38"/>
      <c r="AF16" s="44"/>
      <c r="AG16" s="38"/>
      <c r="AH16" s="38"/>
      <c r="AI16" s="38"/>
      <c r="AJ16" s="41"/>
      <c r="AK16" s="48"/>
      <c r="AL16" s="38"/>
      <c r="AM16" s="38"/>
      <c r="AN16" s="38"/>
      <c r="AO16" s="38"/>
      <c r="AP16" s="51"/>
      <c r="AQ16" s="38"/>
      <c r="AR16" s="53"/>
    </row>
    <row r="17" spans="1:44" s="7" customFormat="1" ht="18" customHeight="1" x14ac:dyDescent="0.35">
      <c r="A17" s="41" t="s">
        <v>70</v>
      </c>
      <c r="B17" s="57"/>
      <c r="C17" s="41" t="s">
        <v>31</v>
      </c>
      <c r="D17" s="41" t="s">
        <v>17</v>
      </c>
      <c r="E17" s="45">
        <v>2087.5</v>
      </c>
      <c r="F17" s="46">
        <v>25</v>
      </c>
      <c r="G17" s="46">
        <f t="shared" si="2"/>
        <v>52187.5</v>
      </c>
      <c r="H17" s="45">
        <v>33.5</v>
      </c>
      <c r="I17" s="48">
        <v>37.5</v>
      </c>
      <c r="J17" s="41">
        <f t="shared" si="3"/>
        <v>1256.25</v>
      </c>
      <c r="K17" s="41">
        <v>582.41999999999996</v>
      </c>
      <c r="L17" s="41">
        <f t="shared" si="0"/>
        <v>54026.17</v>
      </c>
      <c r="M17" s="41">
        <v>4064.51</v>
      </c>
      <c r="N17" s="41" t="s">
        <v>32</v>
      </c>
      <c r="O17" s="41" t="s">
        <v>13</v>
      </c>
      <c r="P17" s="41" t="s">
        <v>12</v>
      </c>
      <c r="Q17" s="41" t="s">
        <v>13</v>
      </c>
      <c r="R17" s="6">
        <v>1043.8399999999999</v>
      </c>
      <c r="S17" s="48">
        <f>(R17*5)+(R18*7)</f>
        <v>13147.399999999998</v>
      </c>
      <c r="T17" s="44" t="s">
        <v>112</v>
      </c>
      <c r="U17" s="38">
        <f>S17+S18</f>
        <v>13147.399999999998</v>
      </c>
      <c r="V17" s="43">
        <f>U17*32%</f>
        <v>4207.1679999999997</v>
      </c>
      <c r="W17" s="48">
        <f>U17-V17</f>
        <v>8940.2319999999982</v>
      </c>
      <c r="X17" s="38">
        <v>39.6</v>
      </c>
      <c r="Y17" s="48">
        <f>X17*12</f>
        <v>475.20000000000005</v>
      </c>
      <c r="Z17" s="44" t="s">
        <v>125</v>
      </c>
      <c r="AA17" s="38">
        <f>Y17</f>
        <v>475.20000000000005</v>
      </c>
      <c r="AB17" s="38">
        <f>AA17*60%</f>
        <v>285.12</v>
      </c>
      <c r="AC17" s="48">
        <f>AA17-AB17</f>
        <v>190.08000000000004</v>
      </c>
      <c r="AD17" s="43">
        <v>13.75</v>
      </c>
      <c r="AE17" s="38">
        <f>AD17*12</f>
        <v>165</v>
      </c>
      <c r="AF17" s="44" t="s">
        <v>111</v>
      </c>
      <c r="AG17" s="43">
        <f>AE17</f>
        <v>165</v>
      </c>
      <c r="AH17" s="38">
        <v>9.58</v>
      </c>
      <c r="AI17" s="38">
        <f>AH17*12</f>
        <v>114.96000000000001</v>
      </c>
      <c r="AJ17" s="44" t="s">
        <v>106</v>
      </c>
      <c r="AK17" s="48">
        <f>AI17</f>
        <v>114.96000000000001</v>
      </c>
      <c r="AL17" s="38">
        <v>68.849999999999994</v>
      </c>
      <c r="AM17" s="38">
        <f>AL17*12</f>
        <v>826.19999999999993</v>
      </c>
      <c r="AN17" s="38">
        <f>AM17</f>
        <v>826.19999999999993</v>
      </c>
      <c r="AO17" s="38">
        <v>75</v>
      </c>
      <c r="AP17" s="38">
        <v>500</v>
      </c>
      <c r="AQ17" s="48">
        <f>U17+AA17+AG17+AK17+AN17+AO17+AP17</f>
        <v>15303.759999999998</v>
      </c>
      <c r="AR17" s="52">
        <f>W17+AC17+AG17+AK17+AN17+AO17+AP17</f>
        <v>10811.471999999998</v>
      </c>
    </row>
    <row r="18" spans="1:44" s="7" customFormat="1" ht="26.25" customHeight="1" x14ac:dyDescent="0.35">
      <c r="A18" s="41"/>
      <c r="B18" s="57"/>
      <c r="C18" s="41"/>
      <c r="D18" s="41"/>
      <c r="E18" s="45"/>
      <c r="F18" s="46"/>
      <c r="G18" s="46"/>
      <c r="H18" s="45"/>
      <c r="I18" s="48"/>
      <c r="J18" s="41"/>
      <c r="K18" s="41"/>
      <c r="L18" s="41"/>
      <c r="M18" s="41"/>
      <c r="N18" s="41"/>
      <c r="O18" s="41"/>
      <c r="P18" s="41"/>
      <c r="Q18" s="41"/>
      <c r="R18" s="6">
        <v>1132.5999999999999</v>
      </c>
      <c r="S18" s="48"/>
      <c r="T18" s="44"/>
      <c r="U18" s="38"/>
      <c r="V18" s="43"/>
      <c r="W18" s="48"/>
      <c r="X18" s="38"/>
      <c r="Y18" s="48"/>
      <c r="Z18" s="44"/>
      <c r="AA18" s="38"/>
      <c r="AB18" s="38"/>
      <c r="AC18" s="48"/>
      <c r="AD18" s="43"/>
      <c r="AE18" s="38"/>
      <c r="AF18" s="44"/>
      <c r="AG18" s="43"/>
      <c r="AH18" s="38"/>
      <c r="AI18" s="38"/>
      <c r="AJ18" s="44"/>
      <c r="AK18" s="48"/>
      <c r="AL18" s="38"/>
      <c r="AM18" s="38"/>
      <c r="AN18" s="38"/>
      <c r="AO18" s="38"/>
      <c r="AP18" s="38"/>
      <c r="AQ18" s="38"/>
      <c r="AR18" s="53"/>
    </row>
    <row r="19" spans="1:44" x14ac:dyDescent="0.35">
      <c r="A19" s="5" t="s">
        <v>71</v>
      </c>
      <c r="B19" s="59"/>
      <c r="C19" s="1" t="s">
        <v>14</v>
      </c>
      <c r="D19" s="1" t="s">
        <v>16</v>
      </c>
      <c r="E19" s="20">
        <v>2070</v>
      </c>
      <c r="F19" s="12">
        <v>14.5</v>
      </c>
      <c r="G19" s="6">
        <f t="shared" si="2"/>
        <v>30015</v>
      </c>
      <c r="H19" s="21">
        <v>46.5</v>
      </c>
      <c r="I19" s="6">
        <v>21.75</v>
      </c>
      <c r="J19" s="6">
        <f t="shared" si="3"/>
        <v>1011.375</v>
      </c>
      <c r="K19" s="6">
        <v>589.27</v>
      </c>
      <c r="L19" s="6">
        <f t="shared" si="0"/>
        <v>31615.645</v>
      </c>
      <c r="M19" s="6">
        <v>2418.6</v>
      </c>
      <c r="N19" s="5" t="s">
        <v>33</v>
      </c>
      <c r="O19" s="5" t="s">
        <v>13</v>
      </c>
      <c r="P19" s="5" t="s">
        <v>12</v>
      </c>
      <c r="Q19" s="1" t="s">
        <v>13</v>
      </c>
      <c r="R19" s="11">
        <v>0</v>
      </c>
      <c r="S19" s="11">
        <v>0</v>
      </c>
      <c r="T19" s="1" t="s">
        <v>13</v>
      </c>
      <c r="U19" s="15">
        <v>0</v>
      </c>
      <c r="V19" s="15">
        <f>U19*20%</f>
        <v>0</v>
      </c>
      <c r="W19" s="15">
        <f>U19-V19</f>
        <v>0</v>
      </c>
      <c r="X19" s="15">
        <v>0</v>
      </c>
      <c r="Y19" s="11">
        <f>X19*12</f>
        <v>0</v>
      </c>
      <c r="Z19" s="1" t="s">
        <v>13</v>
      </c>
      <c r="AA19" s="15">
        <f>Y19</f>
        <v>0</v>
      </c>
      <c r="AB19" s="15">
        <f>AA19*60%</f>
        <v>0</v>
      </c>
      <c r="AC19" s="11">
        <f>AA19-AB19</f>
        <v>0</v>
      </c>
      <c r="AD19" s="15">
        <v>0</v>
      </c>
      <c r="AE19" s="15">
        <f>AD19*12</f>
        <v>0</v>
      </c>
      <c r="AF19" s="1" t="s">
        <v>13</v>
      </c>
      <c r="AG19" s="15">
        <f>AE19</f>
        <v>0</v>
      </c>
      <c r="AH19" s="15">
        <v>0</v>
      </c>
      <c r="AI19" s="15">
        <f>AH19*12</f>
        <v>0</v>
      </c>
      <c r="AJ19" s="1" t="s">
        <v>13</v>
      </c>
      <c r="AK19" s="11">
        <f>AI19</f>
        <v>0</v>
      </c>
      <c r="AL19" s="15">
        <v>0</v>
      </c>
      <c r="AM19" s="15">
        <f>AL19*12</f>
        <v>0</v>
      </c>
      <c r="AN19" s="15">
        <f>AM19</f>
        <v>0</v>
      </c>
      <c r="AO19" s="15">
        <v>0</v>
      </c>
      <c r="AP19" s="15">
        <v>0</v>
      </c>
      <c r="AQ19" s="15">
        <f>AA19+AG19+AK19+AN19+AO19</f>
        <v>0</v>
      </c>
    </row>
    <row r="20" spans="1:44" x14ac:dyDescent="0.35">
      <c r="A20" s="41" t="s">
        <v>72</v>
      </c>
      <c r="B20" s="57"/>
      <c r="C20" s="41" t="s">
        <v>37</v>
      </c>
      <c r="D20" s="41" t="s">
        <v>17</v>
      </c>
      <c r="E20" s="20">
        <v>1646</v>
      </c>
      <c r="F20" s="12">
        <v>26.05</v>
      </c>
      <c r="G20" s="48">
        <f>(E20*F20)+(E21*F21)+(E22*F22)</f>
        <v>60448.180000000008</v>
      </c>
      <c r="H20" s="21">
        <v>57</v>
      </c>
      <c r="I20" s="6">
        <v>39.08</v>
      </c>
      <c r="J20" s="48">
        <f>(H20*I20)+(H21*I21)+(H22*I22)</f>
        <v>3814.915</v>
      </c>
      <c r="K20" s="48">
        <v>582.41</v>
      </c>
      <c r="L20" s="48">
        <f t="shared" si="0"/>
        <v>64845.505000000012</v>
      </c>
      <c r="M20" s="48">
        <v>4938.6499999999996</v>
      </c>
      <c r="N20" s="41" t="s">
        <v>38</v>
      </c>
      <c r="O20" s="41" t="s">
        <v>13</v>
      </c>
      <c r="P20" s="41" t="s">
        <v>12</v>
      </c>
      <c r="Q20" s="41" t="s">
        <v>13</v>
      </c>
      <c r="R20" s="6">
        <v>1043.8399999999999</v>
      </c>
      <c r="S20" s="48">
        <f>(R20*5)+(R21*7)</f>
        <v>13147.399999999998</v>
      </c>
      <c r="T20" s="44" t="s">
        <v>112</v>
      </c>
      <c r="U20" s="38">
        <f>S20+S21</f>
        <v>13147.399999999998</v>
      </c>
      <c r="V20" s="38">
        <f>U20*32%</f>
        <v>4207.1679999999997</v>
      </c>
      <c r="W20" s="48">
        <f>U20-V20</f>
        <v>8940.2319999999982</v>
      </c>
      <c r="X20" s="38">
        <v>39.6</v>
      </c>
      <c r="Y20" s="48">
        <f>X20*12</f>
        <v>475.20000000000005</v>
      </c>
      <c r="Z20" s="44" t="s">
        <v>125</v>
      </c>
      <c r="AA20" s="38">
        <f>Y20</f>
        <v>475.20000000000005</v>
      </c>
      <c r="AB20" s="38">
        <f>AA20*60%</f>
        <v>285.12</v>
      </c>
      <c r="AC20" s="48">
        <f>AA20-AB20</f>
        <v>190.08000000000004</v>
      </c>
      <c r="AD20" s="38">
        <v>13.75</v>
      </c>
      <c r="AE20" s="38">
        <f>AD20*12</f>
        <v>165</v>
      </c>
      <c r="AF20" s="44" t="s">
        <v>111</v>
      </c>
      <c r="AG20" s="38">
        <f>AE20</f>
        <v>165</v>
      </c>
      <c r="AH20" s="38">
        <v>9.58</v>
      </c>
      <c r="AI20" s="38">
        <f>AH20*12</f>
        <v>114.96000000000001</v>
      </c>
      <c r="AJ20" s="41" t="s">
        <v>106</v>
      </c>
      <c r="AK20" s="48">
        <f>AI20</f>
        <v>114.96000000000001</v>
      </c>
      <c r="AL20" s="38">
        <v>71.81</v>
      </c>
      <c r="AM20" s="38">
        <f>AL20*12</f>
        <v>861.72</v>
      </c>
      <c r="AN20" s="38">
        <f>AM20</f>
        <v>861.72</v>
      </c>
      <c r="AO20" s="38">
        <v>75</v>
      </c>
      <c r="AP20" s="38">
        <v>500</v>
      </c>
      <c r="AQ20" s="48">
        <f>U20+AA20+AG20+AK20+AN20+AO20+AP20</f>
        <v>15339.279999999997</v>
      </c>
      <c r="AR20" s="52">
        <f>W20+AC20+AG20+AK20+AN20+AO20+AP20</f>
        <v>10846.991999999997</v>
      </c>
    </row>
    <row r="21" spans="1:44" x14ac:dyDescent="0.35">
      <c r="A21" s="41"/>
      <c r="B21" s="57"/>
      <c r="C21" s="41"/>
      <c r="D21" s="41"/>
      <c r="E21" s="20">
        <v>240</v>
      </c>
      <c r="F21" s="12">
        <v>27.05</v>
      </c>
      <c r="G21" s="48"/>
      <c r="H21" s="21">
        <v>32</v>
      </c>
      <c r="I21" s="6">
        <v>40.58</v>
      </c>
      <c r="J21" s="48"/>
      <c r="K21" s="48"/>
      <c r="L21" s="48"/>
      <c r="M21" s="48"/>
      <c r="N21" s="41"/>
      <c r="O21" s="41"/>
      <c r="P21" s="41"/>
      <c r="Q21" s="41"/>
      <c r="R21" s="48">
        <v>1132.5999999999999</v>
      </c>
      <c r="S21" s="48"/>
      <c r="T21" s="44"/>
      <c r="U21" s="38"/>
      <c r="V21" s="38"/>
      <c r="W21" s="48"/>
      <c r="X21" s="38"/>
      <c r="Y21" s="48"/>
      <c r="Z21" s="44"/>
      <c r="AA21" s="38"/>
      <c r="AB21" s="38"/>
      <c r="AC21" s="48"/>
      <c r="AD21" s="38"/>
      <c r="AE21" s="38"/>
      <c r="AF21" s="44"/>
      <c r="AG21" s="38"/>
      <c r="AH21" s="38"/>
      <c r="AI21" s="38"/>
      <c r="AJ21" s="41"/>
      <c r="AK21" s="48"/>
      <c r="AL21" s="38"/>
      <c r="AM21" s="38"/>
      <c r="AN21" s="38"/>
      <c r="AO21" s="38"/>
      <c r="AP21" s="38"/>
      <c r="AQ21" s="38"/>
      <c r="AR21" s="53"/>
    </row>
    <row r="22" spans="1:44" x14ac:dyDescent="0.35">
      <c r="A22" s="41"/>
      <c r="B22" s="57"/>
      <c r="C22" s="1" t="s">
        <v>24</v>
      </c>
      <c r="D22" s="41"/>
      <c r="E22" s="20">
        <v>374</v>
      </c>
      <c r="F22" s="12">
        <v>29.62</v>
      </c>
      <c r="G22" s="48"/>
      <c r="H22" s="21">
        <v>6.5</v>
      </c>
      <c r="I22" s="6">
        <v>44.43</v>
      </c>
      <c r="J22" s="48"/>
      <c r="K22" s="48"/>
      <c r="L22" s="48"/>
      <c r="M22" s="48"/>
      <c r="N22" s="41"/>
      <c r="O22" s="41"/>
      <c r="P22" s="41"/>
      <c r="Q22" s="41"/>
      <c r="R22" s="48"/>
      <c r="S22" s="48"/>
      <c r="T22" s="44"/>
      <c r="U22" s="38"/>
      <c r="V22" s="38"/>
      <c r="W22" s="48"/>
      <c r="X22" s="38"/>
      <c r="Y22" s="48"/>
      <c r="Z22" s="44"/>
      <c r="AA22" s="38"/>
      <c r="AB22" s="38"/>
      <c r="AC22" s="48"/>
      <c r="AD22" s="38"/>
      <c r="AE22" s="38"/>
      <c r="AF22" s="44"/>
      <c r="AG22" s="38"/>
      <c r="AH22" s="38"/>
      <c r="AI22" s="38"/>
      <c r="AJ22" s="41"/>
      <c r="AK22" s="48"/>
      <c r="AL22" s="38"/>
      <c r="AM22" s="38"/>
      <c r="AN22" s="38"/>
      <c r="AO22" s="38"/>
      <c r="AP22" s="38"/>
      <c r="AQ22" s="38"/>
      <c r="AR22" s="53"/>
    </row>
    <row r="23" spans="1:44" ht="29" x14ac:dyDescent="0.35">
      <c r="A23" s="5" t="s">
        <v>90</v>
      </c>
      <c r="B23" s="58"/>
      <c r="C23" s="5" t="s">
        <v>19</v>
      </c>
      <c r="D23" s="5" t="s">
        <v>17</v>
      </c>
      <c r="E23" s="21">
        <v>848</v>
      </c>
      <c r="F23" s="12">
        <v>15</v>
      </c>
      <c r="G23" s="6">
        <f t="shared" si="2"/>
        <v>12720</v>
      </c>
      <c r="H23" s="21">
        <v>44.5</v>
      </c>
      <c r="I23" s="6">
        <v>22.5</v>
      </c>
      <c r="J23" s="6">
        <f t="shared" si="3"/>
        <v>1001.25</v>
      </c>
      <c r="K23" s="6">
        <v>0</v>
      </c>
      <c r="L23" s="6">
        <f t="shared" si="0"/>
        <v>13721.25</v>
      </c>
      <c r="M23" s="6">
        <v>1026.1400000000001</v>
      </c>
      <c r="N23" s="5" t="s">
        <v>47</v>
      </c>
      <c r="O23" s="5" t="s">
        <v>48</v>
      </c>
      <c r="P23" s="5" t="s">
        <v>12</v>
      </c>
      <c r="Q23" s="5" t="s">
        <v>13</v>
      </c>
      <c r="R23" s="6">
        <v>1321.36</v>
      </c>
      <c r="S23" s="6">
        <f>R23*5</f>
        <v>6606.7999999999993</v>
      </c>
      <c r="T23" s="5" t="s">
        <v>113</v>
      </c>
      <c r="U23" s="13">
        <f>S23</f>
        <v>6606.7999999999993</v>
      </c>
      <c r="V23" s="13">
        <f>U23*32%</f>
        <v>2114.1759999999999</v>
      </c>
      <c r="W23" s="6">
        <f>U23-V23</f>
        <v>4492.6239999999998</v>
      </c>
      <c r="X23" s="13">
        <v>40.81</v>
      </c>
      <c r="Y23" s="6">
        <f>X23*5</f>
        <v>204.05</v>
      </c>
      <c r="Z23" s="10" t="s">
        <v>114</v>
      </c>
      <c r="AA23" s="13">
        <f>Y23</f>
        <v>204.05</v>
      </c>
      <c r="AB23" s="13">
        <f>AA23*60%</f>
        <v>122.43</v>
      </c>
      <c r="AC23" s="6">
        <f>AA23-AB23</f>
        <v>81.62</v>
      </c>
      <c r="AD23" s="13">
        <v>13.07</v>
      </c>
      <c r="AE23" s="13">
        <f>AD23*5</f>
        <v>65.349999999999994</v>
      </c>
      <c r="AF23" s="10" t="s">
        <v>115</v>
      </c>
      <c r="AG23" s="13">
        <f>AE23</f>
        <v>65.349999999999994</v>
      </c>
      <c r="AH23" s="13">
        <v>9.58</v>
      </c>
      <c r="AI23" s="13">
        <f>AH23*5</f>
        <v>47.9</v>
      </c>
      <c r="AJ23" s="5" t="s">
        <v>106</v>
      </c>
      <c r="AK23" s="6">
        <f>AI23</f>
        <v>47.9</v>
      </c>
      <c r="AL23" s="13">
        <v>41.3</v>
      </c>
      <c r="AM23" s="13">
        <f>AL23*5</f>
        <v>206.5</v>
      </c>
      <c r="AN23" s="13">
        <f>AM23</f>
        <v>206.5</v>
      </c>
      <c r="AO23" s="13">
        <v>75</v>
      </c>
      <c r="AP23" s="13">
        <v>209</v>
      </c>
      <c r="AQ23" s="6">
        <f>U23+AA23+AG23+AK23+AN23+AO23+AP23</f>
        <v>7414.5999999999995</v>
      </c>
      <c r="AR23" s="35">
        <f>W23+AC23+AG23+AK23+AN23+AO23+AP23</f>
        <v>5177.9939999999997</v>
      </c>
    </row>
    <row r="24" spans="1:44" x14ac:dyDescent="0.35">
      <c r="A24" s="5" t="s">
        <v>73</v>
      </c>
      <c r="B24" s="59"/>
      <c r="C24" s="1" t="s">
        <v>25</v>
      </c>
      <c r="D24" s="1" t="s">
        <v>16</v>
      </c>
      <c r="E24" s="20">
        <v>2114</v>
      </c>
      <c r="F24" s="12">
        <v>14.5</v>
      </c>
      <c r="G24" s="6">
        <f t="shared" si="2"/>
        <v>30653</v>
      </c>
      <c r="H24" s="21">
        <v>57.5</v>
      </c>
      <c r="I24" s="6">
        <v>21.75</v>
      </c>
      <c r="J24" s="6">
        <f t="shared" si="3"/>
        <v>1250.625</v>
      </c>
      <c r="K24" s="6">
        <v>589.27</v>
      </c>
      <c r="L24" s="6">
        <f t="shared" si="0"/>
        <v>32492.895</v>
      </c>
      <c r="M24" s="6">
        <v>2485.71</v>
      </c>
      <c r="N24" s="5" t="s">
        <v>49</v>
      </c>
      <c r="O24" s="1" t="s">
        <v>13</v>
      </c>
      <c r="P24" s="1" t="s">
        <v>12</v>
      </c>
      <c r="Q24" s="1" t="s">
        <v>13</v>
      </c>
      <c r="R24" s="11">
        <v>0</v>
      </c>
      <c r="S24" s="11">
        <v>0</v>
      </c>
      <c r="T24" s="1" t="s">
        <v>13</v>
      </c>
      <c r="U24" s="15">
        <v>0</v>
      </c>
      <c r="V24" s="15">
        <f>U24*20%</f>
        <v>0</v>
      </c>
      <c r="W24" s="15">
        <f>U24-V24</f>
        <v>0</v>
      </c>
      <c r="X24" s="15">
        <v>0</v>
      </c>
      <c r="Y24" s="11">
        <f>X24*12</f>
        <v>0</v>
      </c>
      <c r="Z24" s="1" t="s">
        <v>13</v>
      </c>
      <c r="AA24" s="15">
        <f>Y24</f>
        <v>0</v>
      </c>
      <c r="AB24" s="15">
        <f>AA24*60%</f>
        <v>0</v>
      </c>
      <c r="AC24" s="11">
        <f>AA24-AB24</f>
        <v>0</v>
      </c>
      <c r="AD24" s="15">
        <v>0</v>
      </c>
      <c r="AE24" s="15">
        <f>AD24*12</f>
        <v>0</v>
      </c>
      <c r="AF24" s="1" t="s">
        <v>13</v>
      </c>
      <c r="AG24" s="15">
        <f>AE24</f>
        <v>0</v>
      </c>
      <c r="AH24" s="15">
        <v>0</v>
      </c>
      <c r="AI24" s="15">
        <f>AH2420</f>
        <v>0</v>
      </c>
      <c r="AJ24" s="1" t="s">
        <v>13</v>
      </c>
      <c r="AK24" s="11">
        <f>AI24</f>
        <v>0</v>
      </c>
      <c r="AL24" s="15">
        <v>0</v>
      </c>
      <c r="AM24" s="15">
        <f>AL24*12</f>
        <v>0</v>
      </c>
      <c r="AN24" s="15">
        <f>AM24</f>
        <v>0</v>
      </c>
      <c r="AO24" s="15">
        <v>0</v>
      </c>
      <c r="AP24" s="15">
        <v>0</v>
      </c>
      <c r="AQ24" s="15">
        <f>AA24+AG24+AK24+AN24+AO24</f>
        <v>0</v>
      </c>
      <c r="AR24" s="15">
        <f>AB24+AH24+AL24+AO24+AP24</f>
        <v>0</v>
      </c>
    </row>
    <row r="25" spans="1:44" x14ac:dyDescent="0.35">
      <c r="A25" s="5" t="s">
        <v>77</v>
      </c>
      <c r="B25" s="59"/>
      <c r="C25" s="1" t="s">
        <v>25</v>
      </c>
      <c r="D25" s="1" t="s">
        <v>16</v>
      </c>
      <c r="E25" s="20">
        <v>1238.5</v>
      </c>
      <c r="F25" s="12">
        <v>14</v>
      </c>
      <c r="G25" s="6">
        <f t="shared" si="2"/>
        <v>17339</v>
      </c>
      <c r="H25" s="21">
        <v>11</v>
      </c>
      <c r="I25" s="6">
        <v>21</v>
      </c>
      <c r="J25" s="6">
        <f t="shared" si="3"/>
        <v>231</v>
      </c>
      <c r="K25" s="6">
        <v>550.36</v>
      </c>
      <c r="L25" s="6">
        <f t="shared" si="0"/>
        <v>18120.36</v>
      </c>
      <c r="M25" s="6">
        <v>1386.21</v>
      </c>
      <c r="N25" s="5">
        <v>9.202</v>
      </c>
      <c r="O25" s="1" t="s">
        <v>13</v>
      </c>
      <c r="P25" s="1" t="s">
        <v>12</v>
      </c>
      <c r="Q25" s="1" t="s">
        <v>13</v>
      </c>
      <c r="R25" s="11">
        <v>0</v>
      </c>
      <c r="S25" s="11">
        <v>0</v>
      </c>
      <c r="T25" s="1" t="s">
        <v>13</v>
      </c>
      <c r="U25" s="15">
        <v>0</v>
      </c>
      <c r="V25" s="15">
        <f>U25*20%</f>
        <v>0</v>
      </c>
      <c r="W25" s="15">
        <f>U25-V25</f>
        <v>0</v>
      </c>
      <c r="X25" s="15">
        <v>0</v>
      </c>
      <c r="Y25" s="11">
        <f>X25*12</f>
        <v>0</v>
      </c>
      <c r="Z25" s="1" t="s">
        <v>13</v>
      </c>
      <c r="AA25" s="15">
        <f>Y25</f>
        <v>0</v>
      </c>
      <c r="AB25" s="15">
        <f>AA25*60%</f>
        <v>0</v>
      </c>
      <c r="AC25" s="11">
        <f>AA25-AB25</f>
        <v>0</v>
      </c>
      <c r="AD25" s="15">
        <v>0</v>
      </c>
      <c r="AE25" s="15">
        <f>AD25*12</f>
        <v>0</v>
      </c>
      <c r="AF25" s="1" t="s">
        <v>13</v>
      </c>
      <c r="AG25" s="15">
        <f>AE25</f>
        <v>0</v>
      </c>
      <c r="AH25" s="15">
        <v>0</v>
      </c>
      <c r="AI25" s="15">
        <f>AH25*12</f>
        <v>0</v>
      </c>
      <c r="AJ25" s="1" t="s">
        <v>13</v>
      </c>
      <c r="AK25" s="11">
        <f>AI25</f>
        <v>0</v>
      </c>
      <c r="AL25" s="15">
        <v>0</v>
      </c>
      <c r="AM25" s="15">
        <f>AL25*12</f>
        <v>0</v>
      </c>
      <c r="AN25" s="15">
        <f>AM25</f>
        <v>0</v>
      </c>
      <c r="AO25" s="15">
        <v>0</v>
      </c>
      <c r="AP25" s="15">
        <v>0</v>
      </c>
      <c r="AQ25" s="15">
        <f>AA25+AG25+AK25+AN25+AO25</f>
        <v>0</v>
      </c>
      <c r="AR25" s="15">
        <f>AB25+AH25+AL25+AO25+AP25</f>
        <v>0</v>
      </c>
    </row>
    <row r="26" spans="1:44" x14ac:dyDescent="0.35">
      <c r="A26" s="41" t="s">
        <v>78</v>
      </c>
      <c r="B26" s="57"/>
      <c r="C26" s="41" t="s">
        <v>23</v>
      </c>
      <c r="D26" s="41" t="s">
        <v>17</v>
      </c>
      <c r="E26" s="45">
        <v>2188.5</v>
      </c>
      <c r="F26" s="46">
        <v>24.37</v>
      </c>
      <c r="G26" s="46">
        <f t="shared" si="2"/>
        <v>53333.745000000003</v>
      </c>
      <c r="H26" s="45">
        <v>124</v>
      </c>
      <c r="I26" s="48">
        <v>36.56</v>
      </c>
      <c r="J26" s="41">
        <f t="shared" si="3"/>
        <v>4533.4400000000005</v>
      </c>
      <c r="K26" s="41">
        <v>582.41</v>
      </c>
      <c r="L26" s="41">
        <f t="shared" si="0"/>
        <v>58449.595000000008</v>
      </c>
      <c r="M26" s="41">
        <v>4356.05</v>
      </c>
      <c r="N26" s="41">
        <v>12.2004</v>
      </c>
      <c r="O26" s="41" t="s">
        <v>13</v>
      </c>
      <c r="P26" s="41" t="s">
        <v>12</v>
      </c>
      <c r="Q26" s="41" t="s">
        <v>13</v>
      </c>
      <c r="R26" s="6">
        <v>1681.74</v>
      </c>
      <c r="S26" s="48">
        <f>(R26*5)+(R27*7)</f>
        <v>21181.88</v>
      </c>
      <c r="T26" s="41" t="s">
        <v>106</v>
      </c>
      <c r="U26" s="38">
        <f>S26+S27</f>
        <v>21181.88</v>
      </c>
      <c r="V26" s="43">
        <f>U26*32%</f>
        <v>6778.2016000000003</v>
      </c>
      <c r="W26" s="48">
        <f>U26-V26</f>
        <v>14403.678400000001</v>
      </c>
      <c r="X26" s="38">
        <v>79.349999999999994</v>
      </c>
      <c r="Y26" s="48">
        <f>X26*12</f>
        <v>952.19999999999993</v>
      </c>
      <c r="Z26" s="44" t="s">
        <v>107</v>
      </c>
      <c r="AA26" s="38">
        <f>Y26</f>
        <v>952.19999999999993</v>
      </c>
      <c r="AB26" s="38">
        <f>AA26*60%</f>
        <v>571.31999999999994</v>
      </c>
      <c r="AC26" s="48">
        <f>AA26-AB26</f>
        <v>380.88</v>
      </c>
      <c r="AD26" s="43">
        <v>20.22</v>
      </c>
      <c r="AE26" s="38">
        <f>AD26*12</f>
        <v>242.64</v>
      </c>
      <c r="AF26" s="44" t="s">
        <v>108</v>
      </c>
      <c r="AG26" s="43">
        <f>AE26</f>
        <v>242.64</v>
      </c>
      <c r="AH26" s="38">
        <v>9.58</v>
      </c>
      <c r="AI26" s="38">
        <f>AH26*12</f>
        <v>114.96000000000001</v>
      </c>
      <c r="AJ26" s="41" t="s">
        <v>106</v>
      </c>
      <c r="AK26" s="48">
        <f>AI26</f>
        <v>114.96000000000001</v>
      </c>
      <c r="AL26" s="38">
        <v>67.12</v>
      </c>
      <c r="AM26" s="38">
        <f>AL26*12</f>
        <v>805.44</v>
      </c>
      <c r="AN26" s="38">
        <f>AM26</f>
        <v>805.44</v>
      </c>
      <c r="AO26" s="38">
        <v>75</v>
      </c>
      <c r="AP26" s="38">
        <v>500</v>
      </c>
      <c r="AQ26" s="48">
        <f>U26+AA26+AG26+AK26+AN26+AO26+AP26</f>
        <v>23872.12</v>
      </c>
      <c r="AR26" s="52">
        <f>W26+AC26+AG26+AK26+AN26+AO26+AP26</f>
        <v>16522.598399999999</v>
      </c>
    </row>
    <row r="27" spans="1:44" x14ac:dyDescent="0.35">
      <c r="A27" s="41"/>
      <c r="B27" s="57"/>
      <c r="C27" s="41"/>
      <c r="D27" s="41"/>
      <c r="E27" s="45"/>
      <c r="F27" s="46"/>
      <c r="G27" s="46"/>
      <c r="H27" s="45"/>
      <c r="I27" s="48"/>
      <c r="J27" s="41"/>
      <c r="K27" s="41"/>
      <c r="L27" s="41"/>
      <c r="M27" s="41"/>
      <c r="N27" s="41"/>
      <c r="O27" s="41"/>
      <c r="P27" s="41"/>
      <c r="Q27" s="41"/>
      <c r="R27" s="6">
        <v>1824.74</v>
      </c>
      <c r="S27" s="48"/>
      <c r="T27" s="41"/>
      <c r="U27" s="38"/>
      <c r="V27" s="43"/>
      <c r="W27" s="48"/>
      <c r="X27" s="38"/>
      <c r="Y27" s="48"/>
      <c r="Z27" s="44"/>
      <c r="AA27" s="38"/>
      <c r="AB27" s="38"/>
      <c r="AC27" s="48"/>
      <c r="AD27" s="43"/>
      <c r="AE27" s="38"/>
      <c r="AF27" s="44"/>
      <c r="AG27" s="43"/>
      <c r="AH27" s="38"/>
      <c r="AI27" s="38"/>
      <c r="AJ27" s="41"/>
      <c r="AK27" s="48"/>
      <c r="AL27" s="38"/>
      <c r="AM27" s="38"/>
      <c r="AN27" s="38"/>
      <c r="AO27" s="38"/>
      <c r="AP27" s="38"/>
      <c r="AQ27" s="38"/>
      <c r="AR27" s="53"/>
    </row>
    <row r="28" spans="1:44" x14ac:dyDescent="0.35">
      <c r="A28" s="5" t="s">
        <v>79</v>
      </c>
      <c r="B28" s="59"/>
      <c r="C28" s="1" t="s">
        <v>26</v>
      </c>
      <c r="D28" s="1" t="s">
        <v>17</v>
      </c>
      <c r="E28" s="20">
        <v>2214</v>
      </c>
      <c r="F28" s="12">
        <v>22.98</v>
      </c>
      <c r="G28" s="6">
        <f t="shared" si="2"/>
        <v>50877.72</v>
      </c>
      <c r="H28" s="21">
        <v>123</v>
      </c>
      <c r="I28" s="6">
        <v>34.47</v>
      </c>
      <c r="J28" s="6">
        <f t="shared" si="3"/>
        <v>4239.8099999999995</v>
      </c>
      <c r="K28" s="6">
        <v>2057.67</v>
      </c>
      <c r="L28" s="6">
        <f t="shared" si="0"/>
        <v>57175.199999999997</v>
      </c>
      <c r="M28" s="6">
        <v>4259.1899999999996</v>
      </c>
      <c r="N28" s="5">
        <v>4.2004999999999999</v>
      </c>
      <c r="O28" s="1" t="s">
        <v>13</v>
      </c>
      <c r="P28" s="1" t="s">
        <v>12</v>
      </c>
      <c r="Q28" s="1" t="s">
        <v>13</v>
      </c>
      <c r="R28" s="11">
        <v>0</v>
      </c>
      <c r="S28" s="11">
        <v>0</v>
      </c>
      <c r="T28" s="1" t="s">
        <v>13</v>
      </c>
      <c r="U28" s="15">
        <v>0</v>
      </c>
      <c r="V28" s="15">
        <f>U28*20%</f>
        <v>0</v>
      </c>
      <c r="W28" s="15">
        <f>U28-V28</f>
        <v>0</v>
      </c>
      <c r="X28" s="15">
        <v>19.399999999999999</v>
      </c>
      <c r="Y28" s="11">
        <f>X28*12</f>
        <v>232.79999999999998</v>
      </c>
      <c r="Z28" s="1" t="s">
        <v>105</v>
      </c>
      <c r="AA28" s="15">
        <f>Y28</f>
        <v>232.79999999999998</v>
      </c>
      <c r="AB28" s="15">
        <f>AA28*60%</f>
        <v>139.67999999999998</v>
      </c>
      <c r="AC28" s="11">
        <f>AA28-AB28</f>
        <v>93.12</v>
      </c>
      <c r="AD28" s="15">
        <v>6.88</v>
      </c>
      <c r="AE28" s="15">
        <f>AD28*12</f>
        <v>82.56</v>
      </c>
      <c r="AF28" s="1" t="s">
        <v>0</v>
      </c>
      <c r="AG28" s="15">
        <f>AE28</f>
        <v>82.56</v>
      </c>
      <c r="AH28" s="15">
        <v>9.58</v>
      </c>
      <c r="AI28" s="15">
        <f>AH28*12</f>
        <v>114.96000000000001</v>
      </c>
      <c r="AJ28" s="1" t="s">
        <v>106</v>
      </c>
      <c r="AK28" s="11">
        <f>AI28</f>
        <v>114.96000000000001</v>
      </c>
      <c r="AL28" s="15">
        <v>63.32</v>
      </c>
      <c r="AM28" s="15">
        <f>AL28*12</f>
        <v>759.84</v>
      </c>
      <c r="AN28" s="15">
        <f>AM28</f>
        <v>759.84</v>
      </c>
      <c r="AO28" s="15">
        <v>0</v>
      </c>
      <c r="AP28" s="15">
        <v>0</v>
      </c>
      <c r="AQ28" s="15">
        <f>AA28+AG28+AK28+AN28+AO28+AP28</f>
        <v>1190.1600000000001</v>
      </c>
      <c r="AR28" s="16">
        <f>AC28+AG28+AK28+AN28+AO28+AP28</f>
        <v>1050.48</v>
      </c>
    </row>
    <row r="29" spans="1:44" x14ac:dyDescent="0.35">
      <c r="A29" s="41" t="s">
        <v>80</v>
      </c>
      <c r="B29" s="57"/>
      <c r="C29" s="41" t="s">
        <v>23</v>
      </c>
      <c r="D29" s="41" t="s">
        <v>17</v>
      </c>
      <c r="E29" s="20">
        <v>815</v>
      </c>
      <c r="F29" s="12">
        <v>15</v>
      </c>
      <c r="G29" s="38">
        <f>(E29*F29)+(E30*F30)+(E31*F31)</f>
        <v>37137</v>
      </c>
      <c r="H29" s="21">
        <v>10.5</v>
      </c>
      <c r="I29" s="14">
        <v>22.5</v>
      </c>
      <c r="J29" s="38">
        <f>(H29*I29)+(H30*I30)+(H31*I31)</f>
        <v>3432</v>
      </c>
      <c r="K29" s="38">
        <v>589.26</v>
      </c>
      <c r="L29" s="38">
        <f>G29+J29+K29</f>
        <v>41158.26</v>
      </c>
      <c r="M29" s="38">
        <v>3141.72</v>
      </c>
      <c r="N29" s="41" t="s">
        <v>39</v>
      </c>
      <c r="O29" s="41" t="s">
        <v>13</v>
      </c>
      <c r="P29" s="41" t="s">
        <v>12</v>
      </c>
      <c r="Q29" s="41" t="s">
        <v>13</v>
      </c>
      <c r="R29" s="13">
        <v>579.91</v>
      </c>
      <c r="S29" s="38">
        <f>(R29*5)+(R30*7)</f>
        <v>7304.09</v>
      </c>
      <c r="T29" s="41" t="s">
        <v>105</v>
      </c>
      <c r="U29" s="38">
        <f>S29+S30</f>
        <v>7304.09</v>
      </c>
      <c r="V29" s="38">
        <f>U29*20%</f>
        <v>1460.8180000000002</v>
      </c>
      <c r="W29" s="38">
        <f>U29-V29</f>
        <v>5843.2719999999999</v>
      </c>
      <c r="X29" s="38">
        <v>19.399999999999999</v>
      </c>
      <c r="Y29" s="38">
        <f>X29*12</f>
        <v>232.79999999999998</v>
      </c>
      <c r="Z29" s="41" t="s">
        <v>105</v>
      </c>
      <c r="AA29" s="38">
        <f>Y29</f>
        <v>232.79999999999998</v>
      </c>
      <c r="AB29" s="38">
        <f>AA29*60%</f>
        <v>139.67999999999998</v>
      </c>
      <c r="AC29" s="38">
        <f>AA29-AB29</f>
        <v>93.12</v>
      </c>
      <c r="AD29" s="38">
        <v>6.88</v>
      </c>
      <c r="AE29" s="38">
        <f>AD29*12</f>
        <v>82.56</v>
      </c>
      <c r="AF29" s="41" t="s">
        <v>0</v>
      </c>
      <c r="AG29" s="38">
        <f>AE29</f>
        <v>82.56</v>
      </c>
      <c r="AH29" s="38">
        <v>6</v>
      </c>
      <c r="AI29" s="38">
        <f>AH29*12</f>
        <v>72</v>
      </c>
      <c r="AJ29" s="41" t="s">
        <v>0</v>
      </c>
      <c r="AK29" s="38">
        <f>AI29</f>
        <v>72</v>
      </c>
      <c r="AL29" s="38">
        <v>41.3</v>
      </c>
      <c r="AM29" s="38">
        <f>AL29*12</f>
        <v>495.59999999999997</v>
      </c>
      <c r="AN29" s="38">
        <f>AM29</f>
        <v>495.59999999999997</v>
      </c>
      <c r="AO29" s="38">
        <v>75</v>
      </c>
      <c r="AP29" s="38">
        <v>500</v>
      </c>
      <c r="AQ29" s="38">
        <f>U29+AA29+AG29+AK29+AN29+AO29+AP29</f>
        <v>8762.0500000000011</v>
      </c>
      <c r="AR29" s="51">
        <f>W29+AC29+AG29+AK29+AN29+AO29+AP29</f>
        <v>7161.5520000000006</v>
      </c>
    </row>
    <row r="30" spans="1:44" x14ac:dyDescent="0.35">
      <c r="A30" s="41"/>
      <c r="B30" s="57"/>
      <c r="C30" s="41"/>
      <c r="D30" s="41"/>
      <c r="E30" s="20">
        <v>624</v>
      </c>
      <c r="F30" s="12">
        <v>18</v>
      </c>
      <c r="G30" s="38"/>
      <c r="H30" s="21">
        <v>54.5</v>
      </c>
      <c r="I30" s="14">
        <v>27</v>
      </c>
      <c r="J30" s="38"/>
      <c r="K30" s="38"/>
      <c r="L30" s="38"/>
      <c r="M30" s="38"/>
      <c r="N30" s="41"/>
      <c r="O30" s="41"/>
      <c r="P30" s="41"/>
      <c r="Q30" s="41"/>
      <c r="R30" s="38">
        <v>629.22</v>
      </c>
      <c r="S30" s="38"/>
      <c r="T30" s="41"/>
      <c r="U30" s="38"/>
      <c r="V30" s="38"/>
      <c r="W30" s="38"/>
      <c r="X30" s="38"/>
      <c r="Y30" s="38"/>
      <c r="Z30" s="41"/>
      <c r="AA30" s="38"/>
      <c r="AB30" s="38"/>
      <c r="AC30" s="38"/>
      <c r="AD30" s="38"/>
      <c r="AE30" s="38"/>
      <c r="AF30" s="41"/>
      <c r="AG30" s="38"/>
      <c r="AH30" s="38"/>
      <c r="AI30" s="38"/>
      <c r="AJ30" s="41"/>
      <c r="AK30" s="38"/>
      <c r="AL30" s="38"/>
      <c r="AM30" s="38"/>
      <c r="AN30" s="38"/>
      <c r="AO30" s="38"/>
      <c r="AP30" s="38"/>
      <c r="AQ30" s="38"/>
      <c r="AR30" s="53"/>
    </row>
    <row r="31" spans="1:44" x14ac:dyDescent="0.35">
      <c r="A31" s="41"/>
      <c r="B31" s="57"/>
      <c r="C31" s="41"/>
      <c r="D31" s="41"/>
      <c r="E31" s="20">
        <v>720</v>
      </c>
      <c r="F31" s="12">
        <v>19</v>
      </c>
      <c r="G31" s="38"/>
      <c r="H31" s="21">
        <v>60.5</v>
      </c>
      <c r="I31" s="14">
        <v>28.5</v>
      </c>
      <c r="J31" s="38"/>
      <c r="K31" s="38"/>
      <c r="L31" s="38"/>
      <c r="M31" s="38"/>
      <c r="N31" s="41"/>
      <c r="O31" s="41"/>
      <c r="P31" s="41"/>
      <c r="Q31" s="41"/>
      <c r="R31" s="38"/>
      <c r="S31" s="38"/>
      <c r="T31" s="41"/>
      <c r="U31" s="38"/>
      <c r="V31" s="38"/>
      <c r="W31" s="38"/>
      <c r="X31" s="38"/>
      <c r="Y31" s="38"/>
      <c r="Z31" s="41"/>
      <c r="AA31" s="38"/>
      <c r="AB31" s="38"/>
      <c r="AC31" s="38"/>
      <c r="AD31" s="38"/>
      <c r="AE31" s="38"/>
      <c r="AF31" s="41"/>
      <c r="AG31" s="38"/>
      <c r="AH31" s="38"/>
      <c r="AI31" s="38"/>
      <c r="AJ31" s="41"/>
      <c r="AK31" s="38"/>
      <c r="AL31" s="38"/>
      <c r="AM31" s="38"/>
      <c r="AN31" s="38"/>
      <c r="AO31" s="38"/>
      <c r="AP31" s="38"/>
      <c r="AQ31" s="38"/>
      <c r="AR31" s="53"/>
    </row>
    <row r="32" spans="1:44" x14ac:dyDescent="0.35">
      <c r="A32" s="41" t="s">
        <v>81</v>
      </c>
      <c r="B32" s="57"/>
      <c r="C32" s="41" t="s">
        <v>27</v>
      </c>
      <c r="D32" s="41" t="s">
        <v>17</v>
      </c>
      <c r="E32" s="45">
        <v>2293</v>
      </c>
      <c r="F32" s="46">
        <v>24.65</v>
      </c>
      <c r="G32" s="38">
        <f t="shared" si="2"/>
        <v>56522.45</v>
      </c>
      <c r="H32" s="45">
        <v>332</v>
      </c>
      <c r="I32" s="47">
        <v>36.979999999999997</v>
      </c>
      <c r="J32" s="38">
        <f t="shared" si="3"/>
        <v>12277.359999999999</v>
      </c>
      <c r="K32" s="38">
        <v>582.41</v>
      </c>
      <c r="L32" s="38">
        <f t="shared" si="0"/>
        <v>69382.22</v>
      </c>
      <c r="M32" s="38">
        <v>5113.42</v>
      </c>
      <c r="N32" s="41" t="s">
        <v>50</v>
      </c>
      <c r="O32" s="41" t="s">
        <v>13</v>
      </c>
      <c r="P32" s="41" t="s">
        <v>12</v>
      </c>
      <c r="Q32" s="41" t="s">
        <v>13</v>
      </c>
      <c r="R32" s="13">
        <v>1681.71</v>
      </c>
      <c r="S32" s="38">
        <f>(R32*5)+(R33*7)</f>
        <v>21181.73</v>
      </c>
      <c r="T32" s="41" t="s">
        <v>106</v>
      </c>
      <c r="U32" s="38">
        <f>S32+S33</f>
        <v>21181.73</v>
      </c>
      <c r="V32" s="43">
        <f>U32*32%</f>
        <v>6778.1535999999996</v>
      </c>
      <c r="W32" s="38">
        <f>U32-V32</f>
        <v>14403.5764</v>
      </c>
      <c r="X32" s="38">
        <v>79.349999999999994</v>
      </c>
      <c r="Y32" s="38">
        <f>X32*12</f>
        <v>952.19999999999993</v>
      </c>
      <c r="Z32" s="44" t="s">
        <v>107</v>
      </c>
      <c r="AA32" s="38">
        <f>Y32</f>
        <v>952.19999999999993</v>
      </c>
      <c r="AB32" s="38">
        <f>AA32*60%</f>
        <v>571.31999999999994</v>
      </c>
      <c r="AC32" s="38">
        <f>AA32-AB32</f>
        <v>380.88</v>
      </c>
      <c r="AD32" s="43">
        <v>20.22</v>
      </c>
      <c r="AE32" s="38">
        <f>AD32*12</f>
        <v>242.64</v>
      </c>
      <c r="AF32" s="44" t="s">
        <v>108</v>
      </c>
      <c r="AG32" s="43">
        <f>AE32</f>
        <v>242.64</v>
      </c>
      <c r="AH32" s="38">
        <v>9.58</v>
      </c>
      <c r="AI32" s="38">
        <f>AH32*12</f>
        <v>114.96000000000001</v>
      </c>
      <c r="AJ32" s="41" t="s">
        <v>106</v>
      </c>
      <c r="AK32" s="38">
        <f>AI32</f>
        <v>114.96000000000001</v>
      </c>
      <c r="AL32" s="38">
        <v>67.92</v>
      </c>
      <c r="AM32" s="38">
        <f>AL32*12</f>
        <v>815.04</v>
      </c>
      <c r="AN32" s="38">
        <f>AM32</f>
        <v>815.04</v>
      </c>
      <c r="AO32" s="38">
        <v>75</v>
      </c>
      <c r="AP32" s="38">
        <v>500</v>
      </c>
      <c r="AQ32" s="38">
        <f>U32+AA32+AG32+AK32+AN32+AO32+AP32</f>
        <v>23881.57</v>
      </c>
      <c r="AR32" s="51">
        <f>W32+AC32+AG32+AK32+AN32+AO32+AP32</f>
        <v>16532.096399999999</v>
      </c>
    </row>
    <row r="33" spans="1:44" x14ac:dyDescent="0.35">
      <c r="A33" s="41"/>
      <c r="B33" s="57"/>
      <c r="C33" s="41"/>
      <c r="D33" s="41"/>
      <c r="E33" s="45"/>
      <c r="F33" s="46"/>
      <c r="G33" s="38"/>
      <c r="H33" s="45"/>
      <c r="I33" s="47"/>
      <c r="J33" s="38"/>
      <c r="K33" s="38"/>
      <c r="L33" s="38"/>
      <c r="M33" s="38"/>
      <c r="N33" s="41"/>
      <c r="O33" s="41"/>
      <c r="P33" s="41"/>
      <c r="Q33" s="41"/>
      <c r="R33" s="13">
        <v>1824.74</v>
      </c>
      <c r="S33" s="38"/>
      <c r="T33" s="41"/>
      <c r="U33" s="38"/>
      <c r="V33" s="43"/>
      <c r="W33" s="38"/>
      <c r="X33" s="38"/>
      <c r="Y33" s="38"/>
      <c r="Z33" s="44"/>
      <c r="AA33" s="38"/>
      <c r="AB33" s="38"/>
      <c r="AC33" s="38"/>
      <c r="AD33" s="43"/>
      <c r="AE33" s="38"/>
      <c r="AF33" s="44"/>
      <c r="AG33" s="43"/>
      <c r="AH33" s="38"/>
      <c r="AI33" s="38"/>
      <c r="AJ33" s="41"/>
      <c r="AK33" s="38"/>
      <c r="AL33" s="38"/>
      <c r="AM33" s="38"/>
      <c r="AN33" s="38"/>
      <c r="AO33" s="38"/>
      <c r="AP33" s="38"/>
      <c r="AQ33" s="38">
        <f t="shared" ref="AQ33:AR56" si="6">U33+AA33+AG33+AK33+AN33+AO33</f>
        <v>0</v>
      </c>
      <c r="AR33" s="53"/>
    </row>
    <row r="34" spans="1:44" x14ac:dyDescent="0.35">
      <c r="A34" s="41" t="s">
        <v>82</v>
      </c>
      <c r="B34" s="57"/>
      <c r="C34" s="41" t="s">
        <v>34</v>
      </c>
      <c r="D34" s="41" t="s">
        <v>17</v>
      </c>
      <c r="E34" s="45">
        <v>2132</v>
      </c>
      <c r="F34" s="46">
        <v>18</v>
      </c>
      <c r="G34" s="38">
        <f t="shared" si="2"/>
        <v>38376</v>
      </c>
      <c r="H34" s="45">
        <v>119.5</v>
      </c>
      <c r="I34" s="47">
        <v>27</v>
      </c>
      <c r="J34" s="38">
        <f t="shared" si="3"/>
        <v>3226.5</v>
      </c>
      <c r="K34" s="38">
        <v>589.28</v>
      </c>
      <c r="L34" s="38">
        <f t="shared" si="0"/>
        <v>42191.78</v>
      </c>
      <c r="M34" s="38">
        <v>3166.37</v>
      </c>
      <c r="N34" s="41" t="s">
        <v>51</v>
      </c>
      <c r="O34" s="41" t="s">
        <v>13</v>
      </c>
      <c r="P34" s="41" t="s">
        <v>12</v>
      </c>
      <c r="Q34" s="41" t="s">
        <v>13</v>
      </c>
      <c r="R34" s="13">
        <v>579.91</v>
      </c>
      <c r="S34" s="38">
        <f t="shared" ref="S34" si="7">(R34*5)+(R35*7)</f>
        <v>7304.09</v>
      </c>
      <c r="T34" s="41" t="s">
        <v>105</v>
      </c>
      <c r="U34" s="38">
        <f>S34+S35</f>
        <v>7304.09</v>
      </c>
      <c r="V34" s="43">
        <f>U34*20%</f>
        <v>1460.8180000000002</v>
      </c>
      <c r="W34" s="38">
        <f>U34-V34</f>
        <v>5843.2719999999999</v>
      </c>
      <c r="X34" s="38">
        <v>40.81</v>
      </c>
      <c r="Y34" s="38">
        <f>X34*12</f>
        <v>489.72</v>
      </c>
      <c r="Z34" s="44" t="s">
        <v>114</v>
      </c>
      <c r="AA34" s="38">
        <f>Y34</f>
        <v>489.72</v>
      </c>
      <c r="AB34" s="38">
        <f>AA34*60%</f>
        <v>293.83199999999999</v>
      </c>
      <c r="AC34" s="38">
        <f>AA34-AB34</f>
        <v>195.88800000000003</v>
      </c>
      <c r="AD34" s="43">
        <v>13.07</v>
      </c>
      <c r="AE34" s="38">
        <f>AD34*12</f>
        <v>156.84</v>
      </c>
      <c r="AF34" s="44" t="s">
        <v>115</v>
      </c>
      <c r="AG34" s="43">
        <f>AE34</f>
        <v>156.84</v>
      </c>
      <c r="AH34" s="38">
        <v>9.58</v>
      </c>
      <c r="AI34" s="38">
        <f>AH34*12</f>
        <v>114.96000000000001</v>
      </c>
      <c r="AJ34" s="41" t="s">
        <v>106</v>
      </c>
      <c r="AK34" s="38">
        <f>AI34</f>
        <v>114.96000000000001</v>
      </c>
      <c r="AL34" s="38">
        <v>49.57</v>
      </c>
      <c r="AM34" s="38">
        <f>AL34*12</f>
        <v>594.84</v>
      </c>
      <c r="AN34" s="38">
        <f>AM34</f>
        <v>594.84</v>
      </c>
      <c r="AO34" s="38">
        <v>75</v>
      </c>
      <c r="AP34" s="38">
        <v>500</v>
      </c>
      <c r="AQ34" s="38">
        <f t="shared" ref="AQ34" si="8">U34+AA34+AG34+AK34+AN34+AO34+AP34</f>
        <v>9235.4500000000007</v>
      </c>
      <c r="AR34" s="51">
        <f t="shared" ref="AR34" si="9">W34+AC34+AG34+AK34+AN34+AO34+AP34</f>
        <v>7480.8</v>
      </c>
    </row>
    <row r="35" spans="1:44" x14ac:dyDescent="0.35">
      <c r="A35" s="41"/>
      <c r="B35" s="57"/>
      <c r="C35" s="41"/>
      <c r="D35" s="41"/>
      <c r="E35" s="45"/>
      <c r="F35" s="46"/>
      <c r="G35" s="38"/>
      <c r="H35" s="45"/>
      <c r="I35" s="47"/>
      <c r="J35" s="38"/>
      <c r="K35" s="38"/>
      <c r="L35" s="38"/>
      <c r="M35" s="38"/>
      <c r="N35" s="41"/>
      <c r="O35" s="41"/>
      <c r="P35" s="41"/>
      <c r="Q35" s="41"/>
      <c r="R35" s="13">
        <v>629.22</v>
      </c>
      <c r="S35" s="38"/>
      <c r="T35" s="41"/>
      <c r="U35" s="38"/>
      <c r="V35" s="43"/>
      <c r="W35" s="38"/>
      <c r="X35" s="38"/>
      <c r="Y35" s="38"/>
      <c r="Z35" s="44"/>
      <c r="AA35" s="38"/>
      <c r="AB35" s="38"/>
      <c r="AC35" s="38"/>
      <c r="AD35" s="43"/>
      <c r="AE35" s="38"/>
      <c r="AF35" s="44"/>
      <c r="AG35" s="43"/>
      <c r="AH35" s="38"/>
      <c r="AI35" s="38"/>
      <c r="AJ35" s="41"/>
      <c r="AK35" s="38"/>
      <c r="AL35" s="38"/>
      <c r="AM35" s="38"/>
      <c r="AN35" s="38"/>
      <c r="AO35" s="38"/>
      <c r="AP35" s="38"/>
      <c r="AQ35" s="38">
        <f t="shared" si="6"/>
        <v>0</v>
      </c>
      <c r="AR35" s="53"/>
    </row>
    <row r="36" spans="1:44" x14ac:dyDescent="0.35">
      <c r="A36" s="41" t="s">
        <v>75</v>
      </c>
      <c r="B36" s="57"/>
      <c r="C36" s="1" t="s">
        <v>14</v>
      </c>
      <c r="D36" s="41" t="s">
        <v>17</v>
      </c>
      <c r="E36" s="20">
        <v>1849</v>
      </c>
      <c r="F36" s="12">
        <v>15</v>
      </c>
      <c r="G36" s="38">
        <f>(E36*F36)+(E37*F37)</f>
        <v>32199</v>
      </c>
      <c r="H36" s="21">
        <v>136</v>
      </c>
      <c r="I36" s="14">
        <v>22.5</v>
      </c>
      <c r="J36" s="38">
        <f>(H36*I36)+(H37*I37)</f>
        <v>3073.5</v>
      </c>
      <c r="K36" s="38">
        <v>589.27</v>
      </c>
      <c r="L36" s="38">
        <f>G36+J36+K36</f>
        <v>35861.769999999997</v>
      </c>
      <c r="M36" s="38">
        <v>2725.67</v>
      </c>
      <c r="N36" s="41" t="s">
        <v>52</v>
      </c>
      <c r="O36" s="41" t="s">
        <v>13</v>
      </c>
      <c r="P36" s="41" t="s">
        <v>12</v>
      </c>
      <c r="Q36" s="41" t="s">
        <v>13</v>
      </c>
      <c r="R36" s="13">
        <v>579.91</v>
      </c>
      <c r="S36" s="38">
        <f t="shared" ref="S36" si="10">(R36*5)+(R37*7)</f>
        <v>7304.09</v>
      </c>
      <c r="T36" s="41" t="s">
        <v>105</v>
      </c>
      <c r="U36" s="38">
        <f>S36+S37</f>
        <v>7304.09</v>
      </c>
      <c r="V36" s="38">
        <f>U36*20%</f>
        <v>1460.8180000000002</v>
      </c>
      <c r="W36" s="38">
        <f>U36-V36</f>
        <v>5843.2719999999999</v>
      </c>
      <c r="X36" s="38">
        <v>19.399999999999999</v>
      </c>
      <c r="Y36" s="38">
        <f>X36*12</f>
        <v>232.79999999999998</v>
      </c>
      <c r="Z36" s="41" t="s">
        <v>105</v>
      </c>
      <c r="AA36" s="38">
        <f>Y36</f>
        <v>232.79999999999998</v>
      </c>
      <c r="AB36" s="38">
        <f>AA36*60%</f>
        <v>139.67999999999998</v>
      </c>
      <c r="AC36" s="38">
        <f>AA36-AB36</f>
        <v>93.12</v>
      </c>
      <c r="AD36" s="38">
        <v>6.88</v>
      </c>
      <c r="AE36" s="38">
        <f>AD36*12</f>
        <v>82.56</v>
      </c>
      <c r="AF36" s="41" t="s">
        <v>0</v>
      </c>
      <c r="AG36" s="38">
        <f>AE36</f>
        <v>82.56</v>
      </c>
      <c r="AH36" s="38">
        <v>9.58</v>
      </c>
      <c r="AI36" s="38">
        <f>AH36*12</f>
        <v>114.96000000000001</v>
      </c>
      <c r="AJ36" s="41" t="s">
        <v>106</v>
      </c>
      <c r="AK36" s="38">
        <f>AI36</f>
        <v>114.96000000000001</v>
      </c>
      <c r="AL36" s="38">
        <v>41.3</v>
      </c>
      <c r="AM36" s="38">
        <f>AL36*12</f>
        <v>495.59999999999997</v>
      </c>
      <c r="AN36" s="38">
        <f>AM36</f>
        <v>495.59999999999997</v>
      </c>
      <c r="AO36" s="38">
        <v>75</v>
      </c>
      <c r="AP36" s="38">
        <v>500</v>
      </c>
      <c r="AQ36" s="38">
        <f t="shared" ref="AQ36" si="11">U36+AA36+AG36+AK36+AN36+AO36+AP36</f>
        <v>8805.01</v>
      </c>
      <c r="AR36" s="51">
        <f t="shared" ref="AR36" si="12">W36+AC36+AG36+AK36+AN36+AO36+AP36</f>
        <v>7204.5120000000006</v>
      </c>
    </row>
    <row r="37" spans="1:44" x14ac:dyDescent="0.35">
      <c r="A37" s="41"/>
      <c r="B37" s="57"/>
      <c r="C37" s="1" t="s">
        <v>61</v>
      </c>
      <c r="D37" s="41"/>
      <c r="E37" s="20">
        <v>248</v>
      </c>
      <c r="F37" s="12">
        <v>18</v>
      </c>
      <c r="G37" s="38"/>
      <c r="H37" s="21">
        <v>0.5</v>
      </c>
      <c r="I37" s="14">
        <v>27</v>
      </c>
      <c r="J37" s="38"/>
      <c r="K37" s="38"/>
      <c r="L37" s="38"/>
      <c r="M37" s="38"/>
      <c r="N37" s="41"/>
      <c r="O37" s="41"/>
      <c r="P37" s="41"/>
      <c r="Q37" s="41"/>
      <c r="R37" s="13">
        <v>629.22</v>
      </c>
      <c r="S37" s="38"/>
      <c r="T37" s="41"/>
      <c r="U37" s="38"/>
      <c r="V37" s="38"/>
      <c r="W37" s="38"/>
      <c r="X37" s="38"/>
      <c r="Y37" s="38"/>
      <c r="Z37" s="41"/>
      <c r="AA37" s="38"/>
      <c r="AB37" s="38"/>
      <c r="AC37" s="38"/>
      <c r="AD37" s="38"/>
      <c r="AE37" s="38"/>
      <c r="AF37" s="41"/>
      <c r="AG37" s="38"/>
      <c r="AH37" s="38"/>
      <c r="AI37" s="38"/>
      <c r="AJ37" s="41"/>
      <c r="AK37" s="38"/>
      <c r="AL37" s="38"/>
      <c r="AM37" s="38"/>
      <c r="AN37" s="38"/>
      <c r="AO37" s="38"/>
      <c r="AP37" s="38"/>
      <c r="AQ37" s="38">
        <f t="shared" si="6"/>
        <v>0</v>
      </c>
      <c r="AR37" s="53"/>
    </row>
    <row r="38" spans="1:44" x14ac:dyDescent="0.35">
      <c r="A38" s="41" t="s">
        <v>91</v>
      </c>
      <c r="B38" s="57"/>
      <c r="C38" s="41" t="s">
        <v>19</v>
      </c>
      <c r="D38" s="41" t="s">
        <v>17</v>
      </c>
      <c r="E38" s="45">
        <v>983.5</v>
      </c>
      <c r="F38" s="46">
        <v>15</v>
      </c>
      <c r="G38" s="38">
        <f t="shared" si="2"/>
        <v>14752.5</v>
      </c>
      <c r="H38" s="45">
        <v>33</v>
      </c>
      <c r="I38" s="47">
        <v>22.5</v>
      </c>
      <c r="J38" s="38">
        <f t="shared" si="3"/>
        <v>742.5</v>
      </c>
      <c r="K38" s="38">
        <v>0</v>
      </c>
      <c r="L38" s="38">
        <f t="shared" si="0"/>
        <v>15495</v>
      </c>
      <c r="M38" s="38">
        <v>1185.3699999999999</v>
      </c>
      <c r="N38" s="41" t="s">
        <v>53</v>
      </c>
      <c r="O38" s="41" t="s">
        <v>58</v>
      </c>
      <c r="P38" s="41" t="s">
        <v>12</v>
      </c>
      <c r="Q38" s="41" t="s">
        <v>13</v>
      </c>
      <c r="R38" s="13">
        <v>1217.81</v>
      </c>
      <c r="S38" s="38">
        <f t="shared" ref="S38" si="13">(R38*5)+(R39*7)</f>
        <v>15338.569999999998</v>
      </c>
      <c r="T38" s="41" t="s">
        <v>113</v>
      </c>
      <c r="U38" s="38">
        <f>S38+S39</f>
        <v>15338.569999999998</v>
      </c>
      <c r="V38" s="43">
        <f>U38*32%</f>
        <v>4908.3423999999995</v>
      </c>
      <c r="W38" s="38">
        <f>U38-V38</f>
        <v>10430.227599999998</v>
      </c>
      <c r="X38" s="38">
        <v>40.81</v>
      </c>
      <c r="Y38" s="38">
        <f>X38*6</f>
        <v>244.86</v>
      </c>
      <c r="Z38" s="44" t="s">
        <v>114</v>
      </c>
      <c r="AA38" s="38">
        <f>Y38</f>
        <v>244.86</v>
      </c>
      <c r="AB38" s="38">
        <f>AA38*60%</f>
        <v>146.916</v>
      </c>
      <c r="AC38" s="38">
        <f>AA38-AB38</f>
        <v>97.944000000000017</v>
      </c>
      <c r="AD38" s="43">
        <v>13.07</v>
      </c>
      <c r="AE38" s="38">
        <f>AD38*6</f>
        <v>78.42</v>
      </c>
      <c r="AF38" s="44" t="s">
        <v>115</v>
      </c>
      <c r="AG38" s="43">
        <f>AE38</f>
        <v>78.42</v>
      </c>
      <c r="AH38" s="38">
        <v>9.58</v>
      </c>
      <c r="AI38" s="38">
        <f>AH38*6</f>
        <v>57.480000000000004</v>
      </c>
      <c r="AJ38" s="41" t="s">
        <v>106</v>
      </c>
      <c r="AK38" s="38">
        <f>AI38</f>
        <v>57.480000000000004</v>
      </c>
      <c r="AL38" s="38">
        <v>41.3</v>
      </c>
      <c r="AM38" s="38">
        <f>AL38*12</f>
        <v>495.59999999999997</v>
      </c>
      <c r="AN38" s="38">
        <f>AM38</f>
        <v>495.59999999999997</v>
      </c>
      <c r="AO38" s="38">
        <v>75</v>
      </c>
      <c r="AP38" s="38">
        <v>500</v>
      </c>
      <c r="AQ38" s="38">
        <f t="shared" ref="AQ38" si="14">U38+AA38+AG38+AK38+AN38+AO38+AP38</f>
        <v>16789.93</v>
      </c>
      <c r="AR38" s="51">
        <f t="shared" ref="AR38" si="15">W38+AC38+AG38+AK38+AN38+AO38+AP38</f>
        <v>11734.671599999998</v>
      </c>
    </row>
    <row r="39" spans="1:44" x14ac:dyDescent="0.35">
      <c r="A39" s="41"/>
      <c r="B39" s="57"/>
      <c r="C39" s="41"/>
      <c r="D39" s="41"/>
      <c r="E39" s="45"/>
      <c r="F39" s="46"/>
      <c r="G39" s="38"/>
      <c r="H39" s="45"/>
      <c r="I39" s="47"/>
      <c r="J39" s="38"/>
      <c r="K39" s="38"/>
      <c r="L39" s="38"/>
      <c r="M39" s="38"/>
      <c r="N39" s="41"/>
      <c r="O39" s="41"/>
      <c r="P39" s="41"/>
      <c r="Q39" s="41"/>
      <c r="R39" s="13">
        <v>1321.36</v>
      </c>
      <c r="S39" s="38"/>
      <c r="T39" s="41"/>
      <c r="U39" s="38"/>
      <c r="V39" s="43"/>
      <c r="W39" s="38"/>
      <c r="X39" s="38"/>
      <c r="Y39" s="38"/>
      <c r="Z39" s="44"/>
      <c r="AA39" s="38"/>
      <c r="AB39" s="38"/>
      <c r="AC39" s="38"/>
      <c r="AD39" s="43"/>
      <c r="AE39" s="38"/>
      <c r="AF39" s="44"/>
      <c r="AG39" s="43"/>
      <c r="AH39" s="38"/>
      <c r="AI39" s="38"/>
      <c r="AJ39" s="41"/>
      <c r="AK39" s="38"/>
      <c r="AL39" s="38"/>
      <c r="AM39" s="38"/>
      <c r="AN39" s="38"/>
      <c r="AO39" s="38"/>
      <c r="AP39" s="38"/>
      <c r="AQ39" s="38">
        <f t="shared" si="6"/>
        <v>0</v>
      </c>
      <c r="AR39" s="53"/>
    </row>
    <row r="40" spans="1:44" x14ac:dyDescent="0.35">
      <c r="A40" s="41" t="s">
        <v>83</v>
      </c>
      <c r="B40" s="57"/>
      <c r="C40" s="41" t="s">
        <v>19</v>
      </c>
      <c r="D40" s="41" t="s">
        <v>17</v>
      </c>
      <c r="E40" s="20">
        <v>776</v>
      </c>
      <c r="F40" s="12">
        <v>15</v>
      </c>
      <c r="G40" s="38">
        <f>(E40*F40)+(E41*F41)</f>
        <v>36624</v>
      </c>
      <c r="H40" s="21">
        <v>28</v>
      </c>
      <c r="I40" s="14">
        <v>22.5</v>
      </c>
      <c r="J40" s="38">
        <f>(H40*I40)+(H41*I41)</f>
        <v>3262.5</v>
      </c>
      <c r="K40" s="38">
        <v>589.27</v>
      </c>
      <c r="L40" s="38">
        <f>G40+J40+K40</f>
        <v>40475.769999999997</v>
      </c>
      <c r="M40" s="38">
        <v>3039.83</v>
      </c>
      <c r="N40" s="41" t="s">
        <v>40</v>
      </c>
      <c r="O40" s="41" t="s">
        <v>13</v>
      </c>
      <c r="P40" s="41" t="s">
        <v>12</v>
      </c>
      <c r="Q40" s="41" t="s">
        <v>13</v>
      </c>
      <c r="R40" s="13">
        <v>579.91</v>
      </c>
      <c r="S40" s="38">
        <f t="shared" ref="S40" si="16">(R40*5)+(R41*7)</f>
        <v>7304.09</v>
      </c>
      <c r="T40" s="41" t="s">
        <v>105</v>
      </c>
      <c r="U40" s="38">
        <f>S40+S41</f>
        <v>7304.09</v>
      </c>
      <c r="V40" s="38">
        <f>U40*20%</f>
        <v>1460.8180000000002</v>
      </c>
      <c r="W40" s="38">
        <f>U40-V40</f>
        <v>5843.2719999999999</v>
      </c>
      <c r="X40" s="38">
        <v>19.399999999999999</v>
      </c>
      <c r="Y40" s="38">
        <f>X40*12</f>
        <v>232.79999999999998</v>
      </c>
      <c r="Z40" s="41" t="s">
        <v>105</v>
      </c>
      <c r="AA40" s="38">
        <f>Y40</f>
        <v>232.79999999999998</v>
      </c>
      <c r="AB40" s="38">
        <f>AA40*60%</f>
        <v>139.67999999999998</v>
      </c>
      <c r="AC40" s="38">
        <f>AA40-AB40</f>
        <v>93.12</v>
      </c>
      <c r="AD40" s="38">
        <v>6.88</v>
      </c>
      <c r="AE40" s="38">
        <f>AD40*12</f>
        <v>82.56</v>
      </c>
      <c r="AF40" s="41" t="s">
        <v>0</v>
      </c>
      <c r="AG40" s="38">
        <f>AE40</f>
        <v>82.56</v>
      </c>
      <c r="AH40" s="38">
        <v>6</v>
      </c>
      <c r="AI40" s="38">
        <f>AH40*12</f>
        <v>72</v>
      </c>
      <c r="AJ40" s="41" t="s">
        <v>0</v>
      </c>
      <c r="AK40" s="38">
        <f>AI40</f>
        <v>72</v>
      </c>
      <c r="AL40" s="38">
        <v>49.57</v>
      </c>
      <c r="AM40" s="38">
        <f>AL40*12</f>
        <v>594.84</v>
      </c>
      <c r="AN40" s="38">
        <f>AM40</f>
        <v>594.84</v>
      </c>
      <c r="AO40" s="38">
        <v>75</v>
      </c>
      <c r="AP40" s="38">
        <v>500</v>
      </c>
      <c r="AQ40" s="38">
        <f t="shared" ref="AQ40" si="17">U40+AA40+AG40+AK40+AN40+AO40+AP40</f>
        <v>8861.2900000000009</v>
      </c>
      <c r="AR40" s="51">
        <f t="shared" ref="AR40" si="18">W40+AC40+AG40+AK40+AN40+AO40+AP40</f>
        <v>7260.7920000000004</v>
      </c>
    </row>
    <row r="41" spans="1:44" x14ac:dyDescent="0.35">
      <c r="A41" s="41"/>
      <c r="B41" s="57"/>
      <c r="C41" s="41"/>
      <c r="D41" s="41"/>
      <c r="E41" s="20">
        <v>1388</v>
      </c>
      <c r="F41" s="12">
        <v>18</v>
      </c>
      <c r="G41" s="38"/>
      <c r="H41" s="21">
        <v>97.5</v>
      </c>
      <c r="I41" s="14">
        <v>27</v>
      </c>
      <c r="J41" s="38"/>
      <c r="K41" s="38"/>
      <c r="L41" s="38"/>
      <c r="M41" s="38"/>
      <c r="N41" s="41"/>
      <c r="O41" s="41"/>
      <c r="P41" s="41"/>
      <c r="Q41" s="41"/>
      <c r="R41" s="13">
        <v>629.22</v>
      </c>
      <c r="S41" s="38"/>
      <c r="T41" s="41"/>
      <c r="U41" s="38"/>
      <c r="V41" s="38"/>
      <c r="W41" s="38"/>
      <c r="X41" s="38"/>
      <c r="Y41" s="38"/>
      <c r="Z41" s="41"/>
      <c r="AA41" s="38"/>
      <c r="AB41" s="38"/>
      <c r="AC41" s="38"/>
      <c r="AD41" s="38"/>
      <c r="AE41" s="38"/>
      <c r="AF41" s="41"/>
      <c r="AG41" s="38"/>
      <c r="AH41" s="38"/>
      <c r="AI41" s="38"/>
      <c r="AJ41" s="41"/>
      <c r="AK41" s="38"/>
      <c r="AL41" s="38"/>
      <c r="AM41" s="38"/>
      <c r="AN41" s="38"/>
      <c r="AO41" s="38"/>
      <c r="AP41" s="38"/>
      <c r="AQ41" s="38">
        <f t="shared" si="6"/>
        <v>0</v>
      </c>
      <c r="AR41" s="53"/>
    </row>
    <row r="42" spans="1:44" x14ac:dyDescent="0.35">
      <c r="A42" s="41" t="s">
        <v>84</v>
      </c>
      <c r="B42" s="57"/>
      <c r="C42" s="41" t="s">
        <v>20</v>
      </c>
      <c r="D42" s="41" t="s">
        <v>17</v>
      </c>
      <c r="E42" s="45">
        <v>2137.5</v>
      </c>
      <c r="F42" s="46">
        <v>15.65</v>
      </c>
      <c r="G42" s="38">
        <f t="shared" si="2"/>
        <v>33451.875</v>
      </c>
      <c r="H42" s="45">
        <v>43</v>
      </c>
      <c r="I42" s="47">
        <v>23.48</v>
      </c>
      <c r="J42" s="38">
        <f t="shared" si="3"/>
        <v>1009.64</v>
      </c>
      <c r="K42" s="38">
        <v>2042.87</v>
      </c>
      <c r="L42" s="38">
        <f t="shared" si="0"/>
        <v>36504.385000000002</v>
      </c>
      <c r="M42" s="38">
        <v>2731.1</v>
      </c>
      <c r="N42" s="41" t="s">
        <v>54</v>
      </c>
      <c r="O42" s="41" t="s">
        <v>13</v>
      </c>
      <c r="P42" s="41" t="s">
        <v>12</v>
      </c>
      <c r="Q42" s="41" t="s">
        <v>13</v>
      </c>
      <c r="R42" s="13">
        <v>1681.74</v>
      </c>
      <c r="S42" s="38">
        <f t="shared" ref="S42" si="19">(R42*5)+(R43*7)</f>
        <v>21181.88</v>
      </c>
      <c r="T42" s="41" t="s">
        <v>106</v>
      </c>
      <c r="U42" s="38">
        <f>S42+S43</f>
        <v>21181.88</v>
      </c>
      <c r="V42" s="43">
        <f>U42*32%</f>
        <v>6778.2016000000003</v>
      </c>
      <c r="W42" s="38">
        <f>U42-V42</f>
        <v>14403.678400000001</v>
      </c>
      <c r="X42" s="38">
        <v>79.349999999999994</v>
      </c>
      <c r="Y42" s="38">
        <f>X42*12</f>
        <v>952.19999999999993</v>
      </c>
      <c r="Z42" s="44" t="s">
        <v>107</v>
      </c>
      <c r="AA42" s="38">
        <f>Y42</f>
        <v>952.19999999999993</v>
      </c>
      <c r="AB42" s="38">
        <f>AA42*60%</f>
        <v>571.31999999999994</v>
      </c>
      <c r="AC42" s="38">
        <f>AA42-AB42</f>
        <v>380.88</v>
      </c>
      <c r="AD42" s="43">
        <v>20.22</v>
      </c>
      <c r="AE42" s="38">
        <f>AD42*12</f>
        <v>242.64</v>
      </c>
      <c r="AF42" s="44" t="s">
        <v>108</v>
      </c>
      <c r="AG42" s="43">
        <f>AE42</f>
        <v>242.64</v>
      </c>
      <c r="AH42" s="38">
        <v>9.58</v>
      </c>
      <c r="AI42" s="38">
        <f>AH42*12</f>
        <v>114.96000000000001</v>
      </c>
      <c r="AJ42" s="41" t="s">
        <v>106</v>
      </c>
      <c r="AK42" s="38">
        <f>AI42</f>
        <v>114.96000000000001</v>
      </c>
      <c r="AL42" s="38">
        <v>43.13</v>
      </c>
      <c r="AM42" s="38">
        <f>AL42*12</f>
        <v>517.56000000000006</v>
      </c>
      <c r="AN42" s="38">
        <f>AM42</f>
        <v>517.56000000000006</v>
      </c>
      <c r="AO42" s="38">
        <v>75</v>
      </c>
      <c r="AP42" s="38">
        <v>500</v>
      </c>
      <c r="AQ42" s="38">
        <f t="shared" ref="AQ42" si="20">U42+AA42+AG42+AK42+AN42+AO42+AP42</f>
        <v>23584.240000000002</v>
      </c>
      <c r="AR42" s="51">
        <f t="shared" ref="AR42" si="21">W42+AC42+AG42+AK42+AN42+AO42+AP42</f>
        <v>16234.718399999998</v>
      </c>
    </row>
    <row r="43" spans="1:44" x14ac:dyDescent="0.35">
      <c r="A43" s="41"/>
      <c r="B43" s="57"/>
      <c r="C43" s="41"/>
      <c r="D43" s="41"/>
      <c r="E43" s="45"/>
      <c r="F43" s="46"/>
      <c r="G43" s="38"/>
      <c r="H43" s="45"/>
      <c r="I43" s="47"/>
      <c r="J43" s="38"/>
      <c r="K43" s="38"/>
      <c r="L43" s="38"/>
      <c r="M43" s="38"/>
      <c r="N43" s="41"/>
      <c r="O43" s="41"/>
      <c r="P43" s="41"/>
      <c r="Q43" s="41"/>
      <c r="R43" s="13">
        <v>1824.74</v>
      </c>
      <c r="S43" s="38"/>
      <c r="T43" s="41"/>
      <c r="U43" s="38"/>
      <c r="V43" s="43"/>
      <c r="W43" s="38"/>
      <c r="X43" s="38"/>
      <c r="Y43" s="38"/>
      <c r="Z43" s="44"/>
      <c r="AA43" s="38"/>
      <c r="AB43" s="38"/>
      <c r="AC43" s="38"/>
      <c r="AD43" s="43"/>
      <c r="AE43" s="38"/>
      <c r="AF43" s="44"/>
      <c r="AG43" s="43"/>
      <c r="AH43" s="38"/>
      <c r="AI43" s="38"/>
      <c r="AJ43" s="41"/>
      <c r="AK43" s="38"/>
      <c r="AL43" s="38"/>
      <c r="AM43" s="38"/>
      <c r="AN43" s="38"/>
      <c r="AO43" s="38"/>
      <c r="AP43" s="38"/>
      <c r="AQ43" s="38">
        <f t="shared" si="6"/>
        <v>0</v>
      </c>
      <c r="AR43" s="53"/>
    </row>
    <row r="44" spans="1:44" x14ac:dyDescent="0.35">
      <c r="A44" s="5" t="s">
        <v>76</v>
      </c>
      <c r="B44" s="59"/>
      <c r="C44" s="1" t="s">
        <v>25</v>
      </c>
      <c r="D44" s="1" t="s">
        <v>16</v>
      </c>
      <c r="E44" s="20">
        <v>1022.5</v>
      </c>
      <c r="F44" s="12">
        <v>18</v>
      </c>
      <c r="G44" s="13">
        <f t="shared" si="2"/>
        <v>18405</v>
      </c>
      <c r="H44" s="21">
        <v>0</v>
      </c>
      <c r="I44" s="14">
        <v>0</v>
      </c>
      <c r="J44" s="13">
        <f t="shared" si="3"/>
        <v>0</v>
      </c>
      <c r="K44" s="13">
        <v>550.37</v>
      </c>
      <c r="L44" s="13">
        <f t="shared" si="0"/>
        <v>18955.37</v>
      </c>
      <c r="M44" s="13">
        <v>1450.08</v>
      </c>
      <c r="N44" s="5">
        <v>1.2022999999999999</v>
      </c>
      <c r="O44" s="1" t="s">
        <v>13</v>
      </c>
      <c r="P44" s="1" t="s">
        <v>12</v>
      </c>
      <c r="Q44" s="1" t="s">
        <v>13</v>
      </c>
      <c r="R44" s="15">
        <v>0</v>
      </c>
      <c r="S44" s="15">
        <v>0</v>
      </c>
      <c r="T44" s="1" t="s">
        <v>13</v>
      </c>
      <c r="U44" s="15">
        <v>0</v>
      </c>
      <c r="V44" s="15">
        <f>U44*20%</f>
        <v>0</v>
      </c>
      <c r="W44" s="15">
        <f>U44-V44</f>
        <v>0</v>
      </c>
      <c r="X44" s="15">
        <v>0</v>
      </c>
      <c r="Y44" s="15">
        <f>X44*12</f>
        <v>0</v>
      </c>
      <c r="Z44" s="1" t="s">
        <v>13</v>
      </c>
      <c r="AA44" s="15">
        <v>0</v>
      </c>
      <c r="AB44" s="15">
        <f>AA44*60%</f>
        <v>0</v>
      </c>
      <c r="AC44" s="15">
        <f>AA44-AB44</f>
        <v>0</v>
      </c>
      <c r="AD44" s="15">
        <v>0</v>
      </c>
      <c r="AE44" s="15">
        <f>AD44*12</f>
        <v>0</v>
      </c>
      <c r="AF44" s="1" t="s">
        <v>13</v>
      </c>
      <c r="AG44" s="15">
        <f>AE44</f>
        <v>0</v>
      </c>
      <c r="AH44" s="15">
        <v>0</v>
      </c>
      <c r="AI44" s="15">
        <f>AH44*12</f>
        <v>0</v>
      </c>
      <c r="AJ44" s="1" t="s">
        <v>13</v>
      </c>
      <c r="AK44" s="15">
        <f>AI44</f>
        <v>0</v>
      </c>
      <c r="AL44" s="15">
        <v>0</v>
      </c>
      <c r="AM44" s="15">
        <f>AL44*12</f>
        <v>0</v>
      </c>
      <c r="AN44" s="15">
        <f>AM44</f>
        <v>0</v>
      </c>
      <c r="AO44" s="15">
        <v>0</v>
      </c>
      <c r="AP44" s="15">
        <v>0</v>
      </c>
      <c r="AQ44" s="15">
        <f t="shared" si="6"/>
        <v>0</v>
      </c>
      <c r="AR44" s="15">
        <f t="shared" si="6"/>
        <v>0</v>
      </c>
    </row>
    <row r="45" spans="1:44" x14ac:dyDescent="0.35">
      <c r="A45" s="5" t="s">
        <v>85</v>
      </c>
      <c r="B45" s="59"/>
      <c r="C45" s="1" t="s">
        <v>20</v>
      </c>
      <c r="D45" s="1" t="s">
        <v>17</v>
      </c>
      <c r="E45" s="20">
        <v>610</v>
      </c>
      <c r="F45" s="12">
        <v>14</v>
      </c>
      <c r="G45" s="13">
        <f t="shared" si="2"/>
        <v>8540</v>
      </c>
      <c r="H45" s="21">
        <v>3.5</v>
      </c>
      <c r="I45" s="14">
        <v>21</v>
      </c>
      <c r="J45" s="13">
        <f t="shared" si="3"/>
        <v>73.5</v>
      </c>
      <c r="K45" s="13">
        <v>550.36</v>
      </c>
      <c r="L45" s="13">
        <f t="shared" si="0"/>
        <v>9163.86</v>
      </c>
      <c r="M45" s="13">
        <v>701.04</v>
      </c>
      <c r="N45" s="5" t="s">
        <v>55</v>
      </c>
      <c r="O45" s="1" t="s">
        <v>13</v>
      </c>
      <c r="P45" s="1" t="s">
        <v>12</v>
      </c>
      <c r="Q45" s="1" t="s">
        <v>13</v>
      </c>
      <c r="R45" s="15">
        <v>0</v>
      </c>
      <c r="S45" s="15">
        <v>0</v>
      </c>
      <c r="T45" s="1" t="s">
        <v>13</v>
      </c>
      <c r="U45" s="15">
        <v>0</v>
      </c>
      <c r="V45" s="15">
        <f>U45*20%</f>
        <v>0</v>
      </c>
      <c r="W45" s="15">
        <f>U45-V45</f>
        <v>0</v>
      </c>
      <c r="X45" s="15">
        <v>0</v>
      </c>
      <c r="Y45" s="15">
        <f>X45*4</f>
        <v>0</v>
      </c>
      <c r="Z45" s="1" t="s">
        <v>13</v>
      </c>
      <c r="AA45" s="15">
        <v>0</v>
      </c>
      <c r="AB45" s="15">
        <f>AA45*60%</f>
        <v>0</v>
      </c>
      <c r="AC45" s="15">
        <f>AA45-AB45</f>
        <v>0</v>
      </c>
      <c r="AD45" s="15">
        <v>0</v>
      </c>
      <c r="AE45" s="15">
        <f>AD45*4</f>
        <v>0</v>
      </c>
      <c r="AF45" s="1" t="s">
        <v>13</v>
      </c>
      <c r="AG45" s="15">
        <f>AE45</f>
        <v>0</v>
      </c>
      <c r="AH45" s="15">
        <v>0</v>
      </c>
      <c r="AI45" s="15">
        <f>AH45*4</f>
        <v>0</v>
      </c>
      <c r="AJ45" s="1" t="s">
        <v>13</v>
      </c>
      <c r="AK45" s="15">
        <f>AI45</f>
        <v>0</v>
      </c>
      <c r="AL45" s="15">
        <v>0</v>
      </c>
      <c r="AM45" s="15">
        <f>AL45*4</f>
        <v>0</v>
      </c>
      <c r="AN45" s="15">
        <f>AM45</f>
        <v>0</v>
      </c>
      <c r="AO45" s="15">
        <v>0</v>
      </c>
      <c r="AP45" s="15">
        <v>0</v>
      </c>
      <c r="AQ45" s="15">
        <f t="shared" si="6"/>
        <v>0</v>
      </c>
      <c r="AR45" s="15">
        <f t="shared" si="6"/>
        <v>0</v>
      </c>
    </row>
    <row r="46" spans="1:44" x14ac:dyDescent="0.35">
      <c r="A46" s="41" t="s">
        <v>74</v>
      </c>
      <c r="B46" s="57"/>
      <c r="C46" s="41" t="s">
        <v>60</v>
      </c>
      <c r="D46" s="41" t="s">
        <v>17</v>
      </c>
      <c r="E46" s="45">
        <v>2257.5</v>
      </c>
      <c r="F46" s="46">
        <v>28.28</v>
      </c>
      <c r="G46" s="38">
        <f t="shared" si="2"/>
        <v>63842.100000000006</v>
      </c>
      <c r="H46" s="45">
        <v>157.5</v>
      </c>
      <c r="I46" s="47">
        <v>42.42</v>
      </c>
      <c r="J46" s="38">
        <f t="shared" si="3"/>
        <v>6681.1500000000005</v>
      </c>
      <c r="K46" s="38">
        <v>1942.41</v>
      </c>
      <c r="L46" s="38">
        <f t="shared" si="0"/>
        <v>72465.66</v>
      </c>
      <c r="M46" s="38">
        <v>5543.62</v>
      </c>
      <c r="N46" s="41">
        <v>10.1999</v>
      </c>
      <c r="O46" s="41" t="s">
        <v>13</v>
      </c>
      <c r="P46" s="41" t="s">
        <v>12</v>
      </c>
      <c r="Q46" s="41" t="s">
        <v>13</v>
      </c>
      <c r="R46" s="13">
        <v>579.91</v>
      </c>
      <c r="S46" s="38">
        <f>(R46*5)+(R47*7)</f>
        <v>7304.09</v>
      </c>
      <c r="T46" s="41" t="s">
        <v>105</v>
      </c>
      <c r="U46" s="38">
        <f>S46+S47</f>
        <v>7304.09</v>
      </c>
      <c r="V46" s="43">
        <f>U46*20%</f>
        <v>1460.8180000000002</v>
      </c>
      <c r="W46" s="38">
        <f>U46-V46</f>
        <v>5843.2719999999999</v>
      </c>
      <c r="X46" s="38">
        <v>40.81</v>
      </c>
      <c r="Y46" s="38">
        <f>X46*12</f>
        <v>489.72</v>
      </c>
      <c r="Z46" s="44" t="s">
        <v>114</v>
      </c>
      <c r="AA46" s="38">
        <f>Y46</f>
        <v>489.72</v>
      </c>
      <c r="AB46" s="38">
        <f>AA46*60%</f>
        <v>293.83199999999999</v>
      </c>
      <c r="AC46" s="38">
        <f>AA46-AB46</f>
        <v>195.88800000000003</v>
      </c>
      <c r="AD46" s="43">
        <v>13.07</v>
      </c>
      <c r="AE46" s="38">
        <f>AD46*12</f>
        <v>156.84</v>
      </c>
      <c r="AF46" s="44" t="s">
        <v>115</v>
      </c>
      <c r="AG46" s="43">
        <f>AE46</f>
        <v>156.84</v>
      </c>
      <c r="AH46" s="38">
        <v>6</v>
      </c>
      <c r="AI46" s="38">
        <f>AH46*12</f>
        <v>72</v>
      </c>
      <c r="AJ46" s="41" t="s">
        <v>0</v>
      </c>
      <c r="AK46" s="38">
        <f>AI46</f>
        <v>72</v>
      </c>
      <c r="AL46" s="38">
        <v>77.900000000000006</v>
      </c>
      <c r="AM46" s="38">
        <f>AL46*12</f>
        <v>934.80000000000007</v>
      </c>
      <c r="AN46" s="38">
        <f>AM46</f>
        <v>934.80000000000007</v>
      </c>
      <c r="AO46" s="38">
        <v>75</v>
      </c>
      <c r="AP46" s="38">
        <v>500</v>
      </c>
      <c r="AQ46" s="38">
        <f>U46+AA46+AG46+AK46+AN46+AO46+AP46</f>
        <v>9532.4500000000007</v>
      </c>
      <c r="AR46" s="51">
        <f>W32+AC32+AG32+AK32+AN32+AO32+AP32</f>
        <v>16532.096399999999</v>
      </c>
    </row>
    <row r="47" spans="1:44" x14ac:dyDescent="0.35">
      <c r="A47" s="41"/>
      <c r="B47" s="57"/>
      <c r="C47" s="41"/>
      <c r="D47" s="41"/>
      <c r="E47" s="45"/>
      <c r="F47" s="46"/>
      <c r="G47" s="38"/>
      <c r="H47" s="45"/>
      <c r="I47" s="47"/>
      <c r="J47" s="38"/>
      <c r="K47" s="38"/>
      <c r="L47" s="38"/>
      <c r="M47" s="38"/>
      <c r="N47" s="41"/>
      <c r="O47" s="41"/>
      <c r="P47" s="41"/>
      <c r="Q47" s="41"/>
      <c r="R47" s="13">
        <v>629.22</v>
      </c>
      <c r="S47" s="38"/>
      <c r="T47" s="41"/>
      <c r="U47" s="38"/>
      <c r="V47" s="43"/>
      <c r="W47" s="38"/>
      <c r="X47" s="38"/>
      <c r="Y47" s="38"/>
      <c r="Z47" s="44"/>
      <c r="AA47" s="38"/>
      <c r="AB47" s="38"/>
      <c r="AC47" s="38"/>
      <c r="AD47" s="43"/>
      <c r="AE47" s="38"/>
      <c r="AF47" s="44"/>
      <c r="AG47" s="43"/>
      <c r="AH47" s="38"/>
      <c r="AI47" s="38"/>
      <c r="AJ47" s="41"/>
      <c r="AK47" s="38"/>
      <c r="AL47" s="38"/>
      <c r="AM47" s="38"/>
      <c r="AN47" s="38"/>
      <c r="AO47" s="38"/>
      <c r="AP47" s="38"/>
      <c r="AQ47" s="38">
        <f t="shared" si="6"/>
        <v>0</v>
      </c>
      <c r="AR47" s="53"/>
    </row>
    <row r="48" spans="1:44" x14ac:dyDescent="0.35">
      <c r="A48" s="41" t="s">
        <v>86</v>
      </c>
      <c r="B48" s="57"/>
      <c r="C48" s="41" t="s">
        <v>35</v>
      </c>
      <c r="D48" s="41" t="s">
        <v>17</v>
      </c>
      <c r="E48" s="20">
        <v>1718.5</v>
      </c>
      <c r="F48" s="12">
        <v>29.03</v>
      </c>
      <c r="G48" s="38">
        <f>(E48*F48)+(E49*F49)</f>
        <v>67425.574999999997</v>
      </c>
      <c r="H48" s="21">
        <v>271.5</v>
      </c>
      <c r="I48" s="14">
        <v>43.55</v>
      </c>
      <c r="J48" s="38">
        <f>(H48*I48)+(H49*I49)</f>
        <v>15405.3</v>
      </c>
      <c r="K48" s="38">
        <v>582.41999999999996</v>
      </c>
      <c r="L48" s="38">
        <f>G48+J48+K48</f>
        <v>83413.294999999998</v>
      </c>
      <c r="M48" s="38">
        <v>6381.12</v>
      </c>
      <c r="N48" s="41" t="s">
        <v>41</v>
      </c>
      <c r="O48" s="41" t="s">
        <v>13</v>
      </c>
      <c r="P48" s="41" t="s">
        <v>12</v>
      </c>
      <c r="Q48" s="41" t="s">
        <v>13</v>
      </c>
      <c r="R48" s="13">
        <v>579.91</v>
      </c>
      <c r="S48" s="38">
        <f t="shared" ref="S48" si="22">(R48*5)+(R49*7)</f>
        <v>7304.09</v>
      </c>
      <c r="T48" s="41" t="s">
        <v>105</v>
      </c>
      <c r="U48" s="38">
        <f>S48+S49</f>
        <v>7304.09</v>
      </c>
      <c r="V48" s="38">
        <f>U48*20%</f>
        <v>1460.8180000000002</v>
      </c>
      <c r="W48" s="38">
        <f>U48-V48</f>
        <v>5843.2719999999999</v>
      </c>
      <c r="X48" s="38">
        <v>19.399999999999999</v>
      </c>
      <c r="Y48" s="38">
        <f>X48*12</f>
        <v>232.79999999999998</v>
      </c>
      <c r="Z48" s="41" t="s">
        <v>105</v>
      </c>
      <c r="AA48" s="38">
        <f>Y48</f>
        <v>232.79999999999998</v>
      </c>
      <c r="AB48" s="38">
        <f>AA48*60%</f>
        <v>139.67999999999998</v>
      </c>
      <c r="AC48" s="38">
        <f>AA48-AB48</f>
        <v>93.12</v>
      </c>
      <c r="AD48" s="38">
        <v>6.88</v>
      </c>
      <c r="AE48" s="38">
        <f>AD48*12</f>
        <v>82.56</v>
      </c>
      <c r="AF48" s="41" t="s">
        <v>0</v>
      </c>
      <c r="AG48" s="38">
        <f>AE48</f>
        <v>82.56</v>
      </c>
      <c r="AH48" s="38">
        <v>9.58</v>
      </c>
      <c r="AI48" s="38">
        <f>AH48*12</f>
        <v>114.96000000000001</v>
      </c>
      <c r="AJ48" s="41" t="s">
        <v>106</v>
      </c>
      <c r="AK48" s="38">
        <f>AI48</f>
        <v>114.96000000000001</v>
      </c>
      <c r="AL48" s="38">
        <v>79.97</v>
      </c>
      <c r="AM48" s="38">
        <f>AL48*12</f>
        <v>959.64</v>
      </c>
      <c r="AN48" s="38">
        <f>AM48</f>
        <v>959.64</v>
      </c>
      <c r="AO48" s="38">
        <v>75</v>
      </c>
      <c r="AP48" s="38">
        <v>500</v>
      </c>
      <c r="AQ48" s="38">
        <f t="shared" ref="AQ48" si="23">U48+AA48+AG48+AK48+AN48+AO48+AP48</f>
        <v>9269.0500000000011</v>
      </c>
      <c r="AR48" s="51">
        <f t="shared" ref="AR48" si="24">W34+AC34+AG34+AK34+AN34+AO34+AP34</f>
        <v>7480.8</v>
      </c>
    </row>
    <row r="49" spans="1:44" x14ac:dyDescent="0.35">
      <c r="A49" s="41"/>
      <c r="B49" s="57"/>
      <c r="C49" s="41"/>
      <c r="D49" s="41"/>
      <c r="E49" s="20">
        <v>584</v>
      </c>
      <c r="F49" s="12">
        <v>30.03</v>
      </c>
      <c r="G49" s="38"/>
      <c r="H49" s="21">
        <v>79.5</v>
      </c>
      <c r="I49" s="14">
        <v>45.05</v>
      </c>
      <c r="J49" s="38"/>
      <c r="K49" s="38"/>
      <c r="L49" s="38"/>
      <c r="M49" s="38"/>
      <c r="N49" s="41"/>
      <c r="O49" s="41"/>
      <c r="P49" s="41"/>
      <c r="Q49" s="41"/>
      <c r="R49" s="13">
        <v>629.22</v>
      </c>
      <c r="S49" s="38"/>
      <c r="T49" s="41"/>
      <c r="U49" s="38"/>
      <c r="V49" s="38"/>
      <c r="W49" s="38"/>
      <c r="X49" s="38"/>
      <c r="Y49" s="38"/>
      <c r="Z49" s="41"/>
      <c r="AA49" s="38"/>
      <c r="AB49" s="38"/>
      <c r="AC49" s="38"/>
      <c r="AD49" s="38"/>
      <c r="AE49" s="38"/>
      <c r="AF49" s="41"/>
      <c r="AG49" s="38"/>
      <c r="AH49" s="38"/>
      <c r="AI49" s="38"/>
      <c r="AJ49" s="41"/>
      <c r="AK49" s="38"/>
      <c r="AL49" s="38"/>
      <c r="AM49" s="38"/>
      <c r="AN49" s="38"/>
      <c r="AO49" s="38"/>
      <c r="AP49" s="38"/>
      <c r="AQ49" s="38">
        <f t="shared" si="6"/>
        <v>0</v>
      </c>
      <c r="AR49" s="53"/>
    </row>
    <row r="50" spans="1:44" ht="15" customHeight="1" x14ac:dyDescent="0.35">
      <c r="A50" s="41" t="s">
        <v>87</v>
      </c>
      <c r="B50" s="57"/>
      <c r="C50" s="41" t="s">
        <v>43</v>
      </c>
      <c r="D50" s="41" t="s">
        <v>17</v>
      </c>
      <c r="E50" s="45"/>
      <c r="F50" s="46"/>
      <c r="G50" s="38">
        <v>128924</v>
      </c>
      <c r="H50" s="45"/>
      <c r="I50" s="47"/>
      <c r="J50" s="38">
        <f t="shared" si="3"/>
        <v>0</v>
      </c>
      <c r="K50" s="38">
        <v>582.41</v>
      </c>
      <c r="L50" s="38">
        <f t="shared" si="0"/>
        <v>129506.41</v>
      </c>
      <c r="M50" s="38">
        <v>9907.24</v>
      </c>
      <c r="N50" s="41">
        <v>6.1997</v>
      </c>
      <c r="O50" s="41" t="s">
        <v>13</v>
      </c>
      <c r="P50" s="41" t="s">
        <v>12</v>
      </c>
      <c r="Q50" s="41" t="s">
        <v>13</v>
      </c>
      <c r="R50" s="13">
        <v>1681.74</v>
      </c>
      <c r="S50" s="38">
        <f t="shared" ref="S50:S54" si="25">(R50*5)+(R51*7)</f>
        <v>21181.88</v>
      </c>
      <c r="T50" s="41" t="s">
        <v>106</v>
      </c>
      <c r="U50" s="38">
        <f>S50+S51</f>
        <v>21181.88</v>
      </c>
      <c r="V50" s="43">
        <f>U50*32%</f>
        <v>6778.2016000000003</v>
      </c>
      <c r="W50" s="38">
        <f>U50-V50</f>
        <v>14403.678400000001</v>
      </c>
      <c r="X50" s="38">
        <v>39.6</v>
      </c>
      <c r="Y50" s="38">
        <f>X50*12</f>
        <v>475.20000000000005</v>
      </c>
      <c r="Z50" s="44" t="s">
        <v>125</v>
      </c>
      <c r="AA50" s="38">
        <f>Y50</f>
        <v>475.20000000000005</v>
      </c>
      <c r="AB50" s="38">
        <f>AA50*60%</f>
        <v>285.12</v>
      </c>
      <c r="AC50" s="38">
        <f>AA50-AB50</f>
        <v>190.08000000000004</v>
      </c>
      <c r="AD50" s="43">
        <v>13.75</v>
      </c>
      <c r="AE50" s="38">
        <f>AD50*12</f>
        <v>165</v>
      </c>
      <c r="AF50" s="44" t="s">
        <v>111</v>
      </c>
      <c r="AG50" s="43">
        <f>AE50</f>
        <v>165</v>
      </c>
      <c r="AH50" s="38">
        <v>9.58</v>
      </c>
      <c r="AI50" s="38">
        <f>AH50*12</f>
        <v>114.96000000000001</v>
      </c>
      <c r="AJ50" s="41" t="s">
        <v>106</v>
      </c>
      <c r="AK50" s="38">
        <f>AI50</f>
        <v>114.96000000000001</v>
      </c>
      <c r="AL50" s="38">
        <v>96.1</v>
      </c>
      <c r="AM50" s="38">
        <f>AL50*12</f>
        <v>1153.1999999999998</v>
      </c>
      <c r="AN50" s="38">
        <f>AM50</f>
        <v>1153.1999999999998</v>
      </c>
      <c r="AO50" s="38">
        <v>75</v>
      </c>
      <c r="AP50" s="38">
        <v>500</v>
      </c>
      <c r="AQ50" s="38">
        <f t="shared" ref="AQ50" si="26">U50+AA50+AG50+AK50+AN50+AO50+AP50</f>
        <v>23665.24</v>
      </c>
      <c r="AR50" s="51">
        <f t="shared" ref="AR50" si="27">W36+AC36+AG36+AK36+AN36+AO36+AP36</f>
        <v>7204.5120000000006</v>
      </c>
    </row>
    <row r="51" spans="1:44" x14ac:dyDescent="0.35">
      <c r="A51" s="41"/>
      <c r="B51" s="57"/>
      <c r="C51" s="41"/>
      <c r="D51" s="41"/>
      <c r="E51" s="45"/>
      <c r="F51" s="46"/>
      <c r="G51" s="38"/>
      <c r="H51" s="45"/>
      <c r="I51" s="47"/>
      <c r="J51" s="38"/>
      <c r="K51" s="38"/>
      <c r="L51" s="38"/>
      <c r="M51" s="38"/>
      <c r="N51" s="41"/>
      <c r="O51" s="41"/>
      <c r="P51" s="41"/>
      <c r="Q51" s="41"/>
      <c r="R51" s="13">
        <v>1824.74</v>
      </c>
      <c r="S51" s="38"/>
      <c r="T51" s="41"/>
      <c r="U51" s="38"/>
      <c r="V51" s="43"/>
      <c r="W51" s="38"/>
      <c r="X51" s="38"/>
      <c r="Y51" s="38"/>
      <c r="Z51" s="44"/>
      <c r="AA51" s="38"/>
      <c r="AB51" s="38"/>
      <c r="AC51" s="38"/>
      <c r="AD51" s="43"/>
      <c r="AE51" s="38"/>
      <c r="AF51" s="44"/>
      <c r="AG51" s="43"/>
      <c r="AH51" s="38"/>
      <c r="AI51" s="38"/>
      <c r="AJ51" s="41"/>
      <c r="AK51" s="38"/>
      <c r="AL51" s="38"/>
      <c r="AM51" s="38"/>
      <c r="AN51" s="38"/>
      <c r="AO51" s="38"/>
      <c r="AP51" s="38"/>
      <c r="AQ51" s="38">
        <f t="shared" si="6"/>
        <v>0</v>
      </c>
      <c r="AR51" s="53"/>
    </row>
    <row r="52" spans="1:44" x14ac:dyDescent="0.35">
      <c r="A52" s="41" t="s">
        <v>88</v>
      </c>
      <c r="B52" s="57"/>
      <c r="C52" s="41" t="s">
        <v>36</v>
      </c>
      <c r="D52" s="41" t="s">
        <v>17</v>
      </c>
      <c r="E52" s="45">
        <v>2268.5</v>
      </c>
      <c r="F52" s="46">
        <v>22.8</v>
      </c>
      <c r="G52" s="38">
        <f t="shared" si="2"/>
        <v>51721.8</v>
      </c>
      <c r="H52" s="45">
        <v>238</v>
      </c>
      <c r="I52" s="47">
        <v>34.200000000000003</v>
      </c>
      <c r="J52" s="38">
        <f t="shared" si="3"/>
        <v>8139.6</v>
      </c>
      <c r="K52" s="38">
        <v>1952.39</v>
      </c>
      <c r="L52" s="38">
        <f t="shared" si="0"/>
        <v>61813.79</v>
      </c>
      <c r="M52" s="38">
        <v>4522.9799999999996</v>
      </c>
      <c r="N52" s="41" t="s">
        <v>59</v>
      </c>
      <c r="O52" s="41" t="s">
        <v>13</v>
      </c>
      <c r="P52" s="41" t="s">
        <v>12</v>
      </c>
      <c r="Q52" s="41" t="s">
        <v>13</v>
      </c>
      <c r="R52" s="13">
        <v>1681.74</v>
      </c>
      <c r="S52" s="38">
        <f t="shared" si="25"/>
        <v>21181.88</v>
      </c>
      <c r="T52" s="41" t="s">
        <v>106</v>
      </c>
      <c r="U52" s="38">
        <f>S52+S53</f>
        <v>21181.88</v>
      </c>
      <c r="V52" s="43">
        <f>U52*32%</f>
        <v>6778.2016000000003</v>
      </c>
      <c r="W52" s="38">
        <f>U52-V52</f>
        <v>14403.678400000001</v>
      </c>
      <c r="X52" s="38">
        <v>79.349999999999994</v>
      </c>
      <c r="Y52" s="38">
        <f>X52*12</f>
        <v>952.19999999999993</v>
      </c>
      <c r="Z52" s="44" t="s">
        <v>107</v>
      </c>
      <c r="AA52" s="38">
        <f>Y52</f>
        <v>952.19999999999993</v>
      </c>
      <c r="AB52" s="38">
        <f>AA52*60%</f>
        <v>571.31999999999994</v>
      </c>
      <c r="AC52" s="38">
        <f>AA52-AB52</f>
        <v>380.88</v>
      </c>
      <c r="AD52" s="43">
        <v>20.22</v>
      </c>
      <c r="AE52" s="38">
        <f>AD52*12</f>
        <v>242.64</v>
      </c>
      <c r="AF52" s="44" t="s">
        <v>108</v>
      </c>
      <c r="AG52" s="43">
        <f>AE52</f>
        <v>242.64</v>
      </c>
      <c r="AH52" s="38">
        <v>9.58</v>
      </c>
      <c r="AI52" s="38">
        <f>AH52*12</f>
        <v>114.96000000000001</v>
      </c>
      <c r="AJ52" s="41" t="s">
        <v>106</v>
      </c>
      <c r="AK52" s="38">
        <f>AI52</f>
        <v>114.96000000000001</v>
      </c>
      <c r="AL52" s="38">
        <v>62.86</v>
      </c>
      <c r="AM52" s="38">
        <f>AL52*12</f>
        <v>754.31999999999994</v>
      </c>
      <c r="AN52" s="38">
        <f>AM52</f>
        <v>754.31999999999994</v>
      </c>
      <c r="AO52" s="38">
        <v>75</v>
      </c>
      <c r="AP52" s="38">
        <v>500</v>
      </c>
      <c r="AQ52" s="38">
        <f t="shared" ref="AQ52" si="28">U52+AA52+AG52+AK52+AN52+AO52+AP52</f>
        <v>23821</v>
      </c>
      <c r="AR52" s="51">
        <f t="shared" ref="AR52" si="29">W38+AC38+AG38+AK38+AN38+AO38+AP38</f>
        <v>11734.671599999998</v>
      </c>
    </row>
    <row r="53" spans="1:44" ht="26.25" customHeight="1" x14ac:dyDescent="0.35">
      <c r="A53" s="41"/>
      <c r="B53" s="57"/>
      <c r="C53" s="41"/>
      <c r="D53" s="41"/>
      <c r="E53" s="45"/>
      <c r="F53" s="46"/>
      <c r="G53" s="38"/>
      <c r="H53" s="45"/>
      <c r="I53" s="47"/>
      <c r="J53" s="38"/>
      <c r="K53" s="38"/>
      <c r="L53" s="38"/>
      <c r="M53" s="38"/>
      <c r="N53" s="41"/>
      <c r="O53" s="41"/>
      <c r="P53" s="41"/>
      <c r="Q53" s="41"/>
      <c r="R53" s="13">
        <v>1824.74</v>
      </c>
      <c r="S53" s="38"/>
      <c r="T53" s="41"/>
      <c r="U53" s="38"/>
      <c r="V53" s="43"/>
      <c r="W53" s="38"/>
      <c r="X53" s="38"/>
      <c r="Y53" s="38"/>
      <c r="Z53" s="44"/>
      <c r="AA53" s="38"/>
      <c r="AB53" s="38"/>
      <c r="AC53" s="38"/>
      <c r="AD53" s="43"/>
      <c r="AE53" s="38"/>
      <c r="AF53" s="44"/>
      <c r="AG53" s="43"/>
      <c r="AH53" s="38"/>
      <c r="AI53" s="38"/>
      <c r="AJ53" s="41"/>
      <c r="AK53" s="38"/>
      <c r="AL53" s="38"/>
      <c r="AM53" s="38"/>
      <c r="AN53" s="38"/>
      <c r="AO53" s="38"/>
      <c r="AP53" s="38"/>
      <c r="AQ53" s="38">
        <f t="shared" si="6"/>
        <v>0</v>
      </c>
      <c r="AR53" s="53"/>
    </row>
    <row r="54" spans="1:44" x14ac:dyDescent="0.35">
      <c r="A54" s="41" t="s">
        <v>89</v>
      </c>
      <c r="B54" s="57"/>
      <c r="C54" s="41" t="s">
        <v>36</v>
      </c>
      <c r="D54" s="41" t="s">
        <v>17</v>
      </c>
      <c r="E54" s="20">
        <v>816</v>
      </c>
      <c r="F54" s="12">
        <v>15.65</v>
      </c>
      <c r="G54" s="50">
        <f>(E54*F54)+(E55*F55)</f>
        <v>36962.400000000001</v>
      </c>
      <c r="H54" s="21">
        <v>91</v>
      </c>
      <c r="I54" s="14">
        <v>23.48</v>
      </c>
      <c r="J54" s="38">
        <f>(H54*I54)+(H55*I55)</f>
        <v>6861.68</v>
      </c>
      <c r="K54" s="38">
        <v>588.75</v>
      </c>
      <c r="L54" s="38">
        <f>G54+J54+K54</f>
        <v>44412.83</v>
      </c>
      <c r="M54" s="38">
        <v>3308.3</v>
      </c>
      <c r="N54" s="41" t="s">
        <v>44</v>
      </c>
      <c r="O54" s="41" t="s">
        <v>13</v>
      </c>
      <c r="P54" s="41" t="s">
        <v>12</v>
      </c>
      <c r="Q54" s="41" t="s">
        <v>13</v>
      </c>
      <c r="R54" s="13">
        <v>579.91</v>
      </c>
      <c r="S54" s="38">
        <f t="shared" si="25"/>
        <v>7304.09</v>
      </c>
      <c r="T54" s="41" t="s">
        <v>105</v>
      </c>
      <c r="U54" s="38">
        <f>S54+S55</f>
        <v>7304.09</v>
      </c>
      <c r="V54" s="42">
        <f>U54*20%</f>
        <v>1460.8180000000002</v>
      </c>
      <c r="W54" s="42">
        <f>U54-V54</f>
        <v>5843.2719999999999</v>
      </c>
      <c r="X54" s="38">
        <v>19.399999999999999</v>
      </c>
      <c r="Y54" s="38">
        <f>X54*12</f>
        <v>232.79999999999998</v>
      </c>
      <c r="Z54" s="41" t="s">
        <v>105</v>
      </c>
      <c r="AA54" s="38">
        <f>Y54</f>
        <v>232.79999999999998</v>
      </c>
      <c r="AB54" s="38">
        <f>AA54*60%</f>
        <v>139.67999999999998</v>
      </c>
      <c r="AC54" s="38">
        <f>AA54-AB54</f>
        <v>93.12</v>
      </c>
      <c r="AD54" s="38">
        <v>6.88</v>
      </c>
      <c r="AE54" s="38">
        <f>AD54*12</f>
        <v>82.56</v>
      </c>
      <c r="AF54" s="41" t="s">
        <v>0</v>
      </c>
      <c r="AG54" s="38">
        <f>AE54</f>
        <v>82.56</v>
      </c>
      <c r="AH54" s="38">
        <v>6</v>
      </c>
      <c r="AI54" s="38">
        <f>AH54*12</f>
        <v>72</v>
      </c>
      <c r="AJ54" s="41" t="s">
        <v>0</v>
      </c>
      <c r="AK54" s="38">
        <f>AI54</f>
        <v>72</v>
      </c>
      <c r="AL54" s="38">
        <v>49.57</v>
      </c>
      <c r="AM54" s="38">
        <f>AL54*12</f>
        <v>594.84</v>
      </c>
      <c r="AN54" s="38">
        <f>AM54</f>
        <v>594.84</v>
      </c>
      <c r="AO54" s="38">
        <v>75</v>
      </c>
      <c r="AP54" s="38">
        <v>500</v>
      </c>
      <c r="AQ54" s="38">
        <f>U54+AA54+AG54+AK54+AN54+AO54+AP54</f>
        <v>8861.2900000000009</v>
      </c>
      <c r="AR54" s="51">
        <f>W40+AC40+AG40+AK40+AN40+AO40+AP40</f>
        <v>7260.7920000000004</v>
      </c>
    </row>
    <row r="55" spans="1:44" x14ac:dyDescent="0.35">
      <c r="A55" s="41"/>
      <c r="B55" s="57"/>
      <c r="C55" s="41"/>
      <c r="D55" s="41"/>
      <c r="E55" s="22">
        <v>1344</v>
      </c>
      <c r="F55" s="12">
        <v>18</v>
      </c>
      <c r="G55" s="50"/>
      <c r="H55" s="21">
        <v>175</v>
      </c>
      <c r="I55" s="14">
        <v>27</v>
      </c>
      <c r="J55" s="38"/>
      <c r="K55" s="38"/>
      <c r="L55" s="38"/>
      <c r="M55" s="38"/>
      <c r="N55" s="41"/>
      <c r="O55" s="41"/>
      <c r="P55" s="41"/>
      <c r="Q55" s="41"/>
      <c r="R55" s="13">
        <v>629.22</v>
      </c>
      <c r="S55" s="38"/>
      <c r="T55" s="41"/>
      <c r="U55" s="38"/>
      <c r="V55" s="42"/>
      <c r="W55" s="42"/>
      <c r="X55" s="38"/>
      <c r="Y55" s="38"/>
      <c r="Z55" s="41"/>
      <c r="AA55" s="38"/>
      <c r="AB55" s="38"/>
      <c r="AC55" s="38"/>
      <c r="AD55" s="38"/>
      <c r="AE55" s="38"/>
      <c r="AF55" s="41"/>
      <c r="AG55" s="38"/>
      <c r="AH55" s="38"/>
      <c r="AI55" s="38"/>
      <c r="AJ55" s="41"/>
      <c r="AK55" s="38"/>
      <c r="AL55" s="38"/>
      <c r="AM55" s="38"/>
      <c r="AN55" s="38"/>
      <c r="AO55" s="38"/>
      <c r="AP55" s="38"/>
      <c r="AQ55" s="38">
        <f t="shared" si="6"/>
        <v>0</v>
      </c>
      <c r="AR55" s="53"/>
    </row>
    <row r="56" spans="1:44" ht="16" x14ac:dyDescent="0.5">
      <c r="A56" s="5" t="s">
        <v>92</v>
      </c>
      <c r="B56" s="59"/>
      <c r="C56" s="1" t="s">
        <v>25</v>
      </c>
      <c r="D56" s="1" t="s">
        <v>16</v>
      </c>
      <c r="E56" s="25">
        <v>370.5</v>
      </c>
      <c r="F56" s="12">
        <v>14</v>
      </c>
      <c r="G56" s="24">
        <f>E56*F56</f>
        <v>5187</v>
      </c>
      <c r="H56" s="26">
        <v>0</v>
      </c>
      <c r="I56" s="14">
        <v>0</v>
      </c>
      <c r="J56" s="24">
        <f>H56*I56</f>
        <v>0</v>
      </c>
      <c r="K56" s="19">
        <v>0</v>
      </c>
      <c r="L56" s="19">
        <f>G56+J56+K56</f>
        <v>5187</v>
      </c>
      <c r="M56" s="19">
        <v>396.8</v>
      </c>
      <c r="N56" s="5" t="s">
        <v>56</v>
      </c>
      <c r="O56" s="1" t="s">
        <v>57</v>
      </c>
      <c r="P56" s="1" t="s">
        <v>42</v>
      </c>
      <c r="Q56" s="1" t="s">
        <v>12</v>
      </c>
      <c r="R56" s="15">
        <v>0</v>
      </c>
      <c r="S56" s="15">
        <v>0</v>
      </c>
      <c r="T56" s="1" t="s">
        <v>13</v>
      </c>
      <c r="U56" s="27">
        <v>0</v>
      </c>
      <c r="V56" s="27">
        <f>U56*20%</f>
        <v>0</v>
      </c>
      <c r="W56" s="27">
        <f>U56-V56</f>
        <v>0</v>
      </c>
      <c r="X56" s="15">
        <v>0</v>
      </c>
      <c r="Y56" s="27">
        <f>X56*7</f>
        <v>0</v>
      </c>
      <c r="Z56" s="1" t="s">
        <v>13</v>
      </c>
      <c r="AA56" s="15">
        <f>Y56</f>
        <v>0</v>
      </c>
      <c r="AB56" s="27">
        <f>AA56*60%</f>
        <v>0</v>
      </c>
      <c r="AC56" s="27">
        <f>AA56-AB56</f>
        <v>0</v>
      </c>
      <c r="AD56" s="15">
        <v>0</v>
      </c>
      <c r="AE56" s="27">
        <f>AD56*7</f>
        <v>0</v>
      </c>
      <c r="AF56" s="1" t="s">
        <v>13</v>
      </c>
      <c r="AG56" s="27">
        <f>AE56</f>
        <v>0</v>
      </c>
      <c r="AH56" s="15">
        <v>0</v>
      </c>
      <c r="AI56" s="27">
        <f>AH56*7</f>
        <v>0</v>
      </c>
      <c r="AJ56" s="1" t="s">
        <v>13</v>
      </c>
      <c r="AK56" s="27">
        <f>AI56</f>
        <v>0</v>
      </c>
      <c r="AL56" s="15">
        <v>0</v>
      </c>
      <c r="AM56" s="27">
        <f>AL56*7</f>
        <v>0</v>
      </c>
      <c r="AN56" s="27">
        <f>AM56</f>
        <v>0</v>
      </c>
      <c r="AO56" s="27">
        <v>0</v>
      </c>
      <c r="AP56" s="27">
        <v>0</v>
      </c>
      <c r="AQ56" s="27">
        <f t="shared" si="6"/>
        <v>0</v>
      </c>
      <c r="AR56" s="27">
        <f t="shared" si="6"/>
        <v>0</v>
      </c>
    </row>
    <row r="57" spans="1:44" x14ac:dyDescent="0.35">
      <c r="A57" s="5" t="s">
        <v>116</v>
      </c>
      <c r="E57" s="20">
        <f>SUM(E3:E55)</f>
        <v>52360</v>
      </c>
      <c r="F57" s="13"/>
      <c r="G57" s="13">
        <f>SUM(G3:G55)</f>
        <v>1159977.6449999998</v>
      </c>
      <c r="H57" s="23">
        <f>SUM(H3:H56)</f>
        <v>3013</v>
      </c>
      <c r="I57" s="6"/>
      <c r="J57" s="13">
        <f>SUM(J3:J55)</f>
        <v>97434.695000000007</v>
      </c>
      <c r="K57" s="13">
        <f>SUM(K3:K54)</f>
        <v>21350.73</v>
      </c>
      <c r="L57" s="13">
        <f>SUM(L3:L55)</f>
        <v>1278763.0700000003</v>
      </c>
      <c r="M57" s="13">
        <f>SUM(M3:M55)</f>
        <v>96527.18</v>
      </c>
      <c r="S57" s="16">
        <f>SUM(S3:S55)</f>
        <v>261946.47999999998</v>
      </c>
      <c r="U57" s="18">
        <f>SUM(U3:U55)</f>
        <v>261946.47999999998</v>
      </c>
      <c r="V57" s="18">
        <f>SUM(V3:V54)</f>
        <v>76584.427999999985</v>
      </c>
      <c r="W57" s="16">
        <f>SUM(W3:W55)</f>
        <v>185362.05199999997</v>
      </c>
      <c r="X57" s="18"/>
      <c r="Y57" s="16">
        <f>SUM(Y3:Y55)</f>
        <v>10487.75</v>
      </c>
      <c r="AA57" s="18">
        <f>SUM(AA3:AA54)</f>
        <v>10487.75</v>
      </c>
      <c r="AB57" s="18">
        <f>SUM(AB3:AB54)</f>
        <v>6292.6499999999987</v>
      </c>
      <c r="AC57" s="16">
        <f>SUM(AC3:AC54)</f>
        <v>4195.0999999999995</v>
      </c>
      <c r="AE57" s="18">
        <f>SUM(AE3:AE56)</f>
        <v>3089.4099999999994</v>
      </c>
      <c r="AG57" s="18">
        <f>SUM(AG3:AG54)</f>
        <v>3089.4099999999994</v>
      </c>
      <c r="AH57" s="18"/>
      <c r="AI57" s="18">
        <f>SUM(AI3:AI54)</f>
        <v>2135.7800000000002</v>
      </c>
      <c r="AK57" s="16">
        <f>SUM(AK3:AK54)</f>
        <v>2135.7800000000002</v>
      </c>
      <c r="AM57" s="18">
        <f>SUM(AM3:AM54)</f>
        <v>14624.679999999997</v>
      </c>
      <c r="AN57" s="18">
        <f>SUM(AN3:AN54)</f>
        <v>14624.679999999997</v>
      </c>
      <c r="AO57" s="18">
        <f>SUM(AO3:AO54)</f>
        <v>1575</v>
      </c>
      <c r="AP57" s="18">
        <f>SUM(AP3:AP56)</f>
        <v>9834</v>
      </c>
      <c r="AQ57" s="18">
        <f>SUM(AQ3:AQ55)</f>
        <v>303693.09999999998</v>
      </c>
      <c r="AR57" s="16">
        <f>SUM(AR3:AR56)</f>
        <v>215248.35319999995</v>
      </c>
    </row>
    <row r="58" spans="1:44" x14ac:dyDescent="0.35">
      <c r="E58" s="8"/>
      <c r="F58" s="6"/>
      <c r="G58" s="6"/>
      <c r="H58" s="5"/>
      <c r="I58" s="6"/>
      <c r="J58" s="6"/>
      <c r="K58" s="6"/>
      <c r="L58" s="6"/>
    </row>
    <row r="59" spans="1:44" x14ac:dyDescent="0.35">
      <c r="E59" s="8"/>
      <c r="F59" s="6"/>
      <c r="G59" s="6"/>
      <c r="H59" s="5"/>
      <c r="I59" s="6"/>
      <c r="J59" s="6"/>
      <c r="K59" s="6"/>
      <c r="L59" s="6"/>
    </row>
    <row r="60" spans="1:44" x14ac:dyDescent="0.35">
      <c r="E60" s="8"/>
      <c r="F60" s="6"/>
      <c r="G60" s="6"/>
      <c r="H60" s="5"/>
      <c r="I60" s="6"/>
      <c r="J60" s="6"/>
      <c r="K60" s="6"/>
      <c r="L60" s="6"/>
    </row>
    <row r="61" spans="1:44" x14ac:dyDescent="0.35">
      <c r="E61" s="8"/>
      <c r="F61" s="6"/>
      <c r="G61" s="6"/>
      <c r="H61" s="5"/>
      <c r="I61" s="6"/>
      <c r="J61" s="6"/>
      <c r="K61" s="6"/>
      <c r="L61" s="6"/>
    </row>
    <row r="62" spans="1:44" x14ac:dyDescent="0.35">
      <c r="E62" s="8"/>
      <c r="F62" s="6"/>
      <c r="G62" s="6"/>
      <c r="H62" s="5"/>
      <c r="I62" s="6"/>
      <c r="J62" s="6"/>
      <c r="K62" s="6"/>
      <c r="L62" s="6"/>
    </row>
    <row r="63" spans="1:44" x14ac:dyDescent="0.35">
      <c r="E63" s="8"/>
      <c r="F63" s="6"/>
      <c r="G63" s="6"/>
      <c r="H63" s="5"/>
      <c r="I63" s="6"/>
      <c r="J63" s="6"/>
      <c r="K63" s="6"/>
      <c r="L63" s="6"/>
    </row>
    <row r="64" spans="1:44" x14ac:dyDescent="0.35">
      <c r="E64" s="8"/>
      <c r="F64" s="6"/>
      <c r="G64" s="6"/>
      <c r="H64" s="5"/>
      <c r="I64" s="6"/>
      <c r="J64" s="6"/>
      <c r="K64" s="6"/>
      <c r="L64" s="6"/>
    </row>
  </sheetData>
  <mergeCells count="867">
    <mergeCell ref="AR50:AR51"/>
    <mergeCell ref="AR52:AR53"/>
    <mergeCell ref="AR54:AR55"/>
    <mergeCell ref="AR29:AR31"/>
    <mergeCell ref="AR32:AR33"/>
    <mergeCell ref="AR34:AR35"/>
    <mergeCell ref="AR36:AR37"/>
    <mergeCell ref="AR38:AR39"/>
    <mergeCell ref="AR40:AR41"/>
    <mergeCell ref="AR42:AR43"/>
    <mergeCell ref="AR46:AR47"/>
    <mergeCell ref="AR48:AR49"/>
    <mergeCell ref="AR3:AR4"/>
    <mergeCell ref="AR5:AR6"/>
    <mergeCell ref="AR7:AR8"/>
    <mergeCell ref="AR9:AR10"/>
    <mergeCell ref="AR12:AR13"/>
    <mergeCell ref="AR14:AR16"/>
    <mergeCell ref="AR17:AR18"/>
    <mergeCell ref="AR20:AR22"/>
    <mergeCell ref="AR26:AR27"/>
    <mergeCell ref="S54:S55"/>
    <mergeCell ref="AO1:AP1"/>
    <mergeCell ref="AP3:AP4"/>
    <mergeCell ref="AP5:AP6"/>
    <mergeCell ref="AP7:AP8"/>
    <mergeCell ref="AP9:AP10"/>
    <mergeCell ref="AP12:AP13"/>
    <mergeCell ref="AP14:AP16"/>
    <mergeCell ref="AP17:AP18"/>
    <mergeCell ref="AP20:AP22"/>
    <mergeCell ref="AP26:AP27"/>
    <mergeCell ref="AP29:AP31"/>
    <mergeCell ref="AP32:AP33"/>
    <mergeCell ref="AP34:AP35"/>
    <mergeCell ref="AP36:AP37"/>
    <mergeCell ref="AP38:AP39"/>
    <mergeCell ref="AP40:AP41"/>
    <mergeCell ref="AP42:AP43"/>
    <mergeCell ref="AP46:AP47"/>
    <mergeCell ref="AP48:AP49"/>
    <mergeCell ref="AP50:AP51"/>
    <mergeCell ref="AP52:AP53"/>
    <mergeCell ref="AP54:AP55"/>
    <mergeCell ref="S34:S35"/>
    <mergeCell ref="S36:S37"/>
    <mergeCell ref="S38:S39"/>
    <mergeCell ref="S40:S41"/>
    <mergeCell ref="S42:S43"/>
    <mergeCell ref="S46:S47"/>
    <mergeCell ref="S48:S49"/>
    <mergeCell ref="S50:S51"/>
    <mergeCell ref="S52:S53"/>
    <mergeCell ref="S5:S6"/>
    <mergeCell ref="S7:S8"/>
    <mergeCell ref="S9:S10"/>
    <mergeCell ref="S14:S16"/>
    <mergeCell ref="S17:S18"/>
    <mergeCell ref="S20:S22"/>
    <mergeCell ref="S26:S27"/>
    <mergeCell ref="S29:S31"/>
    <mergeCell ref="S32:S33"/>
    <mergeCell ref="L54:L55"/>
    <mergeCell ref="L20:L22"/>
    <mergeCell ref="L29:L31"/>
    <mergeCell ref="L36:L37"/>
    <mergeCell ref="K40:K41"/>
    <mergeCell ref="L40:L41"/>
    <mergeCell ref="L3:L4"/>
    <mergeCell ref="L5:L6"/>
    <mergeCell ref="L9:L10"/>
    <mergeCell ref="L12:L13"/>
    <mergeCell ref="L14:L16"/>
    <mergeCell ref="J54:J55"/>
    <mergeCell ref="K3:K4"/>
    <mergeCell ref="K5:K6"/>
    <mergeCell ref="K9:K10"/>
    <mergeCell ref="K12:K13"/>
    <mergeCell ref="K14:K16"/>
    <mergeCell ref="K20:K22"/>
    <mergeCell ref="K29:K31"/>
    <mergeCell ref="K36:K37"/>
    <mergeCell ref="K48:K49"/>
    <mergeCell ref="K54:K55"/>
    <mergeCell ref="J20:J22"/>
    <mergeCell ref="J29:J31"/>
    <mergeCell ref="J36:J37"/>
    <mergeCell ref="J40:J41"/>
    <mergeCell ref="J48:J49"/>
    <mergeCell ref="J3:J4"/>
    <mergeCell ref="J5:J6"/>
    <mergeCell ref="J9:J10"/>
    <mergeCell ref="J12:J13"/>
    <mergeCell ref="J14:J16"/>
    <mergeCell ref="D40:D41"/>
    <mergeCell ref="D48:D49"/>
    <mergeCell ref="D54:D55"/>
    <mergeCell ref="G40:G41"/>
    <mergeCell ref="G48:G49"/>
    <mergeCell ref="G54:G55"/>
    <mergeCell ref="G20:G22"/>
    <mergeCell ref="D29:D31"/>
    <mergeCell ref="G29:G31"/>
    <mergeCell ref="D36:D37"/>
    <mergeCell ref="G36:G37"/>
    <mergeCell ref="D5:D6"/>
    <mergeCell ref="D9:D10"/>
    <mergeCell ref="D12:D13"/>
    <mergeCell ref="D14:D16"/>
    <mergeCell ref="D20:D22"/>
    <mergeCell ref="G3:G4"/>
    <mergeCell ref="G5:G6"/>
    <mergeCell ref="G9:G10"/>
    <mergeCell ref="G12:G13"/>
    <mergeCell ref="G14:G16"/>
    <mergeCell ref="D17:D18"/>
    <mergeCell ref="E17:E18"/>
    <mergeCell ref="F17:F18"/>
    <mergeCell ref="G17:G18"/>
    <mergeCell ref="C29:C31"/>
    <mergeCell ref="C40:C41"/>
    <mergeCell ref="C48:C49"/>
    <mergeCell ref="C54:C55"/>
    <mergeCell ref="C3:C4"/>
    <mergeCell ref="C5:C6"/>
    <mergeCell ref="C9:C10"/>
    <mergeCell ref="C12:C13"/>
    <mergeCell ref="C14:C16"/>
    <mergeCell ref="C17:C18"/>
    <mergeCell ref="A54:A55"/>
    <mergeCell ref="B3:B4"/>
    <mergeCell ref="B5:B6"/>
    <mergeCell ref="B9:B10"/>
    <mergeCell ref="B12:B13"/>
    <mergeCell ref="B14:B16"/>
    <mergeCell ref="B20:B22"/>
    <mergeCell ref="B29:B31"/>
    <mergeCell ref="B36:B37"/>
    <mergeCell ref="B40:B41"/>
    <mergeCell ref="B48:B49"/>
    <mergeCell ref="B54:B55"/>
    <mergeCell ref="A20:A22"/>
    <mergeCell ref="A29:A31"/>
    <mergeCell ref="A36:A37"/>
    <mergeCell ref="A40:A41"/>
    <mergeCell ref="A48:A49"/>
    <mergeCell ref="A3:A4"/>
    <mergeCell ref="A5:A6"/>
    <mergeCell ref="A9:A10"/>
    <mergeCell ref="A12:A13"/>
    <mergeCell ref="A14:A16"/>
    <mergeCell ref="A17:A18"/>
    <mergeCell ref="B17:B18"/>
    <mergeCell ref="M54:M55"/>
    <mergeCell ref="N54:N55"/>
    <mergeCell ref="O54:O55"/>
    <mergeCell ref="P54:P55"/>
    <mergeCell ref="Q54:Q55"/>
    <mergeCell ref="M48:M49"/>
    <mergeCell ref="N48:N49"/>
    <mergeCell ref="O48:O49"/>
    <mergeCell ref="P48:P49"/>
    <mergeCell ref="Q48:Q49"/>
    <mergeCell ref="O12:O13"/>
    <mergeCell ref="P12:P13"/>
    <mergeCell ref="M40:M41"/>
    <mergeCell ref="N40:N41"/>
    <mergeCell ref="O40:O41"/>
    <mergeCell ref="P40:P41"/>
    <mergeCell ref="Q36:Q37"/>
    <mergeCell ref="M20:M22"/>
    <mergeCell ref="N20:N22"/>
    <mergeCell ref="M29:M31"/>
    <mergeCell ref="N29:N31"/>
    <mergeCell ref="O29:O31"/>
    <mergeCell ref="P29:P31"/>
    <mergeCell ref="Q29:Q31"/>
    <mergeCell ref="O20:O22"/>
    <mergeCell ref="P20:P22"/>
    <mergeCell ref="Q20:Q22"/>
    <mergeCell ref="Q26:Q27"/>
    <mergeCell ref="N36:N37"/>
    <mergeCell ref="O36:O37"/>
    <mergeCell ref="P36:P37"/>
    <mergeCell ref="Q17:Q18"/>
    <mergeCell ref="Q3:Q4"/>
    <mergeCell ref="Q5:Q6"/>
    <mergeCell ref="Q9:Q10"/>
    <mergeCell ref="Q12:Q13"/>
    <mergeCell ref="M14:M16"/>
    <mergeCell ref="N14:N16"/>
    <mergeCell ref="O14:O16"/>
    <mergeCell ref="P14:P16"/>
    <mergeCell ref="Q14:Q16"/>
    <mergeCell ref="M5:M6"/>
    <mergeCell ref="N5:N6"/>
    <mergeCell ref="O5:O6"/>
    <mergeCell ref="P5:P6"/>
    <mergeCell ref="M9:M10"/>
    <mergeCell ref="N9:N10"/>
    <mergeCell ref="O9:O10"/>
    <mergeCell ref="Q7:Q8"/>
    <mergeCell ref="M3:M4"/>
    <mergeCell ref="N3:N4"/>
    <mergeCell ref="O3:O4"/>
    <mergeCell ref="P3:P4"/>
    <mergeCell ref="P9:P10"/>
    <mergeCell ref="M12:M13"/>
    <mergeCell ref="N12:N13"/>
    <mergeCell ref="Z3:Z4"/>
    <mergeCell ref="AA3:AA4"/>
    <mergeCell ref="AB3:AB4"/>
    <mergeCell ref="AC3:AC4"/>
    <mergeCell ref="AD3:AD4"/>
    <mergeCell ref="AE3:AE4"/>
    <mergeCell ref="AF3:AF4"/>
    <mergeCell ref="AG3:AG4"/>
    <mergeCell ref="R3:R4"/>
    <mergeCell ref="S3:S4"/>
    <mergeCell ref="T3:T4"/>
    <mergeCell ref="U3:U4"/>
    <mergeCell ref="V3:V4"/>
    <mergeCell ref="W3:W4"/>
    <mergeCell ref="X3:X4"/>
    <mergeCell ref="Y3:Y4"/>
    <mergeCell ref="AH3:AH4"/>
    <mergeCell ref="AI3:AI4"/>
    <mergeCell ref="AJ3:AJ4"/>
    <mergeCell ref="AK3:AK4"/>
    <mergeCell ref="AL3:AL4"/>
    <mergeCell ref="AM3:AM4"/>
    <mergeCell ref="AN3:AN4"/>
    <mergeCell ref="AO3:AO4"/>
    <mergeCell ref="AQ3:AQ4"/>
    <mergeCell ref="AA5:AA6"/>
    <mergeCell ref="AB5:AB6"/>
    <mergeCell ref="AC5:AC6"/>
    <mergeCell ref="AD5:AD6"/>
    <mergeCell ref="AE5:AE6"/>
    <mergeCell ref="AF5:AF6"/>
    <mergeCell ref="AG5:AG6"/>
    <mergeCell ref="AH5:AH6"/>
    <mergeCell ref="T5:T6"/>
    <mergeCell ref="U5:U6"/>
    <mergeCell ref="V5:V6"/>
    <mergeCell ref="W5:W6"/>
    <mergeCell ref="X5:X6"/>
    <mergeCell ref="Y5:Y6"/>
    <mergeCell ref="Z5:Z6"/>
    <mergeCell ref="AI5:AI6"/>
    <mergeCell ref="AJ5:AJ6"/>
    <mergeCell ref="AK5:AK6"/>
    <mergeCell ref="AL5:AL6"/>
    <mergeCell ref="AM5:AM6"/>
    <mergeCell ref="AN5:AN6"/>
    <mergeCell ref="AO5:AO6"/>
    <mergeCell ref="AQ5:AQ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E7:AE8"/>
    <mergeCell ref="AF7:AF8"/>
    <mergeCell ref="AG7:AG8"/>
    <mergeCell ref="AH7:AH8"/>
    <mergeCell ref="AI7:AI8"/>
    <mergeCell ref="T7:T8"/>
    <mergeCell ref="U7:U8"/>
    <mergeCell ref="V7:V8"/>
    <mergeCell ref="W7:W8"/>
    <mergeCell ref="X7:X8"/>
    <mergeCell ref="Y7:Y8"/>
    <mergeCell ref="Z7:Z8"/>
    <mergeCell ref="AK7:AK8"/>
    <mergeCell ref="AL7:AL8"/>
    <mergeCell ref="AM7:AM8"/>
    <mergeCell ref="AN7:AN8"/>
    <mergeCell ref="AO7:AO8"/>
    <mergeCell ref="AQ7:AQ8"/>
    <mergeCell ref="T9:T10"/>
    <mergeCell ref="U9:U10"/>
    <mergeCell ref="V9:V10"/>
    <mergeCell ref="W9:W10"/>
    <mergeCell ref="X9:X10"/>
    <mergeCell ref="Y9:Y10"/>
    <mergeCell ref="Z9:Z10"/>
    <mergeCell ref="AA9:AA10"/>
    <mergeCell ref="AB9:AB10"/>
    <mergeCell ref="AC9:AC10"/>
    <mergeCell ref="AD9:AD10"/>
    <mergeCell ref="AE9:AE10"/>
    <mergeCell ref="AF9:AF10"/>
    <mergeCell ref="AG9:AG10"/>
    <mergeCell ref="AH9:AH10"/>
    <mergeCell ref="AB7:AB8"/>
    <mergeCell ref="AC7:AC8"/>
    <mergeCell ref="AD7:AD8"/>
    <mergeCell ref="AO9:AO10"/>
    <mergeCell ref="AQ9:AQ10"/>
    <mergeCell ref="R12:R13"/>
    <mergeCell ref="S12:S13"/>
    <mergeCell ref="T12:T13"/>
    <mergeCell ref="U12:U13"/>
    <mergeCell ref="V12:V13"/>
    <mergeCell ref="W12:W13"/>
    <mergeCell ref="X12:X13"/>
    <mergeCell ref="Y12:Y13"/>
    <mergeCell ref="Z12:Z13"/>
    <mergeCell ref="AA12:AA13"/>
    <mergeCell ref="AB12:AB13"/>
    <mergeCell ref="AC12:AC13"/>
    <mergeCell ref="AD12:AD13"/>
    <mergeCell ref="AE12:AE13"/>
    <mergeCell ref="AH12:AH13"/>
    <mergeCell ref="AI12:AI13"/>
    <mergeCell ref="AJ12:AJ13"/>
    <mergeCell ref="AK12:AK13"/>
    <mergeCell ref="AL12:AL13"/>
    <mergeCell ref="AM12:AM13"/>
    <mergeCell ref="AN12:AN13"/>
    <mergeCell ref="AI9:AI10"/>
    <mergeCell ref="AJ9:AJ10"/>
    <mergeCell ref="AK9:AK10"/>
    <mergeCell ref="AL9:AL10"/>
    <mergeCell ref="AM9:AM10"/>
    <mergeCell ref="AN9:AN10"/>
    <mergeCell ref="AO12:AO13"/>
    <mergeCell ref="AQ12:AQ13"/>
    <mergeCell ref="R15:R16"/>
    <mergeCell ref="T14:T16"/>
    <mergeCell ref="U14:U16"/>
    <mergeCell ref="V14:V16"/>
    <mergeCell ref="W14:W16"/>
    <mergeCell ref="X14:X16"/>
    <mergeCell ref="Y14:Y16"/>
    <mergeCell ref="Z14:Z16"/>
    <mergeCell ref="AA14:AA16"/>
    <mergeCell ref="AB14:AB16"/>
    <mergeCell ref="AC14:AC16"/>
    <mergeCell ref="AD14:AD16"/>
    <mergeCell ref="AE14:AE16"/>
    <mergeCell ref="AF14:AF16"/>
    <mergeCell ref="AG14:AG16"/>
    <mergeCell ref="AH14:AH16"/>
    <mergeCell ref="AI14:AI16"/>
    <mergeCell ref="AJ14:AJ16"/>
    <mergeCell ref="AK14:AK16"/>
    <mergeCell ref="AF12:AF13"/>
    <mergeCell ref="AG12:AG13"/>
    <mergeCell ref="AL14:AL16"/>
    <mergeCell ref="AM14:AM16"/>
    <mergeCell ref="AN14:AN16"/>
    <mergeCell ref="AO14:AO16"/>
    <mergeCell ref="AQ14:AQ16"/>
    <mergeCell ref="H17:H18"/>
    <mergeCell ref="I17:I18"/>
    <mergeCell ref="J17:J18"/>
    <mergeCell ref="K17:K18"/>
    <mergeCell ref="L17:L18"/>
    <mergeCell ref="M17:M18"/>
    <mergeCell ref="N17:N18"/>
    <mergeCell ref="O17:O18"/>
    <mergeCell ref="P17:P18"/>
    <mergeCell ref="T17:T18"/>
    <mergeCell ref="U17:U18"/>
    <mergeCell ref="AE17:AE18"/>
    <mergeCell ref="AF17:AF18"/>
    <mergeCell ref="AG17:AG18"/>
    <mergeCell ref="AH17:AH18"/>
    <mergeCell ref="AI17:AI18"/>
    <mergeCell ref="AJ17:AJ18"/>
    <mergeCell ref="AK17:AK18"/>
    <mergeCell ref="V17:V18"/>
    <mergeCell ref="W17:W18"/>
    <mergeCell ref="X17:X18"/>
    <mergeCell ref="Y17:Y18"/>
    <mergeCell ref="Z17:Z18"/>
    <mergeCell ref="AA17:AA18"/>
    <mergeCell ref="AB17:AB18"/>
    <mergeCell ref="AL17:AL18"/>
    <mergeCell ref="AM17:AM18"/>
    <mergeCell ref="AN17:AN18"/>
    <mergeCell ref="AO17:AO18"/>
    <mergeCell ref="AQ17:AQ18"/>
    <mergeCell ref="R21:R22"/>
    <mergeCell ref="T20:T22"/>
    <mergeCell ref="U20:U22"/>
    <mergeCell ref="V20:V22"/>
    <mergeCell ref="W20:W22"/>
    <mergeCell ref="X20:X22"/>
    <mergeCell ref="Y20:Y22"/>
    <mergeCell ref="Z20:Z22"/>
    <mergeCell ref="AA20:AA22"/>
    <mergeCell ref="AB20:AB22"/>
    <mergeCell ref="AC20:AC22"/>
    <mergeCell ref="AD20:AD22"/>
    <mergeCell ref="AE20:AE22"/>
    <mergeCell ref="AF20:AF22"/>
    <mergeCell ref="AG20:AG22"/>
    <mergeCell ref="AH20:AH22"/>
    <mergeCell ref="AC17:AC18"/>
    <mergeCell ref="AD17:AD18"/>
    <mergeCell ref="AK20:AK22"/>
    <mergeCell ref="AL20:AL22"/>
    <mergeCell ref="AM20:AM22"/>
    <mergeCell ref="AN20:AN22"/>
    <mergeCell ref="AO20:AO22"/>
    <mergeCell ref="AQ20:AQ22"/>
    <mergeCell ref="A26:A27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M26:M27"/>
    <mergeCell ref="N26:N27"/>
    <mergeCell ref="O26:O27"/>
    <mergeCell ref="P26:P27"/>
    <mergeCell ref="C20:C21"/>
    <mergeCell ref="T26:T27"/>
    <mergeCell ref="U26:U27"/>
    <mergeCell ref="V26:V27"/>
    <mergeCell ref="W26:W27"/>
    <mergeCell ref="X26:X27"/>
    <mergeCell ref="Y26:Y27"/>
    <mergeCell ref="Z26:Z27"/>
    <mergeCell ref="AI20:AI22"/>
    <mergeCell ref="AJ20:AJ22"/>
    <mergeCell ref="AQ26:AQ27"/>
    <mergeCell ref="R30:R31"/>
    <mergeCell ref="T29:T31"/>
    <mergeCell ref="U29:U31"/>
    <mergeCell ref="V29:V31"/>
    <mergeCell ref="W29:W31"/>
    <mergeCell ref="X29:X31"/>
    <mergeCell ref="Y29:Y31"/>
    <mergeCell ref="Z29:Z31"/>
    <mergeCell ref="AA29:AA31"/>
    <mergeCell ref="AB29:AB31"/>
    <mergeCell ref="AC29:AC31"/>
    <mergeCell ref="AD29:AD31"/>
    <mergeCell ref="AE29:AE31"/>
    <mergeCell ref="AF29:AF31"/>
    <mergeCell ref="AB26:AB27"/>
    <mergeCell ref="AC26:AC27"/>
    <mergeCell ref="AD26:AD27"/>
    <mergeCell ref="AE26:AE27"/>
    <mergeCell ref="AF26:AF27"/>
    <mergeCell ref="AG26:AG27"/>
    <mergeCell ref="AH26:AH27"/>
    <mergeCell ref="AI26:AI27"/>
    <mergeCell ref="AH29:AH31"/>
    <mergeCell ref="AI29:AI31"/>
    <mergeCell ref="AJ29:AJ31"/>
    <mergeCell ref="AK29:AK31"/>
    <mergeCell ref="AL29:AL31"/>
    <mergeCell ref="AM29:AM31"/>
    <mergeCell ref="AN29:AN31"/>
    <mergeCell ref="AO29:AO31"/>
    <mergeCell ref="AJ26:AJ27"/>
    <mergeCell ref="AK26:AK27"/>
    <mergeCell ref="AL26:AL27"/>
    <mergeCell ref="AM26:AM27"/>
    <mergeCell ref="AN26:AN27"/>
    <mergeCell ref="AO26:AO27"/>
    <mergeCell ref="AQ29:AQ31"/>
    <mergeCell ref="A32:A33"/>
    <mergeCell ref="B32:B33"/>
    <mergeCell ref="C32:C33"/>
    <mergeCell ref="D32:D33"/>
    <mergeCell ref="E32:E33"/>
    <mergeCell ref="F32:F33"/>
    <mergeCell ref="G32:G33"/>
    <mergeCell ref="H32:H33"/>
    <mergeCell ref="I32:I33"/>
    <mergeCell ref="J32:J33"/>
    <mergeCell ref="K32:K33"/>
    <mergeCell ref="L32:L33"/>
    <mergeCell ref="M32:M33"/>
    <mergeCell ref="N32:N33"/>
    <mergeCell ref="O32:O33"/>
    <mergeCell ref="P32:P33"/>
    <mergeCell ref="Q32:Q33"/>
    <mergeCell ref="T32:T33"/>
    <mergeCell ref="U32:U33"/>
    <mergeCell ref="V32:V33"/>
    <mergeCell ref="W32:W33"/>
    <mergeCell ref="X32:X33"/>
    <mergeCell ref="AG29:AG31"/>
    <mergeCell ref="AH32:AH33"/>
    <mergeCell ref="AI32:AI33"/>
    <mergeCell ref="AJ32:AJ33"/>
    <mergeCell ref="AK32:AK33"/>
    <mergeCell ref="AL32:AL33"/>
    <mergeCell ref="AM32:AM33"/>
    <mergeCell ref="AN32:AN33"/>
    <mergeCell ref="AO32:AO33"/>
    <mergeCell ref="Y32:Y33"/>
    <mergeCell ref="Z32:Z33"/>
    <mergeCell ref="AA32:AA33"/>
    <mergeCell ref="AB32:AB33"/>
    <mergeCell ref="AC32:AC33"/>
    <mergeCell ref="AD32:AD33"/>
    <mergeCell ref="AE32:AE33"/>
    <mergeCell ref="AF32:AF33"/>
    <mergeCell ref="AQ32:AQ33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L34:L35"/>
    <mergeCell ref="M34:M35"/>
    <mergeCell ref="N34:N35"/>
    <mergeCell ref="O34:O35"/>
    <mergeCell ref="P34:P35"/>
    <mergeCell ref="Q34:Q35"/>
    <mergeCell ref="T34:T35"/>
    <mergeCell ref="U34:U35"/>
    <mergeCell ref="V34:V35"/>
    <mergeCell ref="W34:W35"/>
    <mergeCell ref="X34:X35"/>
    <mergeCell ref="AG32:AG33"/>
    <mergeCell ref="AI34:AI35"/>
    <mergeCell ref="AJ34:AJ35"/>
    <mergeCell ref="AK34:AK35"/>
    <mergeCell ref="AL34:AL35"/>
    <mergeCell ref="AM34:AM35"/>
    <mergeCell ref="AN34:AN35"/>
    <mergeCell ref="AO34:AO35"/>
    <mergeCell ref="Y34:Y35"/>
    <mergeCell ref="Z34:Z35"/>
    <mergeCell ref="AA34:AA35"/>
    <mergeCell ref="AB34:AB35"/>
    <mergeCell ref="AC34:AC35"/>
    <mergeCell ref="AD34:AD35"/>
    <mergeCell ref="AE34:AE35"/>
    <mergeCell ref="AF34:AF35"/>
    <mergeCell ref="AQ34:AQ35"/>
    <mergeCell ref="T36:T37"/>
    <mergeCell ref="U36:U37"/>
    <mergeCell ref="V36:V37"/>
    <mergeCell ref="W36:W37"/>
    <mergeCell ref="X36:X37"/>
    <mergeCell ref="Y36:Y37"/>
    <mergeCell ref="Z36:Z37"/>
    <mergeCell ref="AA36:AA37"/>
    <mergeCell ref="AB36:AB37"/>
    <mergeCell ref="AC36:AC37"/>
    <mergeCell ref="AD36:AD37"/>
    <mergeCell ref="AE36:AE37"/>
    <mergeCell ref="AF36:AF37"/>
    <mergeCell ref="AG36:AG37"/>
    <mergeCell ref="AH36:AH37"/>
    <mergeCell ref="AI36:AI37"/>
    <mergeCell ref="AJ36:AJ37"/>
    <mergeCell ref="AK36:AK37"/>
    <mergeCell ref="AL36:AL37"/>
    <mergeCell ref="AM36:AM37"/>
    <mergeCell ref="AN36:AN37"/>
    <mergeCell ref="AG34:AG35"/>
    <mergeCell ref="AH34:AH35"/>
    <mergeCell ref="AO36:AO37"/>
    <mergeCell ref="AQ36:AQ37"/>
    <mergeCell ref="A38:A39"/>
    <mergeCell ref="B38:B39"/>
    <mergeCell ref="C38:C39"/>
    <mergeCell ref="D38:D39"/>
    <mergeCell ref="E38:E39"/>
    <mergeCell ref="F38:F39"/>
    <mergeCell ref="G38:G39"/>
    <mergeCell ref="H38:H39"/>
    <mergeCell ref="I38:I39"/>
    <mergeCell ref="J38:J39"/>
    <mergeCell ref="K38:K39"/>
    <mergeCell ref="L38:L39"/>
    <mergeCell ref="M38:M39"/>
    <mergeCell ref="N38:N39"/>
    <mergeCell ref="O38:O39"/>
    <mergeCell ref="P38:P39"/>
    <mergeCell ref="Q38:Q39"/>
    <mergeCell ref="T38:T39"/>
    <mergeCell ref="U38:U39"/>
    <mergeCell ref="V38:V39"/>
    <mergeCell ref="W38:W39"/>
    <mergeCell ref="M36:M37"/>
    <mergeCell ref="AH38:AH39"/>
    <mergeCell ref="AI38:AI39"/>
    <mergeCell ref="AJ38:AJ39"/>
    <mergeCell ref="AK38:AK39"/>
    <mergeCell ref="AL38:AL39"/>
    <mergeCell ref="AM38:AM39"/>
    <mergeCell ref="AN38:AN39"/>
    <mergeCell ref="X38:X39"/>
    <mergeCell ref="Y38:Y39"/>
    <mergeCell ref="Z38:Z39"/>
    <mergeCell ref="AA38:AA39"/>
    <mergeCell ref="AB38:AB39"/>
    <mergeCell ref="AC38:AC39"/>
    <mergeCell ref="AD38:AD39"/>
    <mergeCell ref="AE38:AE39"/>
    <mergeCell ref="AO38:AO39"/>
    <mergeCell ref="AQ38:AQ39"/>
    <mergeCell ref="T40:T41"/>
    <mergeCell ref="U40:U41"/>
    <mergeCell ref="V40:V41"/>
    <mergeCell ref="W40:W41"/>
    <mergeCell ref="X40:X41"/>
    <mergeCell ref="Y40:Y41"/>
    <mergeCell ref="Z40:Z41"/>
    <mergeCell ref="AA40:AA41"/>
    <mergeCell ref="AB40:AB41"/>
    <mergeCell ref="AC40:AC41"/>
    <mergeCell ref="AD40:AD41"/>
    <mergeCell ref="AE40:AE41"/>
    <mergeCell ref="AF40:AF41"/>
    <mergeCell ref="AG40:AG41"/>
    <mergeCell ref="AH40:AH41"/>
    <mergeCell ref="AI40:AI41"/>
    <mergeCell ref="AJ40:AJ41"/>
    <mergeCell ref="AK40:AK41"/>
    <mergeCell ref="AL40:AL41"/>
    <mergeCell ref="AM40:AM41"/>
    <mergeCell ref="AF38:AF39"/>
    <mergeCell ref="AG38:AG39"/>
    <mergeCell ref="AN40:AN41"/>
    <mergeCell ref="AO40:AO41"/>
    <mergeCell ref="AQ40:AQ41"/>
    <mergeCell ref="A42:A43"/>
    <mergeCell ref="B42:B43"/>
    <mergeCell ref="C42:C43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  <mergeCell ref="M42:M43"/>
    <mergeCell ref="N42:N43"/>
    <mergeCell ref="O42:O43"/>
    <mergeCell ref="P42:P43"/>
    <mergeCell ref="Q42:Q43"/>
    <mergeCell ref="T42:T43"/>
    <mergeCell ref="U42:U43"/>
    <mergeCell ref="V42:V43"/>
    <mergeCell ref="Q40:Q41"/>
    <mergeCell ref="AF42:AF43"/>
    <mergeCell ref="AG42:AG43"/>
    <mergeCell ref="AH42:AH43"/>
    <mergeCell ref="AI42:AI43"/>
    <mergeCell ref="AJ42:AJ43"/>
    <mergeCell ref="AK42:AK43"/>
    <mergeCell ref="AL42:AL43"/>
    <mergeCell ref="AM42:AM43"/>
    <mergeCell ref="W42:W43"/>
    <mergeCell ref="X42:X43"/>
    <mergeCell ref="Y42:Y43"/>
    <mergeCell ref="Z42:Z43"/>
    <mergeCell ref="AA42:AA43"/>
    <mergeCell ref="AB42:AB43"/>
    <mergeCell ref="AC42:AC43"/>
    <mergeCell ref="AD42:AD43"/>
    <mergeCell ref="AN42:AN43"/>
    <mergeCell ref="AO42:AO43"/>
    <mergeCell ref="AQ42:AQ43"/>
    <mergeCell ref="A46:A47"/>
    <mergeCell ref="B46:B47"/>
    <mergeCell ref="C46:C47"/>
    <mergeCell ref="D46:D47"/>
    <mergeCell ref="E46:E47"/>
    <mergeCell ref="F46:F47"/>
    <mergeCell ref="G46:G47"/>
    <mergeCell ref="H46:H47"/>
    <mergeCell ref="I46:I47"/>
    <mergeCell ref="J46:J47"/>
    <mergeCell ref="K46:K47"/>
    <mergeCell ref="L46:L47"/>
    <mergeCell ref="M46:M47"/>
    <mergeCell ref="N46:N47"/>
    <mergeCell ref="O46:O47"/>
    <mergeCell ref="P46:P47"/>
    <mergeCell ref="Q46:Q47"/>
    <mergeCell ref="T46:T47"/>
    <mergeCell ref="U46:U47"/>
    <mergeCell ref="V46:V47"/>
    <mergeCell ref="AE42:AE43"/>
    <mergeCell ref="AG46:AG47"/>
    <mergeCell ref="AH46:AH47"/>
    <mergeCell ref="AI46:AI47"/>
    <mergeCell ref="AJ46:AJ47"/>
    <mergeCell ref="AK46:AK47"/>
    <mergeCell ref="AL46:AL47"/>
    <mergeCell ref="AM46:AM47"/>
    <mergeCell ref="W46:W47"/>
    <mergeCell ref="X46:X47"/>
    <mergeCell ref="Y46:Y47"/>
    <mergeCell ref="Z46:Z47"/>
    <mergeCell ref="AA46:AA47"/>
    <mergeCell ref="AB46:AB47"/>
    <mergeCell ref="AC46:AC47"/>
    <mergeCell ref="AD46:AD47"/>
    <mergeCell ref="AN46:AN47"/>
    <mergeCell ref="AO46:AO47"/>
    <mergeCell ref="AQ46:AQ47"/>
    <mergeCell ref="T48:T49"/>
    <mergeCell ref="U48:U49"/>
    <mergeCell ref="V48:V49"/>
    <mergeCell ref="W48:W49"/>
    <mergeCell ref="X48:X49"/>
    <mergeCell ref="Y48:Y49"/>
    <mergeCell ref="Z48:Z49"/>
    <mergeCell ref="AA48:AA49"/>
    <mergeCell ref="AB48:AB49"/>
    <mergeCell ref="AC48:AC49"/>
    <mergeCell ref="AD48:AD49"/>
    <mergeCell ref="AE48:AE49"/>
    <mergeCell ref="AF48:AF49"/>
    <mergeCell ref="AG48:AG49"/>
    <mergeCell ref="AH48:AH49"/>
    <mergeCell ref="AI48:AI49"/>
    <mergeCell ref="AJ48:AJ49"/>
    <mergeCell ref="AK48:AK49"/>
    <mergeCell ref="AL48:AL49"/>
    <mergeCell ref="AE46:AE47"/>
    <mergeCell ref="AF46:AF47"/>
    <mergeCell ref="AM48:AM49"/>
    <mergeCell ref="AN48:AN49"/>
    <mergeCell ref="AO48:AO49"/>
    <mergeCell ref="AQ48:AQ49"/>
    <mergeCell ref="A50:A51"/>
    <mergeCell ref="B50:B51"/>
    <mergeCell ref="C50:C51"/>
    <mergeCell ref="D50:D51"/>
    <mergeCell ref="E50:E51"/>
    <mergeCell ref="F50:F51"/>
    <mergeCell ref="G50:G51"/>
    <mergeCell ref="H50:H51"/>
    <mergeCell ref="I50:I51"/>
    <mergeCell ref="J50:J51"/>
    <mergeCell ref="K50:K51"/>
    <mergeCell ref="L50:L51"/>
    <mergeCell ref="M50:M51"/>
    <mergeCell ref="N50:N51"/>
    <mergeCell ref="O50:O51"/>
    <mergeCell ref="P50:P51"/>
    <mergeCell ref="Q50:Q51"/>
    <mergeCell ref="T50:T51"/>
    <mergeCell ref="U50:U51"/>
    <mergeCell ref="L48:L49"/>
    <mergeCell ref="AE50:AE51"/>
    <mergeCell ref="AF50:AF51"/>
    <mergeCell ref="AG50:AG51"/>
    <mergeCell ref="AH50:AH51"/>
    <mergeCell ref="AI50:AI51"/>
    <mergeCell ref="AJ50:AJ51"/>
    <mergeCell ref="AK50:AK51"/>
    <mergeCell ref="AL50:AL51"/>
    <mergeCell ref="V50:V51"/>
    <mergeCell ref="W50:W51"/>
    <mergeCell ref="X50:X51"/>
    <mergeCell ref="Y50:Y51"/>
    <mergeCell ref="Z50:Z51"/>
    <mergeCell ref="AA50:AA51"/>
    <mergeCell ref="AB50:AB51"/>
    <mergeCell ref="AC50:AC51"/>
    <mergeCell ref="AM50:AM51"/>
    <mergeCell ref="AN50:AN51"/>
    <mergeCell ref="AO50:AO51"/>
    <mergeCell ref="AQ50:AQ51"/>
    <mergeCell ref="A52:A53"/>
    <mergeCell ref="B52:B53"/>
    <mergeCell ref="C52:C53"/>
    <mergeCell ref="D52:D53"/>
    <mergeCell ref="E52:E53"/>
    <mergeCell ref="F52:F53"/>
    <mergeCell ref="G52:G53"/>
    <mergeCell ref="H52:H53"/>
    <mergeCell ref="I52:I53"/>
    <mergeCell ref="J52:J53"/>
    <mergeCell ref="K52:K53"/>
    <mergeCell ref="L52:L53"/>
    <mergeCell ref="M52:M53"/>
    <mergeCell ref="N52:N53"/>
    <mergeCell ref="O52:O53"/>
    <mergeCell ref="P52:P53"/>
    <mergeCell ref="Q52:Q53"/>
    <mergeCell ref="T52:T53"/>
    <mergeCell ref="U52:U53"/>
    <mergeCell ref="AD50:AD51"/>
    <mergeCell ref="AL52:AL53"/>
    <mergeCell ref="V52:V53"/>
    <mergeCell ref="W52:W53"/>
    <mergeCell ref="X52:X53"/>
    <mergeCell ref="Y52:Y53"/>
    <mergeCell ref="Z52:Z53"/>
    <mergeCell ref="AA52:AA53"/>
    <mergeCell ref="AB52:AB53"/>
    <mergeCell ref="AC52:AC53"/>
    <mergeCell ref="AK54:AK55"/>
    <mergeCell ref="AD52:AD53"/>
    <mergeCell ref="AE52:AE53"/>
    <mergeCell ref="AF52:AF53"/>
    <mergeCell ref="AG52:AG53"/>
    <mergeCell ref="AH52:AH53"/>
    <mergeCell ref="AI52:AI53"/>
    <mergeCell ref="AJ52:AJ53"/>
    <mergeCell ref="AK52:AK53"/>
    <mergeCell ref="AB54:AB55"/>
    <mergeCell ref="AC54:AC55"/>
    <mergeCell ref="AD54:AD55"/>
    <mergeCell ref="AE54:AE55"/>
    <mergeCell ref="AF54:AF55"/>
    <mergeCell ref="AG54:AG55"/>
    <mergeCell ref="AH54:AH55"/>
    <mergeCell ref="AI54:AI55"/>
    <mergeCell ref="AJ54:AJ55"/>
    <mergeCell ref="AL54:AL55"/>
    <mergeCell ref="AM54:AM55"/>
    <mergeCell ref="AN54:AN55"/>
    <mergeCell ref="AO54:AO55"/>
    <mergeCell ref="AQ54:AQ55"/>
    <mergeCell ref="AA26:AA27"/>
    <mergeCell ref="AA7:AA8"/>
    <mergeCell ref="R1:W1"/>
    <mergeCell ref="X1:AC1"/>
    <mergeCell ref="AD1:AG1"/>
    <mergeCell ref="AH1:AK1"/>
    <mergeCell ref="AL1:AN1"/>
    <mergeCell ref="AM52:AM53"/>
    <mergeCell ref="AN52:AN53"/>
    <mergeCell ref="AO52:AO53"/>
    <mergeCell ref="AQ52:AQ53"/>
    <mergeCell ref="T54:T55"/>
    <mergeCell ref="U54:U55"/>
    <mergeCell ref="V54:V55"/>
    <mergeCell ref="W54:W55"/>
    <mergeCell ref="X54:X55"/>
    <mergeCell ref="Y54:Y55"/>
    <mergeCell ref="Z54:Z55"/>
    <mergeCell ref="AA54:AA55"/>
  </mergeCells>
  <printOptions gridLines="1"/>
  <pageMargins left="0.45" right="0.45" top="0.75" bottom="0.75" header="0.3" footer="0.3"/>
  <pageSetup paperSize="3" scale="83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7710A-7248-4ECF-AE22-E5ECBCAAC694}">
  <dimension ref="A1:E33"/>
  <sheetViews>
    <sheetView topLeftCell="A15" workbookViewId="0">
      <selection activeCell="B3" sqref="B3:B33"/>
    </sheetView>
  </sheetViews>
  <sheetFormatPr defaultRowHeight="14.5" x14ac:dyDescent="0.35"/>
  <cols>
    <col min="1" max="1" width="10.7265625" customWidth="1"/>
    <col min="2" max="2" width="23.453125" customWidth="1"/>
    <col min="3" max="3" width="32.453125" customWidth="1"/>
    <col min="5" max="5" width="17.7265625" customWidth="1"/>
  </cols>
  <sheetData>
    <row r="1" spans="1:5" ht="15.75" customHeight="1" x14ac:dyDescent="0.35">
      <c r="A1" s="54" t="s">
        <v>127</v>
      </c>
      <c r="B1" s="55" t="s">
        <v>128</v>
      </c>
      <c r="C1" s="55" t="s">
        <v>129</v>
      </c>
      <c r="D1" s="55" t="s">
        <v>130</v>
      </c>
      <c r="E1" s="54" t="s">
        <v>131</v>
      </c>
    </row>
    <row r="2" spans="1:5" x14ac:dyDescent="0.35">
      <c r="A2" s="54"/>
      <c r="B2" s="55"/>
      <c r="C2" s="55"/>
      <c r="D2" s="55"/>
      <c r="E2" s="55"/>
    </row>
    <row r="3" spans="1:5" ht="15.5" x14ac:dyDescent="0.35">
      <c r="A3" s="28" t="s">
        <v>63</v>
      </c>
      <c r="B3" s="56"/>
      <c r="C3" s="30" t="s">
        <v>19</v>
      </c>
      <c r="D3" s="30" t="s">
        <v>132</v>
      </c>
      <c r="E3" s="31">
        <v>16.02</v>
      </c>
    </row>
    <row r="4" spans="1:5" ht="15.5" x14ac:dyDescent="0.35">
      <c r="A4" s="28" t="s">
        <v>64</v>
      </c>
      <c r="B4" s="56"/>
      <c r="C4" s="30" t="s">
        <v>22</v>
      </c>
      <c r="D4" s="30" t="s">
        <v>132</v>
      </c>
      <c r="E4" s="31">
        <v>23.46</v>
      </c>
    </row>
    <row r="5" spans="1:5" ht="15.5" x14ac:dyDescent="0.35">
      <c r="A5" s="28" t="s">
        <v>65</v>
      </c>
      <c r="B5" s="56"/>
      <c r="C5" s="30" t="s">
        <v>20</v>
      </c>
      <c r="D5" s="30" t="s">
        <v>132</v>
      </c>
      <c r="E5" s="31">
        <v>16.27</v>
      </c>
    </row>
    <row r="6" spans="1:5" ht="15.5" x14ac:dyDescent="0.35">
      <c r="A6" s="28" t="s">
        <v>66</v>
      </c>
      <c r="B6" s="56"/>
      <c r="C6" s="30" t="s">
        <v>14</v>
      </c>
      <c r="D6" s="30" t="s">
        <v>132</v>
      </c>
      <c r="E6" s="31">
        <v>20.78</v>
      </c>
    </row>
    <row r="7" spans="1:5" ht="15.5" x14ac:dyDescent="0.35">
      <c r="A7" s="28" t="s">
        <v>68</v>
      </c>
      <c r="B7" s="56"/>
      <c r="C7" s="30" t="s">
        <v>36</v>
      </c>
      <c r="D7" s="30" t="s">
        <v>133</v>
      </c>
      <c r="E7" s="31">
        <v>18.77</v>
      </c>
    </row>
    <row r="8" spans="1:5" ht="15.5" x14ac:dyDescent="0.35">
      <c r="A8" s="28" t="s">
        <v>69</v>
      </c>
      <c r="B8" s="56"/>
      <c r="C8" s="30" t="s">
        <v>22</v>
      </c>
      <c r="D8" s="30" t="s">
        <v>132</v>
      </c>
      <c r="E8" s="31">
        <v>23.46</v>
      </c>
    </row>
    <row r="9" spans="1:5" ht="15.5" x14ac:dyDescent="0.35">
      <c r="A9" s="28" t="s">
        <v>70</v>
      </c>
      <c r="B9" s="56"/>
      <c r="C9" s="30" t="s">
        <v>229</v>
      </c>
      <c r="D9" s="30" t="s">
        <v>132</v>
      </c>
      <c r="E9" s="31">
        <v>26.98</v>
      </c>
    </row>
    <row r="10" spans="1:5" ht="15.5" x14ac:dyDescent="0.35">
      <c r="A10" s="28" t="s">
        <v>71</v>
      </c>
      <c r="B10" s="56"/>
      <c r="C10" s="30" t="s">
        <v>14</v>
      </c>
      <c r="D10" s="30" t="s">
        <v>133</v>
      </c>
      <c r="E10" s="31">
        <v>16.27</v>
      </c>
    </row>
    <row r="11" spans="1:5" ht="15.5" x14ac:dyDescent="0.35">
      <c r="A11" s="28" t="s">
        <v>72</v>
      </c>
      <c r="B11" s="56"/>
      <c r="C11" s="30" t="s">
        <v>24</v>
      </c>
      <c r="D11" s="30" t="s">
        <v>132</v>
      </c>
      <c r="E11" s="31">
        <v>30.78</v>
      </c>
    </row>
    <row r="12" spans="1:5" ht="15.5" x14ac:dyDescent="0.35">
      <c r="A12" s="28" t="s">
        <v>73</v>
      </c>
      <c r="B12" s="56"/>
      <c r="C12" s="30" t="s">
        <v>25</v>
      </c>
      <c r="D12" s="30" t="s">
        <v>133</v>
      </c>
      <c r="E12" s="31">
        <v>15.27</v>
      </c>
    </row>
    <row r="13" spans="1:5" ht="15.5" x14ac:dyDescent="0.35">
      <c r="A13" s="28" t="s">
        <v>77</v>
      </c>
      <c r="B13" s="56"/>
      <c r="C13" s="30" t="s">
        <v>25</v>
      </c>
      <c r="D13" s="30" t="s">
        <v>133</v>
      </c>
      <c r="E13" s="31">
        <v>14.77</v>
      </c>
    </row>
    <row r="14" spans="1:5" ht="15.5" x14ac:dyDescent="0.35">
      <c r="A14" s="28" t="s">
        <v>78</v>
      </c>
      <c r="B14" s="56"/>
      <c r="C14" s="30" t="s">
        <v>36</v>
      </c>
      <c r="D14" s="30" t="s">
        <v>132</v>
      </c>
      <c r="E14" s="31">
        <v>25.32</v>
      </c>
    </row>
    <row r="15" spans="1:5" ht="15.5" x14ac:dyDescent="0.35">
      <c r="A15" s="28" t="s">
        <v>79</v>
      </c>
      <c r="B15" s="56"/>
      <c r="C15" s="30" t="s">
        <v>26</v>
      </c>
      <c r="D15" s="30" t="s">
        <v>132</v>
      </c>
      <c r="E15" s="31">
        <v>24.88</v>
      </c>
    </row>
    <row r="16" spans="1:5" ht="15.5" x14ac:dyDescent="0.35">
      <c r="A16" s="28" t="s">
        <v>80</v>
      </c>
      <c r="B16" s="56"/>
      <c r="C16" s="30" t="s">
        <v>36</v>
      </c>
      <c r="D16" s="30" t="s">
        <v>132</v>
      </c>
      <c r="E16" s="31">
        <v>19.77</v>
      </c>
    </row>
    <row r="17" spans="1:5" ht="15.5" x14ac:dyDescent="0.35">
      <c r="A17" s="28" t="s">
        <v>81</v>
      </c>
      <c r="B17" s="56"/>
      <c r="C17" s="30" t="s">
        <v>134</v>
      </c>
      <c r="D17" s="30" t="s">
        <v>132</v>
      </c>
      <c r="E17" s="31">
        <v>25.61</v>
      </c>
    </row>
    <row r="18" spans="1:5" ht="15.5" x14ac:dyDescent="0.35">
      <c r="A18" s="28" t="s">
        <v>82</v>
      </c>
      <c r="B18" s="56"/>
      <c r="C18" s="30" t="s">
        <v>34</v>
      </c>
      <c r="D18" s="30" t="s">
        <v>132</v>
      </c>
      <c r="E18" s="31">
        <v>18.77</v>
      </c>
    </row>
    <row r="19" spans="1:5" ht="15.5" x14ac:dyDescent="0.35">
      <c r="A19" s="28" t="s">
        <v>75</v>
      </c>
      <c r="B19" s="56"/>
      <c r="C19" s="30" t="s">
        <v>135</v>
      </c>
      <c r="D19" s="30" t="s">
        <v>132</v>
      </c>
      <c r="E19" s="31">
        <v>18.77</v>
      </c>
    </row>
    <row r="20" spans="1:5" ht="15.5" x14ac:dyDescent="0.35">
      <c r="A20" s="28" t="s">
        <v>83</v>
      </c>
      <c r="B20" s="56"/>
      <c r="C20" s="30" t="s">
        <v>19</v>
      </c>
      <c r="D20" s="30" t="s">
        <v>132</v>
      </c>
      <c r="E20" s="31">
        <v>18.77</v>
      </c>
    </row>
    <row r="21" spans="1:5" ht="15.5" x14ac:dyDescent="0.35">
      <c r="A21" s="28" t="s">
        <v>84</v>
      </c>
      <c r="B21" s="56"/>
      <c r="C21" s="30" t="s">
        <v>20</v>
      </c>
      <c r="D21" s="30" t="s">
        <v>132</v>
      </c>
      <c r="E21" s="31">
        <v>18</v>
      </c>
    </row>
    <row r="22" spans="1:5" ht="15.5" x14ac:dyDescent="0.35">
      <c r="A22" s="28" t="s">
        <v>76</v>
      </c>
      <c r="B22" s="56"/>
      <c r="C22" s="30" t="s">
        <v>25</v>
      </c>
      <c r="D22" s="30" t="s">
        <v>133</v>
      </c>
      <c r="E22" s="31">
        <v>18.77</v>
      </c>
    </row>
    <row r="23" spans="1:5" ht="15.5" x14ac:dyDescent="0.35">
      <c r="A23" s="28" t="s">
        <v>85</v>
      </c>
      <c r="B23" s="56"/>
      <c r="C23" s="30" t="s">
        <v>20</v>
      </c>
      <c r="D23" s="30" t="s">
        <v>132</v>
      </c>
      <c r="E23" s="31">
        <v>15</v>
      </c>
    </row>
    <row r="24" spans="1:5" ht="15.5" x14ac:dyDescent="0.35">
      <c r="A24" s="28" t="s">
        <v>74</v>
      </c>
      <c r="B24" s="56"/>
      <c r="C24" s="30" t="s">
        <v>230</v>
      </c>
      <c r="D24" s="30" t="s">
        <v>132</v>
      </c>
      <c r="E24" s="31">
        <v>30.38</v>
      </c>
    </row>
    <row r="25" spans="1:5" ht="15.5" x14ac:dyDescent="0.35">
      <c r="A25" s="28" t="s">
        <v>86</v>
      </c>
      <c r="B25" s="56"/>
      <c r="C25" s="30" t="s">
        <v>35</v>
      </c>
      <c r="D25" s="30" t="s">
        <v>132</v>
      </c>
      <c r="E25" s="31">
        <v>31.2</v>
      </c>
    </row>
    <row r="26" spans="1:5" ht="15.5" x14ac:dyDescent="0.35">
      <c r="A26" s="28" t="s">
        <v>87</v>
      </c>
      <c r="B26" s="56"/>
      <c r="C26" s="30" t="s">
        <v>43</v>
      </c>
      <c r="D26" s="30" t="s">
        <v>132</v>
      </c>
      <c r="E26" s="31">
        <v>65.55</v>
      </c>
    </row>
    <row r="27" spans="1:5" ht="15.5" x14ac:dyDescent="0.35">
      <c r="A27" s="28" t="s">
        <v>88</v>
      </c>
      <c r="B27" s="56"/>
      <c r="C27" s="30" t="s">
        <v>36</v>
      </c>
      <c r="D27" s="30" t="s">
        <v>132</v>
      </c>
      <c r="E27" s="31">
        <v>24.69</v>
      </c>
    </row>
    <row r="28" spans="1:5" ht="15.5" x14ac:dyDescent="0.35">
      <c r="A28" s="28" t="s">
        <v>89</v>
      </c>
      <c r="B28" s="56"/>
      <c r="C28" s="30" t="s">
        <v>36</v>
      </c>
      <c r="D28" s="30" t="s">
        <v>132</v>
      </c>
      <c r="E28" s="31">
        <v>19.77</v>
      </c>
    </row>
    <row r="29" spans="1:5" ht="15.5" x14ac:dyDescent="0.35">
      <c r="A29" s="28" t="s">
        <v>136</v>
      </c>
      <c r="B29" s="56"/>
      <c r="C29" s="30" t="s">
        <v>137</v>
      </c>
      <c r="D29" s="30" t="s">
        <v>133</v>
      </c>
      <c r="E29" s="31">
        <v>20</v>
      </c>
    </row>
    <row r="30" spans="1:5" ht="15.5" x14ac:dyDescent="0.35">
      <c r="A30" s="28" t="s">
        <v>138</v>
      </c>
      <c r="B30" s="56"/>
      <c r="C30" s="30" t="s">
        <v>139</v>
      </c>
      <c r="D30" s="30" t="s">
        <v>132</v>
      </c>
      <c r="E30" s="31">
        <v>27.39</v>
      </c>
    </row>
    <row r="31" spans="1:5" ht="15.5" x14ac:dyDescent="0.35">
      <c r="A31" s="28" t="s">
        <v>140</v>
      </c>
      <c r="B31" s="56"/>
      <c r="C31" s="30" t="s">
        <v>19</v>
      </c>
      <c r="D31" s="30" t="s">
        <v>132</v>
      </c>
      <c r="E31" s="31">
        <v>18</v>
      </c>
    </row>
    <row r="32" spans="1:5" ht="15.5" x14ac:dyDescent="0.35">
      <c r="A32" s="28" t="s">
        <v>141</v>
      </c>
      <c r="B32" s="56"/>
      <c r="C32" s="30" t="s">
        <v>34</v>
      </c>
      <c r="D32" s="30" t="s">
        <v>133</v>
      </c>
      <c r="E32" s="31">
        <v>14</v>
      </c>
    </row>
    <row r="33" spans="1:5" ht="15.5" x14ac:dyDescent="0.35">
      <c r="A33" s="28" t="s">
        <v>142</v>
      </c>
      <c r="B33" s="56"/>
      <c r="C33" s="30" t="s">
        <v>14</v>
      </c>
      <c r="D33" s="30" t="s">
        <v>133</v>
      </c>
      <c r="E33" s="31">
        <v>14</v>
      </c>
    </row>
  </sheetData>
  <mergeCells count="5">
    <mergeCell ref="A1:A2"/>
    <mergeCell ref="B1:B2"/>
    <mergeCell ref="C1:C2"/>
    <mergeCell ref="D1:D2"/>
    <mergeCell ref="E1:E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E512E-9D80-4C64-9999-4B81A9BE653D}">
  <dimension ref="A1:F52"/>
  <sheetViews>
    <sheetView tabSelected="1" topLeftCell="A26" workbookViewId="0">
      <selection activeCell="A3" sqref="A3:A50"/>
    </sheetView>
  </sheetViews>
  <sheetFormatPr defaultRowHeight="14.5" x14ac:dyDescent="0.35"/>
  <cols>
    <col min="1" max="1" width="21.453125" customWidth="1"/>
    <col min="2" max="2" width="39.81640625" customWidth="1"/>
    <col min="3" max="3" width="17.1796875" customWidth="1"/>
    <col min="4" max="4" width="10.81640625" customWidth="1"/>
    <col min="5" max="5" width="14" customWidth="1"/>
    <col min="6" max="6" width="50.81640625" customWidth="1"/>
  </cols>
  <sheetData>
    <row r="1" spans="1:6" ht="47.25" customHeight="1" x14ac:dyDescent="0.35">
      <c r="A1" s="55" t="s">
        <v>0</v>
      </c>
      <c r="B1" s="55" t="s">
        <v>129</v>
      </c>
      <c r="C1" s="54" t="s">
        <v>143</v>
      </c>
      <c r="D1" s="54" t="s">
        <v>144</v>
      </c>
      <c r="E1" s="54" t="s">
        <v>145</v>
      </c>
      <c r="F1" s="54" t="s">
        <v>146</v>
      </c>
    </row>
    <row r="2" spans="1:6" ht="15.75" customHeight="1" x14ac:dyDescent="0.35">
      <c r="A2" s="55"/>
      <c r="B2" s="55"/>
      <c r="C2" s="54"/>
      <c r="D2" s="54"/>
      <c r="E2" s="54"/>
      <c r="F2" s="54"/>
    </row>
    <row r="3" spans="1:6" ht="19.5" customHeight="1" x14ac:dyDescent="0.35">
      <c r="A3" s="56"/>
      <c r="B3" s="29" t="s">
        <v>147</v>
      </c>
      <c r="C3" s="32" t="s">
        <v>148</v>
      </c>
      <c r="D3" s="28" t="s">
        <v>149</v>
      </c>
      <c r="E3" s="28" t="s">
        <v>150</v>
      </c>
      <c r="F3" s="32" t="s">
        <v>151</v>
      </c>
    </row>
    <row r="4" spans="1:6" ht="15.5" x14ac:dyDescent="0.35">
      <c r="A4" s="56"/>
      <c r="B4" s="29" t="s">
        <v>14</v>
      </c>
      <c r="C4" s="32" t="s">
        <v>152</v>
      </c>
      <c r="D4" s="34" t="s">
        <v>150</v>
      </c>
      <c r="E4" s="34" t="s">
        <v>150</v>
      </c>
      <c r="F4" s="32" t="s">
        <v>221</v>
      </c>
    </row>
    <row r="5" spans="1:6" ht="15.5" x14ac:dyDescent="0.35">
      <c r="A5" s="56"/>
      <c r="B5" s="29" t="s">
        <v>153</v>
      </c>
      <c r="C5" s="32" t="s">
        <v>154</v>
      </c>
      <c r="D5" s="28" t="s">
        <v>155</v>
      </c>
      <c r="E5" s="28" t="s">
        <v>155</v>
      </c>
      <c r="F5" s="32"/>
    </row>
    <row r="6" spans="1:6" ht="15.5" x14ac:dyDescent="0.35">
      <c r="A6" s="56"/>
      <c r="B6" s="29" t="s">
        <v>156</v>
      </c>
      <c r="C6" s="32" t="s">
        <v>157</v>
      </c>
      <c r="D6" s="28" t="s">
        <v>158</v>
      </c>
      <c r="E6" s="28" t="s">
        <v>158</v>
      </c>
      <c r="F6" s="32"/>
    </row>
    <row r="7" spans="1:6" ht="15.5" x14ac:dyDescent="0.35">
      <c r="A7" s="56"/>
      <c r="B7" s="29" t="s">
        <v>22</v>
      </c>
      <c r="C7" s="32" t="s">
        <v>159</v>
      </c>
      <c r="D7" s="28" t="s">
        <v>160</v>
      </c>
      <c r="E7" s="28" t="s">
        <v>160</v>
      </c>
      <c r="F7" s="32"/>
    </row>
    <row r="8" spans="1:6" ht="15.5" x14ac:dyDescent="0.35">
      <c r="A8" s="56"/>
      <c r="B8" s="29" t="s">
        <v>14</v>
      </c>
      <c r="C8" s="32" t="s">
        <v>161</v>
      </c>
      <c r="D8" s="28" t="s">
        <v>162</v>
      </c>
      <c r="E8" s="34" t="s">
        <v>150</v>
      </c>
      <c r="F8" s="32" t="s">
        <v>222</v>
      </c>
    </row>
    <row r="9" spans="1:6" ht="15.5" x14ac:dyDescent="0.35">
      <c r="A9" s="56"/>
      <c r="B9" s="29" t="s">
        <v>14</v>
      </c>
      <c r="C9" s="32" t="s">
        <v>163</v>
      </c>
      <c r="D9" s="28" t="s">
        <v>164</v>
      </c>
      <c r="E9" s="28" t="s">
        <v>164</v>
      </c>
      <c r="F9" s="32"/>
    </row>
    <row r="10" spans="1:6" ht="15.5" x14ac:dyDescent="0.35">
      <c r="A10" s="56"/>
      <c r="B10" s="29" t="s">
        <v>165</v>
      </c>
      <c r="C10" s="32" t="s">
        <v>166</v>
      </c>
      <c r="D10" s="28" t="s">
        <v>167</v>
      </c>
      <c r="E10" s="28" t="s">
        <v>150</v>
      </c>
      <c r="F10" s="32" t="s">
        <v>168</v>
      </c>
    </row>
    <row r="11" spans="1:6" ht="15.5" x14ac:dyDescent="0.35">
      <c r="A11" s="56"/>
      <c r="B11" s="29" t="s">
        <v>19</v>
      </c>
      <c r="C11" s="32" t="s">
        <v>169</v>
      </c>
      <c r="D11" s="28" t="s">
        <v>63</v>
      </c>
      <c r="E11" s="28" t="s">
        <v>63</v>
      </c>
      <c r="F11" s="32"/>
    </row>
    <row r="12" spans="1:6" ht="15.5" x14ac:dyDescent="0.35">
      <c r="A12" s="56"/>
      <c r="B12" s="29" t="s">
        <v>22</v>
      </c>
      <c r="C12" s="32" t="s">
        <v>170</v>
      </c>
      <c r="D12" s="28" t="s">
        <v>64</v>
      </c>
      <c r="E12" s="28" t="s">
        <v>64</v>
      </c>
      <c r="F12" s="32"/>
    </row>
    <row r="13" spans="1:6" ht="15.5" x14ac:dyDescent="0.35">
      <c r="A13" s="56"/>
      <c r="B13" s="29" t="s">
        <v>137</v>
      </c>
      <c r="C13" s="32" t="s">
        <v>171</v>
      </c>
      <c r="D13" s="28" t="s">
        <v>150</v>
      </c>
      <c r="E13" s="28" t="s">
        <v>136</v>
      </c>
      <c r="F13" s="32"/>
    </row>
    <row r="14" spans="1:6" ht="16.5" customHeight="1" x14ac:dyDescent="0.35">
      <c r="A14" s="56"/>
      <c r="B14" s="29" t="s">
        <v>20</v>
      </c>
      <c r="C14" s="32" t="s">
        <v>172</v>
      </c>
      <c r="D14" s="28" t="s">
        <v>65</v>
      </c>
      <c r="E14" s="28" t="s">
        <v>65</v>
      </c>
      <c r="F14" s="32"/>
    </row>
    <row r="15" spans="1:6" ht="18.75" customHeight="1" x14ac:dyDescent="0.35">
      <c r="A15" s="56"/>
      <c r="B15" s="29" t="s">
        <v>173</v>
      </c>
      <c r="C15" s="32" t="s">
        <v>174</v>
      </c>
      <c r="D15" s="28" t="s">
        <v>150</v>
      </c>
      <c r="E15" s="28" t="s">
        <v>138</v>
      </c>
      <c r="F15" s="32" t="s">
        <v>151</v>
      </c>
    </row>
    <row r="16" spans="1:6" ht="15.5" x14ac:dyDescent="0.35">
      <c r="A16" s="56"/>
      <c r="B16" s="29" t="s">
        <v>14</v>
      </c>
      <c r="C16" s="32" t="s">
        <v>175</v>
      </c>
      <c r="D16" s="28" t="s">
        <v>176</v>
      </c>
      <c r="E16" s="34" t="s">
        <v>150</v>
      </c>
      <c r="F16" s="32" t="s">
        <v>223</v>
      </c>
    </row>
    <row r="17" spans="1:6" ht="15.5" x14ac:dyDescent="0.35">
      <c r="A17" s="56"/>
      <c r="B17" s="29" t="s">
        <v>14</v>
      </c>
      <c r="C17" s="32" t="s">
        <v>177</v>
      </c>
      <c r="D17" s="28" t="s">
        <v>66</v>
      </c>
      <c r="E17" s="28" t="s">
        <v>66</v>
      </c>
      <c r="F17" s="32"/>
    </row>
    <row r="18" spans="1:6" ht="15.5" x14ac:dyDescent="0.35">
      <c r="A18" s="56"/>
      <c r="B18" s="29" t="s">
        <v>14</v>
      </c>
      <c r="C18" s="32" t="s">
        <v>178</v>
      </c>
      <c r="D18" s="28" t="s">
        <v>67</v>
      </c>
      <c r="E18" s="28" t="s">
        <v>179</v>
      </c>
      <c r="F18" s="32"/>
    </row>
    <row r="19" spans="1:6" ht="15.5" x14ac:dyDescent="0.35">
      <c r="A19" s="56"/>
      <c r="B19" s="29" t="s">
        <v>36</v>
      </c>
      <c r="C19" s="32" t="s">
        <v>180</v>
      </c>
      <c r="D19" s="28" t="s">
        <v>68</v>
      </c>
      <c r="E19" s="28" t="s">
        <v>68</v>
      </c>
      <c r="F19" s="32"/>
    </row>
    <row r="20" spans="1:6" ht="15.5" x14ac:dyDescent="0.35">
      <c r="A20" s="56"/>
      <c r="B20" s="29" t="s">
        <v>139</v>
      </c>
      <c r="C20" s="32" t="s">
        <v>181</v>
      </c>
      <c r="D20" s="28" t="s">
        <v>69</v>
      </c>
      <c r="E20" s="28" t="s">
        <v>69</v>
      </c>
      <c r="F20" s="32"/>
    </row>
    <row r="21" spans="1:6" ht="15.5" x14ac:dyDescent="0.35">
      <c r="A21" s="56"/>
      <c r="B21" s="29" t="s">
        <v>31</v>
      </c>
      <c r="C21" s="32" t="s">
        <v>182</v>
      </c>
      <c r="D21" s="28" t="s">
        <v>70</v>
      </c>
      <c r="E21" s="28" t="s">
        <v>70</v>
      </c>
      <c r="F21" s="32"/>
    </row>
    <row r="22" spans="1:6" ht="15.5" x14ac:dyDescent="0.35">
      <c r="A22" s="56"/>
      <c r="B22" s="29" t="s">
        <v>14</v>
      </c>
      <c r="C22" s="32" t="s">
        <v>183</v>
      </c>
      <c r="D22" s="28" t="s">
        <v>71</v>
      </c>
      <c r="E22" s="28" t="s">
        <v>71</v>
      </c>
      <c r="F22" s="32"/>
    </row>
    <row r="23" spans="1:6" ht="15.5" x14ac:dyDescent="0.35">
      <c r="A23" s="56"/>
      <c r="B23" s="29" t="s">
        <v>24</v>
      </c>
      <c r="C23" s="32" t="s">
        <v>184</v>
      </c>
      <c r="D23" s="28" t="s">
        <v>72</v>
      </c>
      <c r="E23" s="28" t="s">
        <v>72</v>
      </c>
      <c r="F23" s="32" t="s">
        <v>185</v>
      </c>
    </row>
    <row r="24" spans="1:6" ht="15.5" x14ac:dyDescent="0.35">
      <c r="A24" s="56"/>
      <c r="B24" s="29" t="s">
        <v>20</v>
      </c>
      <c r="C24" s="32" t="s">
        <v>186</v>
      </c>
      <c r="D24" s="28" t="s">
        <v>73</v>
      </c>
      <c r="E24" s="28" t="s">
        <v>73</v>
      </c>
      <c r="F24" s="32"/>
    </row>
    <row r="25" spans="1:6" ht="15.5" x14ac:dyDescent="0.35">
      <c r="A25" s="56"/>
      <c r="B25" s="29" t="s">
        <v>25</v>
      </c>
      <c r="C25" s="32" t="s">
        <v>187</v>
      </c>
      <c r="D25" s="28" t="s">
        <v>77</v>
      </c>
      <c r="E25" s="28" t="s">
        <v>77</v>
      </c>
      <c r="F25" s="32"/>
    </row>
    <row r="26" spans="1:6" ht="15.5" x14ac:dyDescent="0.35">
      <c r="A26" s="56"/>
      <c r="B26" s="29" t="s">
        <v>14</v>
      </c>
      <c r="C26" s="32" t="s">
        <v>188</v>
      </c>
      <c r="D26" s="34" t="s">
        <v>150</v>
      </c>
      <c r="E26" s="34" t="s">
        <v>150</v>
      </c>
      <c r="F26" s="32" t="s">
        <v>224</v>
      </c>
    </row>
    <row r="27" spans="1:6" ht="15.5" x14ac:dyDescent="0.35">
      <c r="A27" s="56"/>
      <c r="B27" s="29" t="s">
        <v>36</v>
      </c>
      <c r="C27" s="32" t="s">
        <v>189</v>
      </c>
      <c r="D27" s="28" t="s">
        <v>78</v>
      </c>
      <c r="E27" s="28" t="s">
        <v>78</v>
      </c>
      <c r="F27" s="32"/>
    </row>
    <row r="28" spans="1:6" ht="15.5" x14ac:dyDescent="0.35">
      <c r="A28" s="56"/>
      <c r="B28" s="29" t="s">
        <v>26</v>
      </c>
      <c r="C28" s="32" t="s">
        <v>190</v>
      </c>
      <c r="D28" s="28" t="s">
        <v>79</v>
      </c>
      <c r="E28" s="28" t="s">
        <v>79</v>
      </c>
      <c r="F28" s="32"/>
    </row>
    <row r="29" spans="1:6" ht="15.5" x14ac:dyDescent="0.35">
      <c r="A29" s="56"/>
      <c r="B29" s="29" t="s">
        <v>36</v>
      </c>
      <c r="C29" s="32" t="s">
        <v>191</v>
      </c>
      <c r="D29" s="28" t="s">
        <v>80</v>
      </c>
      <c r="E29" s="28" t="s">
        <v>80</v>
      </c>
      <c r="F29" s="32"/>
    </row>
    <row r="30" spans="1:6" ht="15.5" x14ac:dyDescent="0.35">
      <c r="A30" s="56"/>
      <c r="B30" s="29" t="s">
        <v>134</v>
      </c>
      <c r="C30" s="32" t="s">
        <v>192</v>
      </c>
      <c r="D30" s="28" t="s">
        <v>81</v>
      </c>
      <c r="E30" s="28" t="s">
        <v>81</v>
      </c>
      <c r="F30" s="32"/>
    </row>
    <row r="31" spans="1:6" ht="15.5" x14ac:dyDescent="0.35">
      <c r="A31" s="56"/>
      <c r="B31" s="29" t="s">
        <v>34</v>
      </c>
      <c r="C31" s="32" t="s">
        <v>193</v>
      </c>
      <c r="D31" s="28" t="s">
        <v>82</v>
      </c>
      <c r="E31" s="28" t="s">
        <v>82</v>
      </c>
      <c r="F31" s="32"/>
    </row>
    <row r="32" spans="1:6" ht="15.5" x14ac:dyDescent="0.35">
      <c r="A32" s="56"/>
      <c r="B32" s="29" t="s">
        <v>194</v>
      </c>
      <c r="C32" s="32" t="s">
        <v>195</v>
      </c>
      <c r="D32" s="28" t="s">
        <v>75</v>
      </c>
      <c r="E32" s="28" t="s">
        <v>75</v>
      </c>
      <c r="F32" s="32"/>
    </row>
    <row r="33" spans="1:6" ht="15.5" x14ac:dyDescent="0.35">
      <c r="A33" s="56"/>
      <c r="B33" s="29" t="s">
        <v>19</v>
      </c>
      <c r="C33" s="32" t="s">
        <v>196</v>
      </c>
      <c r="D33" s="28" t="s">
        <v>83</v>
      </c>
      <c r="E33" s="28" t="s">
        <v>83</v>
      </c>
      <c r="F33" s="32"/>
    </row>
    <row r="34" spans="1:6" ht="15.5" x14ac:dyDescent="0.35">
      <c r="A34" s="56"/>
      <c r="B34" s="29" t="s">
        <v>20</v>
      </c>
      <c r="C34" s="32" t="s">
        <v>197</v>
      </c>
      <c r="D34" s="28" t="s">
        <v>84</v>
      </c>
      <c r="E34" s="28" t="s">
        <v>84</v>
      </c>
      <c r="F34" s="32"/>
    </row>
    <row r="35" spans="1:6" ht="15.5" x14ac:dyDescent="0.35">
      <c r="A35" s="56"/>
      <c r="B35" s="29" t="s">
        <v>25</v>
      </c>
      <c r="C35" s="32" t="s">
        <v>198</v>
      </c>
      <c r="D35" s="28" t="s">
        <v>76</v>
      </c>
      <c r="E35" s="28" t="s">
        <v>76</v>
      </c>
      <c r="F35" s="32"/>
    </row>
    <row r="36" spans="1:6" ht="15.5" x14ac:dyDescent="0.35">
      <c r="A36" s="56"/>
      <c r="B36" s="29" t="s">
        <v>20</v>
      </c>
      <c r="C36" s="32" t="s">
        <v>199</v>
      </c>
      <c r="D36" s="28" t="s">
        <v>85</v>
      </c>
      <c r="E36" s="28" t="s">
        <v>85</v>
      </c>
      <c r="F36" s="32"/>
    </row>
    <row r="37" spans="1:6" ht="15.5" x14ac:dyDescent="0.35">
      <c r="A37" s="56"/>
      <c r="B37" s="29" t="s">
        <v>200</v>
      </c>
      <c r="C37" s="32" t="s">
        <v>201</v>
      </c>
      <c r="D37" s="28" t="s">
        <v>74</v>
      </c>
      <c r="E37" s="28" t="s">
        <v>74</v>
      </c>
      <c r="F37" s="32"/>
    </row>
    <row r="38" spans="1:6" ht="15.5" x14ac:dyDescent="0.35">
      <c r="A38" s="56"/>
      <c r="B38" s="29" t="s">
        <v>35</v>
      </c>
      <c r="C38" s="32" t="s">
        <v>202</v>
      </c>
      <c r="D38" s="28" t="s">
        <v>86</v>
      </c>
      <c r="E38" s="28" t="s">
        <v>86</v>
      </c>
      <c r="F38" s="32"/>
    </row>
    <row r="39" spans="1:6" ht="15.5" x14ac:dyDescent="0.35">
      <c r="A39" s="56"/>
      <c r="B39" s="29" t="s">
        <v>203</v>
      </c>
      <c r="C39" s="32" t="s">
        <v>204</v>
      </c>
      <c r="D39" s="28" t="s">
        <v>87</v>
      </c>
      <c r="E39" s="28" t="s">
        <v>87</v>
      </c>
      <c r="F39" s="32" t="s">
        <v>205</v>
      </c>
    </row>
    <row r="40" spans="1:6" ht="15.5" x14ac:dyDescent="0.35">
      <c r="A40" s="56"/>
      <c r="B40" s="29" t="s">
        <v>36</v>
      </c>
      <c r="C40" s="32" t="s">
        <v>206</v>
      </c>
      <c r="D40" s="28" t="s">
        <v>88</v>
      </c>
      <c r="E40" s="28" t="s">
        <v>88</v>
      </c>
      <c r="F40" s="32"/>
    </row>
    <row r="41" spans="1:6" ht="15.5" x14ac:dyDescent="0.35">
      <c r="A41" s="56"/>
      <c r="B41" s="29" t="s">
        <v>36</v>
      </c>
      <c r="C41" s="32" t="s">
        <v>207</v>
      </c>
      <c r="D41" s="28" t="s">
        <v>89</v>
      </c>
      <c r="E41" s="28" t="s">
        <v>89</v>
      </c>
      <c r="F41" s="32"/>
    </row>
    <row r="42" spans="1:6" ht="15.5" x14ac:dyDescent="0.35">
      <c r="A42" s="56"/>
      <c r="B42" s="29" t="s">
        <v>208</v>
      </c>
      <c r="C42" s="32" t="s">
        <v>150</v>
      </c>
      <c r="D42" s="28" t="s">
        <v>209</v>
      </c>
      <c r="E42" s="28" t="s">
        <v>150</v>
      </c>
      <c r="F42" s="32" t="s">
        <v>210</v>
      </c>
    </row>
    <row r="43" spans="1:6" ht="15.5" x14ac:dyDescent="0.35">
      <c r="A43" s="56"/>
      <c r="B43" s="29" t="s">
        <v>211</v>
      </c>
      <c r="C43" s="32" t="s">
        <v>150</v>
      </c>
      <c r="D43" s="28" t="s">
        <v>150</v>
      </c>
      <c r="E43" s="28" t="s">
        <v>212</v>
      </c>
      <c r="F43" s="32"/>
    </row>
    <row r="44" spans="1:6" ht="15.5" x14ac:dyDescent="0.35">
      <c r="A44" s="56"/>
      <c r="B44" s="29" t="s">
        <v>213</v>
      </c>
      <c r="C44" s="32" t="s">
        <v>150</v>
      </c>
      <c r="D44" s="28" t="s">
        <v>150</v>
      </c>
      <c r="E44" s="28" t="s">
        <v>214</v>
      </c>
      <c r="F44" s="32"/>
    </row>
    <row r="45" spans="1:6" ht="15.5" x14ac:dyDescent="0.35">
      <c r="A45" s="56"/>
      <c r="B45" s="29" t="s">
        <v>19</v>
      </c>
      <c r="C45" s="32" t="s">
        <v>150</v>
      </c>
      <c r="D45" s="28" t="s">
        <v>90</v>
      </c>
      <c r="E45" s="28" t="s">
        <v>150</v>
      </c>
      <c r="F45" s="32" t="s">
        <v>215</v>
      </c>
    </row>
    <row r="46" spans="1:6" ht="15.5" x14ac:dyDescent="0.35">
      <c r="A46" s="56"/>
      <c r="B46" s="29" t="s">
        <v>19</v>
      </c>
      <c r="C46" s="32" t="s">
        <v>150</v>
      </c>
      <c r="D46" s="28" t="s">
        <v>91</v>
      </c>
      <c r="E46" s="28" t="s">
        <v>150</v>
      </c>
      <c r="F46" s="32" t="s">
        <v>216</v>
      </c>
    </row>
    <row r="47" spans="1:6" ht="15.5" x14ac:dyDescent="0.35">
      <c r="A47" s="56"/>
      <c r="B47" s="29" t="s">
        <v>25</v>
      </c>
      <c r="C47" s="32" t="s">
        <v>150</v>
      </c>
      <c r="D47" s="28" t="s">
        <v>92</v>
      </c>
      <c r="E47" s="28" t="s">
        <v>150</v>
      </c>
      <c r="F47" s="32" t="s">
        <v>217</v>
      </c>
    </row>
    <row r="48" spans="1:6" ht="15.5" x14ac:dyDescent="0.35">
      <c r="A48" s="56"/>
      <c r="B48" s="29" t="s">
        <v>218</v>
      </c>
      <c r="C48" s="32" t="s">
        <v>150</v>
      </c>
      <c r="D48" s="28" t="s">
        <v>150</v>
      </c>
      <c r="E48" s="28" t="s">
        <v>140</v>
      </c>
      <c r="F48" s="32"/>
    </row>
    <row r="49" spans="1:6" ht="15.5" x14ac:dyDescent="0.35">
      <c r="A49" s="56"/>
      <c r="B49" s="29" t="s">
        <v>219</v>
      </c>
      <c r="C49" s="32" t="s">
        <v>150</v>
      </c>
      <c r="D49" s="28" t="s">
        <v>150</v>
      </c>
      <c r="E49" s="28" t="s">
        <v>141</v>
      </c>
      <c r="F49" s="32"/>
    </row>
    <row r="50" spans="1:6" ht="15.5" x14ac:dyDescent="0.35">
      <c r="A50" s="56"/>
      <c r="B50" s="29" t="s">
        <v>211</v>
      </c>
      <c r="C50" s="32" t="s">
        <v>150</v>
      </c>
      <c r="D50" s="28" t="s">
        <v>150</v>
      </c>
      <c r="E50" s="28" t="s">
        <v>142</v>
      </c>
      <c r="F50" s="32"/>
    </row>
    <row r="52" spans="1:6" ht="45" x14ac:dyDescent="0.35">
      <c r="A52" s="33" t="s">
        <v>220</v>
      </c>
    </row>
  </sheetData>
  <mergeCells count="6"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1-6_2023EmployeeWages&amp;Benefits</vt:lpstr>
      <vt:lpstr>1-6e_CurrentEmployeeWageRates</vt:lpstr>
      <vt:lpstr>Employee Cross-Reference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2025-07-12T16:46:22Z</dcterms:created>
  <dcterms:modified xsi:type="dcterms:W3CDTF">2025-07-14T03:07:27Z</dcterms:modified>
</cp:coreProperties>
</file>