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202300"/>
  <xr:revisionPtr revIDLastSave="19" documentId="8_{AB4DE10E-AA61-47D8-93B2-12D6493A0FBB}" xr6:coauthVersionLast="47" xr6:coauthVersionMax="47" xr10:uidLastSave="{65ED8CC9-AE70-4034-BC67-C9C7C3926E92}"/>
  <bookViews>
    <workbookView xWindow="-110" yWindow="-110" windowWidth="19420" windowHeight="11500" xr2:uid="{781C44CB-6079-4066-A250-A1FC27CE9E00}"/>
  </bookViews>
  <sheets>
    <sheet name="ExBAw" sheetId="1" r:id="rId1"/>
    <sheet name="PrBAw phase 1" sheetId="2" r:id="rId2"/>
    <sheet name="PrBAw phase 2" sheetId="3" r:id="rId3"/>
  </sheets>
  <externalReferences>
    <externalReference r:id="rId4"/>
  </externalReferences>
  <definedNames>
    <definedName name="_xlnm.Print_Area" localSheetId="0">ExBAw!$A$2:$H$5</definedName>
    <definedName name="_xlnm.Print_Area" localSheetId="1">'PrBAw phase 1'!#REF!</definedName>
    <definedName name="_xlnm.Print_Area" localSheetId="2">'PrBAw phase 2'!#REF!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J11" i="3"/>
  <c r="E42" i="3"/>
  <c r="E43" i="3"/>
  <c r="E55" i="3"/>
  <c r="E56" i="3"/>
  <c r="E65" i="3"/>
  <c r="E68" i="3" s="1"/>
  <c r="G14" i="3"/>
  <c r="G14" i="2"/>
  <c r="N126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P123" i="3" s="1"/>
  <c r="J8" i="3" s="1"/>
  <c r="P120" i="3"/>
  <c r="P118" i="3"/>
  <c r="P115" i="3"/>
  <c r="P113" i="3"/>
  <c r="P111" i="3"/>
  <c r="P110" i="3"/>
  <c r="P108" i="3"/>
  <c r="P107" i="3"/>
  <c r="P105" i="3"/>
  <c r="P104" i="3"/>
  <c r="P102" i="3"/>
  <c r="P101" i="3"/>
  <c r="C21" i="3" s="1"/>
  <c r="C23" i="3" s="1"/>
  <c r="K99" i="3"/>
  <c r="O97" i="3"/>
  <c r="N97" i="3"/>
  <c r="M97" i="3"/>
  <c r="L97" i="3"/>
  <c r="K97" i="3"/>
  <c r="J97" i="3"/>
  <c r="I97" i="3"/>
  <c r="H97" i="3"/>
  <c r="G97" i="3"/>
  <c r="F97" i="3"/>
  <c r="E97" i="3"/>
  <c r="D97" i="3"/>
  <c r="P97" i="3" s="1"/>
  <c r="J7" i="3" s="1"/>
  <c r="P95" i="3"/>
  <c r="P94" i="3"/>
  <c r="P92" i="3"/>
  <c r="P90" i="3"/>
  <c r="P89" i="3"/>
  <c r="P87" i="3"/>
  <c r="P85" i="3"/>
  <c r="P84" i="3"/>
  <c r="P82" i="3"/>
  <c r="P81" i="3"/>
  <c r="P79" i="3"/>
  <c r="P78" i="3"/>
  <c r="D21" i="3" s="1"/>
  <c r="P76" i="3"/>
  <c r="D76" i="3"/>
  <c r="P75" i="3"/>
  <c r="D75" i="3"/>
  <c r="D66" i="3"/>
  <c r="C66" i="3"/>
  <c r="D65" i="3"/>
  <c r="C65" i="3"/>
  <c r="C70" i="3" s="1"/>
  <c r="E10" i="3" s="1"/>
  <c r="B56" i="3"/>
  <c r="B55" i="3"/>
  <c r="D51" i="3"/>
  <c r="D50" i="3"/>
  <c r="F50" i="3" s="1"/>
  <c r="D49" i="3"/>
  <c r="E49" i="3" s="1"/>
  <c r="C49" i="3"/>
  <c r="C51" i="3" s="1"/>
  <c r="C55" i="3" s="1"/>
  <c r="C57" i="3" s="1"/>
  <c r="E9" i="3" s="1"/>
  <c r="F48" i="3"/>
  <c r="E48" i="3"/>
  <c r="B43" i="3"/>
  <c r="B42" i="3"/>
  <c r="G38" i="3"/>
  <c r="F38" i="3"/>
  <c r="D43" i="3" s="1"/>
  <c r="D38" i="3"/>
  <c r="G37" i="3"/>
  <c r="F37" i="3"/>
  <c r="D37" i="3"/>
  <c r="G36" i="3"/>
  <c r="E36" i="3"/>
  <c r="E38" i="3" s="1"/>
  <c r="D42" i="3" s="1"/>
  <c r="D44" i="3" s="1"/>
  <c r="D36" i="3"/>
  <c r="C36" i="3"/>
  <c r="C38" i="3" s="1"/>
  <c r="F35" i="3"/>
  <c r="E35" i="3"/>
  <c r="E28" i="3"/>
  <c r="B28" i="3"/>
  <c r="E27" i="3"/>
  <c r="B27" i="3"/>
  <c r="D22" i="3"/>
  <c r="C22" i="3"/>
  <c r="E22" i="3" s="1"/>
  <c r="F20" i="3"/>
  <c r="E20" i="3"/>
  <c r="G12" i="3"/>
  <c r="F8" i="3"/>
  <c r="N126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P123" i="2" s="1"/>
  <c r="J8" i="2" s="1"/>
  <c r="P120" i="2"/>
  <c r="C36" i="2" s="1"/>
  <c r="C38" i="2" s="1"/>
  <c r="P118" i="2"/>
  <c r="P115" i="2"/>
  <c r="P113" i="2"/>
  <c r="P111" i="2"/>
  <c r="C22" i="2" s="1"/>
  <c r="E22" i="2" s="1"/>
  <c r="P110" i="2"/>
  <c r="P108" i="2"/>
  <c r="P107" i="2"/>
  <c r="C21" i="2" s="1"/>
  <c r="C23" i="2" s="1"/>
  <c r="P105" i="2"/>
  <c r="P104" i="2"/>
  <c r="P102" i="2"/>
  <c r="P101" i="2"/>
  <c r="K99" i="2"/>
  <c r="O97" i="2"/>
  <c r="N97" i="2"/>
  <c r="M97" i="2"/>
  <c r="L97" i="2"/>
  <c r="K97" i="2"/>
  <c r="J97" i="2"/>
  <c r="I97" i="2"/>
  <c r="H97" i="2"/>
  <c r="G97" i="2"/>
  <c r="F97" i="2"/>
  <c r="E97" i="2"/>
  <c r="P95" i="2"/>
  <c r="P94" i="2"/>
  <c r="D36" i="2" s="1"/>
  <c r="P92" i="2"/>
  <c r="D65" i="2" s="1"/>
  <c r="P90" i="2"/>
  <c r="D50" i="2" s="1"/>
  <c r="P89" i="2"/>
  <c r="P87" i="2"/>
  <c r="D66" i="2" s="1"/>
  <c r="P85" i="2"/>
  <c r="P84" i="2"/>
  <c r="P82" i="2"/>
  <c r="P81" i="2"/>
  <c r="P79" i="2"/>
  <c r="P78" i="2"/>
  <c r="D76" i="2"/>
  <c r="P76" i="2" s="1"/>
  <c r="D22" i="2" s="1"/>
  <c r="D75" i="2"/>
  <c r="P75" i="2" s="1"/>
  <c r="D21" i="2" s="1"/>
  <c r="C66" i="2"/>
  <c r="E65" i="2"/>
  <c r="E69" i="2" s="1"/>
  <c r="C65" i="2"/>
  <c r="C70" i="2" s="1"/>
  <c r="E10" i="2" s="1"/>
  <c r="E56" i="2"/>
  <c r="B56" i="2"/>
  <c r="E55" i="2"/>
  <c r="F55" i="2" s="1"/>
  <c r="B55" i="2"/>
  <c r="C51" i="2"/>
  <c r="C55" i="2" s="1"/>
  <c r="C57" i="2" s="1"/>
  <c r="E9" i="2" s="1"/>
  <c r="E49" i="2"/>
  <c r="E51" i="2" s="1"/>
  <c r="D55" i="2" s="1"/>
  <c r="D49" i="2"/>
  <c r="C49" i="2"/>
  <c r="F48" i="2"/>
  <c r="E48" i="2"/>
  <c r="E43" i="2"/>
  <c r="B43" i="2"/>
  <c r="E42" i="2"/>
  <c r="B42" i="2"/>
  <c r="D37" i="2"/>
  <c r="F37" i="2" s="1"/>
  <c r="F35" i="2"/>
  <c r="E35" i="2"/>
  <c r="E28" i="2"/>
  <c r="B28" i="2"/>
  <c r="E27" i="2"/>
  <c r="B27" i="2"/>
  <c r="F20" i="2"/>
  <c r="E20" i="2"/>
  <c r="G12" i="2"/>
  <c r="N126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P123" i="1" s="1"/>
  <c r="J8" i="1" s="1"/>
  <c r="P120" i="1"/>
  <c r="C36" i="1" s="1"/>
  <c r="C38" i="1" s="1"/>
  <c r="P118" i="1"/>
  <c r="P116" i="1"/>
  <c r="P115" i="1"/>
  <c r="P113" i="1"/>
  <c r="P111" i="1"/>
  <c r="P110" i="1"/>
  <c r="P108" i="1"/>
  <c r="P107" i="1"/>
  <c r="P105" i="1"/>
  <c r="P104" i="1"/>
  <c r="P102" i="1"/>
  <c r="C22" i="1" s="1"/>
  <c r="E22" i="1" s="1"/>
  <c r="P101" i="1"/>
  <c r="C21" i="1" s="1"/>
  <c r="C23" i="1" s="1"/>
  <c r="O97" i="1"/>
  <c r="N97" i="1"/>
  <c r="M97" i="1"/>
  <c r="L97" i="1"/>
  <c r="K97" i="1"/>
  <c r="K99" i="1" s="1"/>
  <c r="J97" i="1"/>
  <c r="I97" i="1"/>
  <c r="H97" i="1"/>
  <c r="G97" i="1"/>
  <c r="F97" i="1"/>
  <c r="E97" i="1"/>
  <c r="R95" i="1"/>
  <c r="P95" i="1"/>
  <c r="P94" i="1"/>
  <c r="B93" i="1"/>
  <c r="P92" i="1"/>
  <c r="D65" i="1" s="1"/>
  <c r="Q90" i="1"/>
  <c r="P90" i="1"/>
  <c r="P89" i="1"/>
  <c r="B88" i="1"/>
  <c r="P87" i="1"/>
  <c r="B86" i="1"/>
  <c r="P85" i="1"/>
  <c r="P84" i="1"/>
  <c r="P82" i="1"/>
  <c r="P81" i="1"/>
  <c r="P79" i="1"/>
  <c r="P78" i="1"/>
  <c r="D76" i="1"/>
  <c r="B73" i="1" s="1"/>
  <c r="P75" i="1"/>
  <c r="D75" i="1"/>
  <c r="D97" i="1" s="1"/>
  <c r="P97" i="1" s="1"/>
  <c r="J7" i="1" s="1"/>
  <c r="D66" i="1"/>
  <c r="F66" i="1" s="1"/>
  <c r="C66" i="1"/>
  <c r="C65" i="1"/>
  <c r="C70" i="1" s="1"/>
  <c r="E10" i="1" s="1"/>
  <c r="B56" i="1"/>
  <c r="B55" i="1"/>
  <c r="D50" i="1"/>
  <c r="C50" i="1"/>
  <c r="E50" i="1" s="1"/>
  <c r="D49" i="1"/>
  <c r="D51" i="1" s="1"/>
  <c r="C49" i="1"/>
  <c r="C51" i="1" s="1"/>
  <c r="C55" i="1" s="1"/>
  <c r="F48" i="1"/>
  <c r="E48" i="1"/>
  <c r="B43" i="1"/>
  <c r="B42" i="1"/>
  <c r="D37" i="1"/>
  <c r="F37" i="1" s="1"/>
  <c r="D36" i="1"/>
  <c r="D38" i="1" s="1"/>
  <c r="F35" i="1"/>
  <c r="E35" i="1"/>
  <c r="B28" i="1"/>
  <c r="B27" i="1"/>
  <c r="F20" i="1"/>
  <c r="E20" i="1"/>
  <c r="G12" i="1"/>
  <c r="F65" i="3" l="1"/>
  <c r="E66" i="3"/>
  <c r="F66" i="3" s="1"/>
  <c r="E67" i="3"/>
  <c r="F43" i="3"/>
  <c r="M25" i="1"/>
  <c r="F8" i="1"/>
  <c r="D51" i="2"/>
  <c r="F50" i="2"/>
  <c r="G50" i="3"/>
  <c r="F51" i="3"/>
  <c r="D56" i="3" s="1"/>
  <c r="F56" i="3" s="1"/>
  <c r="F22" i="3"/>
  <c r="F23" i="3" s="1"/>
  <c r="D28" i="3" s="1"/>
  <c r="F28" i="3" s="1"/>
  <c r="G22" i="3"/>
  <c r="G49" i="3"/>
  <c r="G51" i="3" s="1"/>
  <c r="E51" i="3"/>
  <c r="D55" i="3" s="1"/>
  <c r="D70" i="2"/>
  <c r="F10" i="2" s="1"/>
  <c r="F22" i="2"/>
  <c r="F23" i="2" s="1"/>
  <c r="D28" i="2" s="1"/>
  <c r="C42" i="2"/>
  <c r="E8" i="2"/>
  <c r="F38" i="1"/>
  <c r="D43" i="1" s="1"/>
  <c r="F43" i="1" s="1"/>
  <c r="G37" i="1"/>
  <c r="E36" i="2"/>
  <c r="D38" i="2"/>
  <c r="F8" i="2" s="1"/>
  <c r="C57" i="1"/>
  <c r="E9" i="1" s="1"/>
  <c r="F55" i="1"/>
  <c r="F57" i="1" s="1"/>
  <c r="G9" i="1" s="1"/>
  <c r="F55" i="3"/>
  <c r="E8" i="1"/>
  <c r="C42" i="1"/>
  <c r="E21" i="2"/>
  <c r="D23" i="2"/>
  <c r="F7" i="2" s="1"/>
  <c r="M27" i="1"/>
  <c r="F28" i="2"/>
  <c r="G22" i="2"/>
  <c r="Q97" i="1"/>
  <c r="G50" i="1"/>
  <c r="F50" i="1"/>
  <c r="F51" i="1" s="1"/>
  <c r="D56" i="1" s="1"/>
  <c r="F56" i="1" s="1"/>
  <c r="E21" i="3"/>
  <c r="D23" i="3"/>
  <c r="F7" i="3" s="1"/>
  <c r="E7" i="1"/>
  <c r="C27" i="1"/>
  <c r="F38" i="2"/>
  <c r="D43" i="2" s="1"/>
  <c r="F43" i="2" s="1"/>
  <c r="G37" i="2"/>
  <c r="C27" i="2"/>
  <c r="E7" i="2"/>
  <c r="E11" i="2" s="1"/>
  <c r="D70" i="1"/>
  <c r="F65" i="1"/>
  <c r="F70" i="1" s="1"/>
  <c r="G10" i="1" s="1"/>
  <c r="E8" i="3"/>
  <c r="C42" i="3"/>
  <c r="C44" i="3" s="1"/>
  <c r="C27" i="3"/>
  <c r="E7" i="3"/>
  <c r="P76" i="1"/>
  <c r="D22" i="1" s="1"/>
  <c r="F22" i="1" s="1"/>
  <c r="F23" i="1" s="1"/>
  <c r="D28" i="1" s="1"/>
  <c r="F28" i="1" s="1"/>
  <c r="E69" i="3"/>
  <c r="E36" i="1"/>
  <c r="E49" i="1"/>
  <c r="E66" i="2"/>
  <c r="F66" i="2" s="1"/>
  <c r="D97" i="2"/>
  <c r="P97" i="2" s="1"/>
  <c r="J7" i="2" s="1"/>
  <c r="D70" i="3"/>
  <c r="F10" i="3" s="1"/>
  <c r="G49" i="2"/>
  <c r="E67" i="2"/>
  <c r="F65" i="2"/>
  <c r="F70" i="2" s="1"/>
  <c r="G10" i="2" s="1"/>
  <c r="E68" i="2"/>
  <c r="D21" i="1"/>
  <c r="Q86" i="1"/>
  <c r="F70" i="3" l="1"/>
  <c r="G10" i="3" s="1"/>
  <c r="F42" i="3"/>
  <c r="F44" i="3" s="1"/>
  <c r="G8" i="3" s="1"/>
  <c r="F57" i="3"/>
  <c r="G9" i="3" s="1"/>
  <c r="D57" i="3"/>
  <c r="F9" i="3" s="1"/>
  <c r="M29" i="1"/>
  <c r="F10" i="1"/>
  <c r="E38" i="1"/>
  <c r="D42" i="1" s="1"/>
  <c r="D44" i="1" s="1"/>
  <c r="G36" i="1"/>
  <c r="G38" i="1" s="1"/>
  <c r="F51" i="2"/>
  <c r="D56" i="2" s="1"/>
  <c r="G50" i="2"/>
  <c r="G51" i="2" s="1"/>
  <c r="G36" i="2"/>
  <c r="G38" i="2" s="1"/>
  <c r="E38" i="2"/>
  <c r="D42" i="2" s="1"/>
  <c r="D44" i="2" s="1"/>
  <c r="F27" i="1"/>
  <c r="F29" i="1" s="1"/>
  <c r="G7" i="1" s="1"/>
  <c r="G11" i="1" s="1"/>
  <c r="G13" i="1" s="1"/>
  <c r="G15" i="1" s="1"/>
  <c r="C29" i="1"/>
  <c r="F27" i="2"/>
  <c r="F29" i="2" s="1"/>
  <c r="G7" i="2" s="1"/>
  <c r="C29" i="2"/>
  <c r="E51" i="1"/>
  <c r="D55" i="1" s="1"/>
  <c r="D57" i="1" s="1"/>
  <c r="F9" i="1" s="1"/>
  <c r="G49" i="1"/>
  <c r="G51" i="1" s="1"/>
  <c r="E11" i="1"/>
  <c r="G21" i="2"/>
  <c r="G23" i="2" s="1"/>
  <c r="E23" i="2"/>
  <c r="D27" i="2" s="1"/>
  <c r="D29" i="2" s="1"/>
  <c r="J12" i="1"/>
  <c r="E21" i="1"/>
  <c r="D23" i="1"/>
  <c r="E11" i="3"/>
  <c r="F11" i="3"/>
  <c r="C44" i="2"/>
  <c r="F42" i="2"/>
  <c r="F44" i="2" s="1"/>
  <c r="G8" i="2" s="1"/>
  <c r="C29" i="3"/>
  <c r="F27" i="3"/>
  <c r="F29" i="3" s="1"/>
  <c r="G7" i="3" s="1"/>
  <c r="G21" i="3"/>
  <c r="G23" i="3" s="1"/>
  <c r="E23" i="3"/>
  <c r="D27" i="3" s="1"/>
  <c r="D29" i="3" s="1"/>
  <c r="C44" i="1"/>
  <c r="F42" i="1"/>
  <c r="F44" i="1" s="1"/>
  <c r="G8" i="1" s="1"/>
  <c r="G22" i="1"/>
  <c r="G11" i="3" l="1"/>
  <c r="G13" i="3" s="1"/>
  <c r="G15" i="3" s="1"/>
  <c r="I15" i="3" s="1"/>
  <c r="G21" i="1"/>
  <c r="G23" i="1" s="1"/>
  <c r="E23" i="1"/>
  <c r="D27" i="1" s="1"/>
  <c r="D29" i="1" s="1"/>
  <c r="D57" i="2"/>
  <c r="F9" i="2" s="1"/>
  <c r="F11" i="2" s="1"/>
  <c r="F56" i="2"/>
  <c r="F57" i="2" s="1"/>
  <c r="G9" i="2" s="1"/>
  <c r="M10" i="2" s="1"/>
  <c r="M23" i="1"/>
  <c r="F7" i="1"/>
  <c r="F11" i="1" s="1"/>
  <c r="M10" i="3"/>
  <c r="G11" i="2" l="1"/>
  <c r="G13" i="2" s="1"/>
  <c r="G15" i="2" s="1"/>
  <c r="I15" i="2" s="1"/>
</calcChain>
</file>

<file path=xl/sharedStrings.xml><?xml version="1.0" encoding="utf-8"?>
<sst xmlns="http://schemas.openxmlformats.org/spreadsheetml/2006/main" count="503" uniqueCount="92">
  <si>
    <t>CURRENT BILLING ANALYSIS - 2023 USAGE &amp; EXISTING RATES</t>
  </si>
  <si>
    <t>McCreary County WD</t>
  </si>
  <si>
    <t xml:space="preserve">  SUMMARY  </t>
  </si>
  <si>
    <t>2023 AR</t>
  </si>
  <si>
    <t>No. of Bills</t>
  </si>
  <si>
    <t>Gallons Sold</t>
  </si>
  <si>
    <t>Revenue</t>
  </si>
  <si>
    <t>Check</t>
  </si>
  <si>
    <t>Water sold</t>
  </si>
  <si>
    <t>customers</t>
  </si>
  <si>
    <t>Retail Customers</t>
  </si>
  <si>
    <t>Federal Correctonal Facility</t>
  </si>
  <si>
    <t>Cumberland Falls SP</t>
  </si>
  <si>
    <t>Wholesaale</t>
  </si>
  <si>
    <t>Totals</t>
  </si>
  <si>
    <t>Gallons at wholesale Rate</t>
  </si>
  <si>
    <t>Less water adjustments</t>
  </si>
  <si>
    <t>Pro Forma Sales Revenue</t>
  </si>
  <si>
    <t>2023 Sales</t>
  </si>
  <si>
    <t>A</t>
  </si>
  <si>
    <t>FIRST</t>
  </si>
  <si>
    <t>ALL OVER</t>
  </si>
  <si>
    <t>USAGE</t>
  </si>
  <si>
    <t>BILLS</t>
  </si>
  <si>
    <t>GALLONS</t>
  </si>
  <si>
    <t>TOTAL</t>
  </si>
  <si>
    <t>MONTHLY AVERAGE USAGE</t>
  </si>
  <si>
    <t xml:space="preserve">     REVENUE BY RATE INCREMENT</t>
  </si>
  <si>
    <t>Federal Correctional Facility</t>
  </si>
  <si>
    <t>RATE</t>
  </si>
  <si>
    <t>REVENUE</t>
  </si>
  <si>
    <t>Cumberland Falls State Park</t>
  </si>
  <si>
    <t xml:space="preserve">WHOLESALE SALES </t>
  </si>
  <si>
    <t>WG</t>
  </si>
  <si>
    <t>WE</t>
  </si>
  <si>
    <t>*Rates effective after 7/27/23</t>
  </si>
  <si>
    <t>Average Usage WA</t>
  </si>
  <si>
    <t>*Jan - April WA,WB,WC,WD rate codes combined</t>
  </si>
  <si>
    <t>2/10/25 email</t>
  </si>
  <si>
    <t>Usage</t>
  </si>
  <si>
    <t>WA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</si>
  <si>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</si>
  <si>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</si>
  <si>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</si>
  <si>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</si>
  <si>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</si>
  <si>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</si>
  <si>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</si>
  <si>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</si>
  <si>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</si>
  <si>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</si>
  <si>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</si>
  <si>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</si>
  <si>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0-2000</t>
  </si>
  <si>
    <t>over 2000</t>
  </si>
  <si>
    <t>Average Usage</t>
  </si>
  <si>
    <t>WB</t>
  </si>
  <si>
    <t>WC</t>
  </si>
  <si>
    <t>WD</t>
  </si>
  <si>
    <t>Total</t>
  </si>
  <si>
    <t>WF</t>
  </si>
  <si>
    <t>0-600000</t>
  </si>
  <si>
    <t>Over 600000</t>
  </si>
  <si>
    <t>WP</t>
  </si>
  <si>
    <t>0-1950K</t>
  </si>
  <si>
    <t>195K&gt;</t>
  </si>
  <si>
    <t>TOTALS</t>
  </si>
  <si>
    <t>1950K&gt;</t>
  </si>
  <si>
    <t>Adjustments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</si>
  <si>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</si>
  <si>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</si>
  <si>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</si>
  <si>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</si>
  <si>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</si>
  <si>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</si>
  <si>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</si>
  <si>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</si>
  <si>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</si>
  <si>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</si>
  <si>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</si>
  <si>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BILLING ANALYSIS - 2023 USAGE &amp; PHASE 1 PROPOSED RATES</t>
  </si>
  <si>
    <t>Gallons</t>
  </si>
  <si>
    <t>Bills</t>
  </si>
  <si>
    <t xml:space="preserve">Revenue </t>
  </si>
  <si>
    <t>From wholesale</t>
  </si>
  <si>
    <t>Water Sales Revenue</t>
  </si>
  <si>
    <t>Revenue Requirment from phase 1 water rates</t>
  </si>
  <si>
    <t>CODE</t>
  </si>
  <si>
    <t>BILLING ANALYSIS - 2023 USAGE &amp; PHASE 2 PROPOSED RATES</t>
  </si>
  <si>
    <t>Revenue Requiement from water Sales</t>
  </si>
  <si>
    <t>SAOw cell I81</t>
  </si>
  <si>
    <t>Revenue Requirement from Phase 2 Water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</si>
</sst>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.00000_);\(#,##0.00000\)"/>
    <numFmt numFmtId="167" formatCode="_(* #,##0.00000_);_(* \(#,##0.00000\);_(* &quot;-&quot;??_);_(@_)"/>
    <numFmt numFmtId="168" formatCode="_(&quot;$&quot;* #,##0.00000_);_(&quot;$&quot;* \(#,##0.00000\);_(&quot;$&quot;* &quot;-&quot;??_);_(@_)"/>
  </numFmts>
  <fonts count="13" x14ac:knownFonts="1">
    <font>
      <sz val="12"/>
      <name val="Arial"/>
    </font>
    <font>
      <sz val="11"/>
      <color rgb="FFFF0000"/>
      <name val="Aptos Narrow"/>
      <family val="2"/>
      <scheme val="minor"/>
    </font>
    <font>
      <b/>
      <sz val="14"/>
      <name val="Aptos Narrow"/>
      <family val="2"/>
      <scheme val="minor"/>
    </font>
    <font>
      <sz val="12"/>
      <name val="Arial"/>
      <family val="2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 val="singleAccounting"/>
      <sz val="12"/>
      <name val="Aptos Narrow"/>
      <family val="2"/>
      <scheme val="minor"/>
    </font>
    <font>
      <u/>
      <sz val="11"/>
      <name val="Aptos Narrow"/>
      <family val="2"/>
      <scheme val="minor"/>
    </font>
    <font>
      <u val="singleAccounting"/>
      <sz val="11"/>
      <name val="Aptos Narrow"/>
      <family val="2"/>
      <scheme val="minor"/>
    </font>
    <font>
      <sz val="10"/>
      <name val="Aptos Narrow"/>
      <family val="2"/>
      <scheme val="minor"/>
    </font>
    <font>
      <u val="singleAccounting"/>
      <sz val="10"/>
      <name val="Aptos Narrow"/>
      <family val="2"/>
      <scheme val="minor"/>
    </font>
    <font>
      <b/>
      <sz val="11"/>
      <name val="Aptos Narrow"/>
      <family val="2"/>
      <scheme val="minor"/>
    </font>
    <font>
      <b/>
      <u val="singleAccounting"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 applyAlignment="1">
      <alignment horizontal="center"/>
    </xf>
    <xf numFmtId="164" fontId="4" fillId="0" borderId="0" xfId="1" applyNumberFormat="1" applyFont="1"/>
    <xf numFmtId="0" fontId="4" fillId="0" borderId="0" xfId="0" applyFont="1"/>
    <xf numFmtId="3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/>
    <xf numFmtId="0" fontId="7" fillId="0" borderId="0" xfId="0" applyFont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8" fillId="0" borderId="4" xfId="1" applyNumberFormat="1" applyFont="1" applyBorder="1" applyAlignment="1">
      <alignment horizontal="center"/>
    </xf>
    <xf numFmtId="164" fontId="8" fillId="0" borderId="5" xfId="1" applyNumberFormat="1" applyFont="1" applyBorder="1" applyAlignment="1">
      <alignment horizontal="center"/>
    </xf>
    <xf numFmtId="37" fontId="4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right"/>
    </xf>
    <xf numFmtId="164" fontId="4" fillId="0" borderId="0" xfId="1" applyNumberFormat="1" applyFont="1" applyAlignment="1">
      <alignment horizontal="center"/>
    </xf>
    <xf numFmtId="44" fontId="4" fillId="0" borderId="0" xfId="2" applyFont="1"/>
    <xf numFmtId="164" fontId="4" fillId="0" borderId="6" xfId="1" applyNumberFormat="1" applyFont="1" applyBorder="1"/>
    <xf numFmtId="164" fontId="4" fillId="0" borderId="7" xfId="1" applyNumberFormat="1" applyFont="1" applyBorder="1"/>
    <xf numFmtId="164" fontId="4" fillId="0" borderId="8" xfId="1" applyNumberFormat="1" applyFont="1" applyBorder="1"/>
    <xf numFmtId="164" fontId="4" fillId="0" borderId="0" xfId="0" applyNumberFormat="1" applyFont="1"/>
    <xf numFmtId="43" fontId="4" fillId="0" borderId="0" xfId="1" applyFont="1"/>
    <xf numFmtId="164" fontId="9" fillId="0" borderId="9" xfId="1" applyNumberFormat="1" applyFont="1" applyBorder="1"/>
    <xf numFmtId="43" fontId="9" fillId="0" borderId="0" xfId="1" applyFont="1"/>
    <xf numFmtId="164" fontId="4" fillId="0" borderId="0" xfId="1" applyNumberFormat="1" applyFont="1" applyBorder="1"/>
    <xf numFmtId="164" fontId="9" fillId="0" borderId="0" xfId="1" applyNumberFormat="1" applyFont="1"/>
    <xf numFmtId="164" fontId="4" fillId="0" borderId="10" xfId="1" applyNumberFormat="1" applyFont="1" applyBorder="1"/>
    <xf numFmtId="43" fontId="4" fillId="0" borderId="10" xfId="1" applyFont="1" applyBorder="1"/>
    <xf numFmtId="43" fontId="10" fillId="0" borderId="0" xfId="1" applyFont="1"/>
    <xf numFmtId="164" fontId="4" fillId="0" borderId="0" xfId="0" applyNumberFormat="1" applyFont="1" applyAlignment="1">
      <alignment horizontal="right"/>
    </xf>
    <xf numFmtId="164" fontId="4" fillId="0" borderId="0" xfId="4" applyNumberFormat="1" applyFont="1" applyBorder="1"/>
    <xf numFmtId="0" fontId="7" fillId="0" borderId="0" xfId="0" applyFont="1"/>
    <xf numFmtId="164" fontId="11" fillId="0" borderId="0" xfId="0" applyNumberFormat="1" applyFont="1"/>
    <xf numFmtId="165" fontId="4" fillId="0" borderId="0" xfId="5" applyNumberFormat="1" applyFont="1" applyBorder="1" applyAlignment="1">
      <alignment horizontal="right"/>
    </xf>
    <xf numFmtId="165" fontId="4" fillId="0" borderId="0" xfId="0" applyNumberFormat="1" applyFont="1"/>
    <xf numFmtId="3" fontId="4" fillId="0" borderId="0" xfId="0" applyNumberFormat="1" applyFont="1" applyAlignment="1">
      <alignment horizontal="right"/>
    </xf>
    <xf numFmtId="165" fontId="4" fillId="0" borderId="0" xfId="5" applyNumberFormat="1" applyFont="1"/>
    <xf numFmtId="0" fontId="2" fillId="0" borderId="10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165" fontId="4" fillId="0" borderId="0" xfId="5" applyNumberFormat="1" applyFont="1" applyAlignment="1">
      <alignment horizontal="center"/>
    </xf>
    <xf numFmtId="164" fontId="4" fillId="0" borderId="0" xfId="4" applyNumberFormat="1" applyFont="1" applyBorder="1" applyAlignment="1">
      <alignment horizontal="right" vertical="center"/>
    </xf>
    <xf numFmtId="164" fontId="4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164" fontId="4" fillId="0" borderId="10" xfId="1" applyNumberFormat="1" applyFont="1" applyFill="1" applyBorder="1" applyAlignment="1">
      <alignment horizontal="center"/>
    </xf>
    <xf numFmtId="164" fontId="4" fillId="0" borderId="10" xfId="1" applyNumberFormat="1" applyFont="1" applyBorder="1" applyAlignment="1">
      <alignment horizontal="center"/>
    </xf>
    <xf numFmtId="37" fontId="4" fillId="0" borderId="0" xfId="0" applyNumberFormat="1" applyFont="1"/>
    <xf numFmtId="164" fontId="4" fillId="0" borderId="0" xfId="4" applyNumberFormat="1" applyFont="1"/>
    <xf numFmtId="37" fontId="4" fillId="0" borderId="10" xfId="0" applyNumberFormat="1" applyFont="1" applyBorder="1"/>
    <xf numFmtId="164" fontId="4" fillId="0" borderId="10" xfId="4" applyNumberFormat="1" applyFont="1" applyBorder="1"/>
    <xf numFmtId="164" fontId="4" fillId="0" borderId="0" xfId="4" applyNumberFormat="1" applyFont="1" applyAlignment="1">
      <alignment horizontal="center"/>
    </xf>
    <xf numFmtId="164" fontId="4" fillId="0" borderId="0" xfId="1" applyNumberFormat="1" applyFont="1" applyAlignment="1">
      <alignment horizontal="left"/>
    </xf>
    <xf numFmtId="166" fontId="4" fillId="0" borderId="0" xfId="0" applyNumberFormat="1" applyFont="1"/>
    <xf numFmtId="43" fontId="4" fillId="0" borderId="0" xfId="1" applyFont="1" applyBorder="1"/>
    <xf numFmtId="164" fontId="4" fillId="0" borderId="0" xfId="1" applyNumberFormat="1" applyFont="1" applyBorder="1" applyAlignment="1"/>
    <xf numFmtId="44" fontId="4" fillId="0" borderId="0" xfId="2" applyFont="1" applyBorder="1" applyAlignment="1">
      <alignment horizontal="center"/>
    </xf>
    <xf numFmtId="44" fontId="4" fillId="0" borderId="0" xfId="5" applyFont="1"/>
    <xf numFmtId="43" fontId="4" fillId="0" borderId="0" xfId="4" applyFont="1" applyBorder="1"/>
    <xf numFmtId="164" fontId="11" fillId="0" borderId="10" xfId="4" applyNumberFormat="1" applyFont="1" applyBorder="1" applyAlignment="1">
      <alignment vertical="center"/>
    </xf>
    <xf numFmtId="0" fontId="4" fillId="0" borderId="10" xfId="0" applyFont="1" applyBorder="1"/>
    <xf numFmtId="164" fontId="7" fillId="0" borderId="0" xfId="1" applyNumberFormat="1" applyFont="1" applyAlignment="1"/>
    <xf numFmtId="164" fontId="7" fillId="0" borderId="0" xfId="1" applyNumberFormat="1" applyFont="1" applyAlignment="1">
      <alignment horizontal="center"/>
    </xf>
    <xf numFmtId="164" fontId="4" fillId="0" borderId="10" xfId="1" quotePrefix="1" applyNumberFormat="1" applyFont="1" applyBorder="1" applyAlignment="1">
      <alignment horizontal="center"/>
    </xf>
    <xf numFmtId="43" fontId="4" fillId="0" borderId="0" xfId="4" applyFont="1"/>
    <xf numFmtId="164" fontId="8" fillId="0" borderId="0" xfId="1" applyNumberFormat="1" applyFont="1" applyAlignment="1">
      <alignment horizontal="center"/>
    </xf>
    <xf numFmtId="43" fontId="8" fillId="0" borderId="0" xfId="4" applyFont="1" applyAlignment="1">
      <alignment horizontal="center"/>
    </xf>
    <xf numFmtId="164" fontId="8" fillId="0" borderId="0" xfId="4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7" fontId="4" fillId="0" borderId="10" xfId="4" applyNumberFormat="1" applyFont="1" applyBorder="1"/>
    <xf numFmtId="0" fontId="4" fillId="0" borderId="0" xfId="0" quotePrefix="1" applyFont="1" applyAlignment="1">
      <alignment horizontal="center"/>
    </xf>
    <xf numFmtId="164" fontId="12" fillId="0" borderId="0" xfId="4" applyNumberFormat="1" applyFont="1" applyBorder="1" applyAlignment="1">
      <alignment horizontal="left" vertical="center"/>
    </xf>
    <xf numFmtId="164" fontId="4" fillId="0" borderId="10" xfId="1" applyNumberFormat="1" applyFont="1" applyFill="1" applyBorder="1"/>
    <xf numFmtId="164" fontId="4" fillId="0" borderId="0" xfId="1" quotePrefix="1" applyNumberFormat="1" applyFont="1" applyAlignment="1">
      <alignment horizontal="center"/>
    </xf>
    <xf numFmtId="164" fontId="8" fillId="0" borderId="0" xfId="4" applyNumberFormat="1" applyFont="1" applyAlignment="1">
      <alignment horizontal="center"/>
    </xf>
    <xf numFmtId="44" fontId="4" fillId="0" borderId="0" xfId="2" applyFont="1" applyBorder="1"/>
    <xf numFmtId="167" fontId="4" fillId="0" borderId="10" xfId="1" applyNumberFormat="1" applyFont="1" applyBorder="1"/>
    <xf numFmtId="44" fontId="4" fillId="0" borderId="0" xfId="0" applyNumberFormat="1" applyFont="1"/>
    <xf numFmtId="168" fontId="4" fillId="0" borderId="0" xfId="2" applyNumberFormat="1" applyFont="1"/>
    <xf numFmtId="164" fontId="11" fillId="0" borderId="0" xfId="4" applyNumberFormat="1" applyFont="1" applyFill="1" applyBorder="1" applyAlignment="1">
      <alignment vertical="center"/>
    </xf>
    <xf numFmtId="164" fontId="4" fillId="0" borderId="10" xfId="0" applyNumberFormat="1" applyFont="1" applyBorder="1"/>
    <xf numFmtId="167" fontId="4" fillId="0" borderId="0" xfId="1" applyNumberFormat="1" applyFont="1"/>
    <xf numFmtId="0" fontId="4" fillId="2" borderId="0" xfId="0" applyFont="1" applyFill="1" applyAlignment="1">
      <alignment horizontal="left"/>
    </xf>
    <xf numFmtId="37" fontId="4" fillId="2" borderId="0" xfId="0" applyNumberFormat="1" applyFont="1" applyFill="1"/>
    <xf numFmtId="0" fontId="4" fillId="2" borderId="0" xfId="0" applyFont="1" applyFill="1"/>
    <xf numFmtId="0" fontId="3" fillId="0" borderId="0" xfId="0" applyFont="1"/>
    <xf numFmtId="164" fontId="11" fillId="0" borderId="0" xfId="1" applyNumberFormat="1" applyFont="1" applyAlignment="1">
      <alignment horizontal="left"/>
    </xf>
    <xf numFmtId="0" fontId="11" fillId="0" borderId="0" xfId="0" applyFont="1" applyAlignment="1">
      <alignment horizontal="center"/>
    </xf>
    <xf numFmtId="164" fontId="11" fillId="0" borderId="0" xfId="4" applyNumberFormat="1" applyFont="1" applyBorder="1" applyAlignment="1">
      <alignment vertical="center"/>
    </xf>
    <xf numFmtId="164" fontId="4" fillId="0" borderId="0" xfId="0" applyNumberFormat="1" applyFont="1" applyAlignment="1">
      <alignment horizontal="center"/>
    </xf>
    <xf numFmtId="164" fontId="4" fillId="0" borderId="0" xfId="1" applyNumberFormat="1" applyFont="1" applyFill="1"/>
    <xf numFmtId="164" fontId="4" fillId="0" borderId="0" xfId="1" applyNumberFormat="1" applyFont="1" applyBorder="1" applyAlignment="1">
      <alignment horizontal="left" vertical="center"/>
    </xf>
    <xf numFmtId="164" fontId="1" fillId="0" borderId="0" xfId="0" applyNumberFormat="1" applyFont="1"/>
    <xf numFmtId="164" fontId="4" fillId="0" borderId="11" xfId="4" applyNumberFormat="1" applyFont="1" applyBorder="1"/>
    <xf numFmtId="164" fontId="4" fillId="0" borderId="11" xfId="1" applyNumberFormat="1" applyFont="1" applyBorder="1"/>
    <xf numFmtId="164" fontId="4" fillId="0" borderId="11" xfId="1" applyNumberFormat="1" applyFont="1" applyFill="1" applyBorder="1"/>
    <xf numFmtId="164" fontId="4" fillId="2" borderId="0" xfId="0" applyNumberFormat="1" applyFont="1" applyFill="1"/>
    <xf numFmtId="164" fontId="11" fillId="0" borderId="0" xfId="1" applyNumberFormat="1" applyFont="1" applyBorder="1" applyAlignment="1">
      <alignment horizontal="left" vertical="center"/>
    </xf>
    <xf numFmtId="164" fontId="4" fillId="0" borderId="0" xfId="1" applyNumberFormat="1" applyFont="1" applyAlignment="1"/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4" xfId="0" applyFont="1" applyBorder="1"/>
    <xf numFmtId="0" fontId="7" fillId="0" borderId="15" xfId="0" applyFont="1" applyBorder="1" applyAlignment="1">
      <alignment horizontal="center"/>
    </xf>
    <xf numFmtId="44" fontId="4" fillId="0" borderId="15" xfId="2" applyFont="1" applyBorder="1"/>
    <xf numFmtId="43" fontId="4" fillId="0" borderId="15" xfId="1" applyFont="1" applyBorder="1"/>
    <xf numFmtId="43" fontId="4" fillId="0" borderId="0" xfId="0" applyNumberFormat="1" applyFont="1"/>
    <xf numFmtId="43" fontId="4" fillId="0" borderId="16" xfId="1" applyFont="1" applyBorder="1"/>
    <xf numFmtId="164" fontId="1" fillId="0" borderId="0" xfId="1" applyNumberFormat="1" applyFont="1" applyFill="1"/>
    <xf numFmtId="10" fontId="4" fillId="0" borderId="0" xfId="3" applyNumberFormat="1" applyFont="1"/>
    <xf numFmtId="165" fontId="4" fillId="0" borderId="0" xfId="5" applyNumberFormat="1" applyFont="1" applyBorder="1"/>
    <xf numFmtId="0" fontId="4" fillId="0" borderId="15" xfId="0" applyFont="1" applyBorder="1"/>
    <xf numFmtId="0" fontId="7" fillId="0" borderId="14" xfId="0" applyFont="1" applyBorder="1"/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5" fontId="4" fillId="0" borderId="0" xfId="5" applyNumberFormat="1" applyFont="1" applyBorder="1" applyAlignment="1">
      <alignment horizontal="center"/>
    </xf>
    <xf numFmtId="164" fontId="4" fillId="0" borderId="14" xfId="4" applyNumberFormat="1" applyFont="1" applyBorder="1" applyAlignment="1">
      <alignment horizontal="right" vertical="center"/>
    </xf>
    <xf numFmtId="164" fontId="4" fillId="0" borderId="15" xfId="1" applyNumberFormat="1" applyFont="1" applyBorder="1"/>
    <xf numFmtId="164" fontId="4" fillId="0" borderId="12" xfId="1" applyNumberFormat="1" applyFont="1" applyBorder="1" applyAlignment="1">
      <alignment horizontal="center"/>
    </xf>
    <xf numFmtId="164" fontId="4" fillId="0" borderId="13" xfId="1" applyNumberFormat="1" applyFont="1" applyBorder="1" applyAlignment="1">
      <alignment horizontal="center"/>
    </xf>
    <xf numFmtId="0" fontId="4" fillId="0" borderId="14" xfId="0" applyFont="1" applyBorder="1" applyAlignment="1">
      <alignment horizontal="right"/>
    </xf>
    <xf numFmtId="164" fontId="4" fillId="0" borderId="16" xfId="1" applyNumberFormat="1" applyFont="1" applyBorder="1"/>
    <xf numFmtId="164" fontId="4" fillId="0" borderId="14" xfId="1" applyNumberFormat="1" applyFont="1" applyBorder="1"/>
    <xf numFmtId="164" fontId="4" fillId="0" borderId="15" xfId="1" applyNumberFormat="1" applyFont="1" applyBorder="1" applyAlignment="1">
      <alignment horizontal="center"/>
    </xf>
    <xf numFmtId="164" fontId="4" fillId="0" borderId="15" xfId="4" applyNumberFormat="1" applyFont="1" applyBorder="1"/>
    <xf numFmtId="164" fontId="4" fillId="0" borderId="16" xfId="4" applyNumberFormat="1" applyFont="1" applyBorder="1"/>
    <xf numFmtId="164" fontId="4" fillId="0" borderId="0" xfId="4" applyNumberFormat="1" applyFont="1" applyBorder="1" applyAlignment="1">
      <alignment horizontal="center"/>
    </xf>
    <xf numFmtId="37" fontId="4" fillId="0" borderId="15" xfId="0" applyNumberFormat="1" applyFont="1" applyBorder="1"/>
    <xf numFmtId="164" fontId="4" fillId="0" borderId="0" xfId="1" applyNumberFormat="1" applyFont="1" applyBorder="1" applyAlignment="1">
      <alignment horizontal="left"/>
    </xf>
    <xf numFmtId="166" fontId="4" fillId="0" borderId="10" xfId="0" applyNumberFormat="1" applyFont="1" applyBorder="1"/>
    <xf numFmtId="44" fontId="4" fillId="0" borderId="0" xfId="5" applyFont="1" applyBorder="1"/>
    <xf numFmtId="164" fontId="11" fillId="0" borderId="17" xfId="4" applyNumberFormat="1" applyFont="1" applyBorder="1" applyAlignment="1">
      <alignment vertical="center"/>
    </xf>
    <xf numFmtId="164" fontId="7" fillId="0" borderId="0" xfId="1" applyNumberFormat="1" applyFont="1" applyBorder="1" applyAlignment="1"/>
    <xf numFmtId="164" fontId="7" fillId="0" borderId="0" xfId="1" applyNumberFormat="1" applyFont="1" applyBorder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43" fontId="8" fillId="0" borderId="0" xfId="4" applyFont="1" applyBorder="1" applyAlignment="1">
      <alignment horizontal="center"/>
    </xf>
    <xf numFmtId="164" fontId="4" fillId="0" borderId="17" xfId="1" applyNumberFormat="1" applyFont="1" applyBorder="1"/>
    <xf numFmtId="164" fontId="4" fillId="0" borderId="0" xfId="1" quotePrefix="1" applyNumberFormat="1" applyFont="1" applyBorder="1" applyAlignment="1">
      <alignment horizontal="center"/>
    </xf>
    <xf numFmtId="164" fontId="11" fillId="0" borderId="14" xfId="4" applyNumberFormat="1" applyFont="1" applyBorder="1" applyAlignment="1">
      <alignment vertical="center"/>
    </xf>
    <xf numFmtId="168" fontId="4" fillId="0" borderId="0" xfId="2" applyNumberFormat="1" applyFont="1" applyBorder="1"/>
    <xf numFmtId="164" fontId="11" fillId="0" borderId="14" xfId="4" applyNumberFormat="1" applyFont="1" applyFill="1" applyBorder="1" applyAlignment="1">
      <alignment vertical="center"/>
    </xf>
    <xf numFmtId="167" fontId="4" fillId="0" borderId="0" xfId="1" applyNumberFormat="1" applyFont="1" applyBorder="1"/>
    <xf numFmtId="0" fontId="4" fillId="0" borderId="17" xfId="0" applyFont="1" applyBorder="1" applyAlignment="1">
      <alignment horizontal="right"/>
    </xf>
    <xf numFmtId="44" fontId="4" fillId="0" borderId="10" xfId="2" applyFont="1" applyBorder="1"/>
    <xf numFmtId="0" fontId="11" fillId="0" borderId="0" xfId="0" applyFont="1" applyAlignment="1">
      <alignment horizontal="left"/>
    </xf>
    <xf numFmtId="164" fontId="4" fillId="0" borderId="0" xfId="1" applyNumberFormat="1" applyFont="1" applyBorder="1" applyAlignment="1">
      <alignment horizontal="center"/>
    </xf>
    <xf numFmtId="164" fontId="12" fillId="0" borderId="0" xfId="4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6" fillId="0" borderId="0" xfId="4" applyNumberFormat="1" applyFont="1" applyBorder="1" applyAlignment="1">
      <alignment horizontal="center" vertical="center"/>
    </xf>
    <xf numFmtId="164" fontId="12" fillId="0" borderId="14" xfId="4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</cellXfs>
  <cellStyles count="6">
    <cellStyle name="Comma" xfId="1" builtinId="3"/>
    <cellStyle name="Comma 2" xfId="4" xr:uid="{004F4FD7-9F38-4C12-AF4D-5658D34AAA88}"/>
    <cellStyle name="Currency" xfId="2" builtinId="4"/>
    <cellStyle name="Currency 2" xfId="5" xr:uid="{83A516D1-A272-4EA0-A39D-FF452E5E04EF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kofirm-my.sharepoint.com/personal/gerald_wuetcher_skofirm_com/Documents/McCrearyCountyWaterDistrict_2025RateApplication/Application_Water/FinalDocuments/002_RateStudy.xlsx" TargetMode="External"/><Relationship Id="rId1" Type="http://schemas.openxmlformats.org/officeDocument/2006/relationships/externalLinkPath" Target="/personal/gerald_wuetcher_skofirm_com/Documents/McCrearyCountyWaterDistrict_2025RateApplication/Application_Water/FinalDocuments/002_RateStu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Ow"/>
      <sheetName val="SAOs"/>
      <sheetName val="References"/>
      <sheetName val="Adj"/>
      <sheetName val="Depr"/>
      <sheetName val="Debt Serv"/>
      <sheetName val="Wages"/>
      <sheetName val="Medical"/>
      <sheetName val="Rates"/>
      <sheetName val="Notice"/>
      <sheetName val="Bills"/>
      <sheetName val="ExBAw"/>
      <sheetName val="PrBAw phase 1"/>
      <sheetName val="PrBAw phase 2"/>
      <sheetName val="ExBAs"/>
      <sheetName val="PRBAs"/>
    </sheetNames>
    <sheetDataSet>
      <sheetData sheetId="0">
        <row r="9">
          <cell r="F9">
            <v>2847130.06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37">
          <cell r="L37">
            <v>28.424880000000002</v>
          </cell>
        </row>
        <row r="38">
          <cell r="L38">
            <v>1.168656E-2</v>
          </cell>
        </row>
        <row r="99">
          <cell r="F99">
            <v>26.422440000000005</v>
          </cell>
        </row>
        <row r="100">
          <cell r="F100">
            <v>1.0863280000000001E-2</v>
          </cell>
        </row>
        <row r="103">
          <cell r="F103">
            <v>16696.26626</v>
          </cell>
        </row>
        <row r="104">
          <cell r="F104">
            <v>8.5478000000000012E-3</v>
          </cell>
        </row>
        <row r="107">
          <cell r="F107">
            <v>5137.3143600000003</v>
          </cell>
        </row>
        <row r="108">
          <cell r="F108">
            <v>8.5478000000000012E-3</v>
          </cell>
        </row>
        <row r="111">
          <cell r="F111">
            <v>8.5478000000000012E-3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5E7DF-4802-4FD1-B40E-3DDA3468AA43}">
  <sheetPr>
    <tabColor rgb="FF92D050"/>
  </sheetPr>
  <dimension ref="A2:R126"/>
  <sheetViews>
    <sheetView tabSelected="1" topLeftCell="A128" workbookViewId="0">
      <selection activeCell="E66" sqref="E66"/>
    </sheetView>
  </sheetViews>
  <sheetFormatPr defaultColWidth="11.23046875" defaultRowHeight="14.5" x14ac:dyDescent="0.35"/>
  <cols>
    <col min="1" max="1" width="16.84375" style="3" customWidth="1"/>
    <col min="2" max="2" width="10.3828125" style="3" customWidth="1"/>
    <col min="3" max="3" width="10.53515625" style="3" customWidth="1"/>
    <col min="4" max="4" width="13" style="3" customWidth="1"/>
    <col min="5" max="5" width="13.69140625" style="3" customWidth="1"/>
    <col min="6" max="6" width="13" style="3" customWidth="1"/>
    <col min="7" max="8" width="11.765625" style="3" customWidth="1"/>
    <col min="9" max="9" width="11.23046875" style="3"/>
    <col min="10" max="10" width="14.3046875" style="3" customWidth="1"/>
    <col min="11" max="12" width="11.23046875" style="3"/>
    <col min="13" max="13" width="12.69140625" style="3" customWidth="1"/>
    <col min="14" max="14" width="9.23046875" style="3" customWidth="1"/>
    <col min="15" max="16384" width="11.23046875" style="3"/>
  </cols>
  <sheetData>
    <row r="2" spans="1:15" ht="18.75" customHeight="1" x14ac:dyDescent="0.45">
      <c r="A2" s="147" t="s">
        <v>0</v>
      </c>
      <c r="B2" s="147"/>
      <c r="C2" s="147"/>
      <c r="D2" s="147"/>
      <c r="E2" s="147"/>
      <c r="F2" s="147"/>
      <c r="G2" s="147"/>
      <c r="H2" s="1"/>
      <c r="I2" s="2"/>
      <c r="J2" s="2"/>
      <c r="K2" s="2"/>
      <c r="L2" s="2"/>
      <c r="M2" s="2"/>
      <c r="N2" s="2"/>
    </row>
    <row r="3" spans="1:15" ht="18.75" customHeight="1" x14ac:dyDescent="0.35">
      <c r="A3" s="148" t="s">
        <v>1</v>
      </c>
      <c r="B3" s="148"/>
      <c r="C3" s="148"/>
      <c r="D3" s="148"/>
      <c r="E3" s="148"/>
      <c r="F3" s="148"/>
      <c r="G3" s="148"/>
      <c r="H3" s="4"/>
      <c r="I3" s="2"/>
      <c r="J3" s="2"/>
      <c r="K3" s="2"/>
      <c r="L3" s="2"/>
      <c r="M3" s="2"/>
      <c r="N3" s="2"/>
    </row>
    <row r="4" spans="1:15" ht="18.75" customHeight="1" thickBot="1" x14ac:dyDescent="0.4">
      <c r="A4" s="4"/>
      <c r="B4" s="4"/>
      <c r="C4" s="4"/>
      <c r="D4" s="4"/>
      <c r="E4" s="4"/>
      <c r="F4" s="4"/>
      <c r="G4" s="4"/>
      <c r="H4" s="4"/>
      <c r="I4" s="2"/>
      <c r="J4" s="2"/>
      <c r="K4" s="2"/>
      <c r="L4" s="2"/>
      <c r="M4" s="2"/>
      <c r="N4" s="2"/>
    </row>
    <row r="5" spans="1:15" ht="15" thickBot="1" x14ac:dyDescent="0.4">
      <c r="A5" s="5"/>
      <c r="B5" s="6"/>
      <c r="C5" s="149" t="s">
        <v>2</v>
      </c>
      <c r="D5" s="149"/>
      <c r="E5" s="149"/>
      <c r="F5" s="149"/>
      <c r="G5" s="149"/>
      <c r="H5" s="6"/>
      <c r="I5" s="2"/>
      <c r="J5" s="2"/>
      <c r="K5" s="2"/>
      <c r="L5" s="8" t="s">
        <v>3</v>
      </c>
      <c r="M5" s="9"/>
      <c r="N5" s="2"/>
    </row>
    <row r="6" spans="1:15" ht="17.5" x14ac:dyDescent="0.5">
      <c r="B6" s="150"/>
      <c r="C6" s="150"/>
      <c r="D6" s="150"/>
      <c r="E6" s="10" t="s">
        <v>4</v>
      </c>
      <c r="F6" s="10" t="s">
        <v>5</v>
      </c>
      <c r="G6" s="10" t="s">
        <v>6</v>
      </c>
      <c r="I6" s="2"/>
      <c r="J6" s="11" t="s">
        <v>7</v>
      </c>
      <c r="K6" s="2"/>
      <c r="L6" s="12" t="s">
        <v>8</v>
      </c>
      <c r="M6" s="13" t="s">
        <v>9</v>
      </c>
      <c r="N6" s="2"/>
    </row>
    <row r="7" spans="1:15" ht="15" thickBot="1" x14ac:dyDescent="0.4">
      <c r="C7" s="3" t="s">
        <v>10</v>
      </c>
      <c r="D7" s="14"/>
      <c r="E7" s="15">
        <f>C23</f>
        <v>75458</v>
      </c>
      <c r="F7" s="16">
        <f>D23</f>
        <v>283169000</v>
      </c>
      <c r="G7" s="17">
        <f>F29</f>
        <v>3474766.68</v>
      </c>
      <c r="I7" s="2"/>
      <c r="J7" s="18">
        <f>P97</f>
        <v>429791600</v>
      </c>
      <c r="K7" s="2"/>
      <c r="L7" s="19">
        <v>429942000</v>
      </c>
      <c r="M7" s="20">
        <v>6285</v>
      </c>
      <c r="N7" s="2"/>
    </row>
    <row r="8" spans="1:15" ht="15" thickBot="1" x14ac:dyDescent="0.4">
      <c r="C8" s="21" t="s">
        <v>11</v>
      </c>
      <c r="D8" s="21"/>
      <c r="E8" s="21">
        <f>C38</f>
        <v>12</v>
      </c>
      <c r="F8" s="2">
        <f>D38</f>
        <v>114333300</v>
      </c>
      <c r="G8" s="22">
        <f>F44</f>
        <v>903544.2300000001</v>
      </c>
      <c r="I8" s="2"/>
      <c r="J8" s="23">
        <f>P123</f>
        <v>75554</v>
      </c>
      <c r="K8" s="24"/>
      <c r="L8" s="2"/>
      <c r="M8" s="2"/>
      <c r="N8" s="2"/>
    </row>
    <row r="9" spans="1:15" x14ac:dyDescent="0.35">
      <c r="C9" s="21" t="s">
        <v>12</v>
      </c>
      <c r="E9" s="2">
        <f>C57</f>
        <v>12</v>
      </c>
      <c r="F9" s="25">
        <f>D57</f>
        <v>7851200</v>
      </c>
      <c r="G9" s="22">
        <f>F57</f>
        <v>70029.72</v>
      </c>
      <c r="I9" s="2"/>
      <c r="J9" s="26"/>
      <c r="K9" s="24"/>
      <c r="L9" s="2"/>
      <c r="M9" s="2"/>
      <c r="N9" s="2"/>
    </row>
    <row r="10" spans="1:15" ht="15.5" x14ac:dyDescent="0.45">
      <c r="C10" s="21" t="s">
        <v>13</v>
      </c>
      <c r="E10" s="27">
        <f>C70</f>
        <v>72</v>
      </c>
      <c r="F10" s="27">
        <f>D70</f>
        <v>24438100</v>
      </c>
      <c r="G10" s="28">
        <f>F70</f>
        <v>193060.99000000002</v>
      </c>
      <c r="I10" s="2"/>
      <c r="J10" s="26"/>
      <c r="K10" s="29"/>
      <c r="L10" s="2"/>
      <c r="M10" s="26"/>
      <c r="N10" s="24"/>
      <c r="O10" s="26"/>
    </row>
    <row r="11" spans="1:15" x14ac:dyDescent="0.35">
      <c r="C11" s="3" t="s">
        <v>14</v>
      </c>
      <c r="D11" s="21"/>
      <c r="E11" s="30">
        <f>SUM(E7:E10)</f>
        <v>75554</v>
      </c>
      <c r="F11" s="31">
        <f>SUM(F7:F10)</f>
        <v>429791600</v>
      </c>
      <c r="G11" s="17">
        <f>SUM(G7:G10)</f>
        <v>4641401.62</v>
      </c>
      <c r="I11" s="2"/>
      <c r="J11" s="32" t="s">
        <v>15</v>
      </c>
      <c r="K11" s="24"/>
      <c r="L11" s="2"/>
      <c r="M11" s="2"/>
      <c r="N11" s="2"/>
    </row>
    <row r="12" spans="1:15" x14ac:dyDescent="0.35">
      <c r="C12" s="33"/>
      <c r="D12" s="21"/>
      <c r="F12" s="34" t="s">
        <v>16</v>
      </c>
      <c r="G12" s="28">
        <f>-N126</f>
        <v>-60516.490000000013</v>
      </c>
      <c r="I12" s="2"/>
      <c r="J12" s="26">
        <f>SUM(F8:F10)</f>
        <v>146622600</v>
      </c>
      <c r="L12" s="2"/>
      <c r="M12" s="2"/>
      <c r="N12" s="2"/>
    </row>
    <row r="13" spans="1:15" x14ac:dyDescent="0.35">
      <c r="C13" s="21"/>
      <c r="D13" s="21"/>
      <c r="F13" s="34" t="s">
        <v>17</v>
      </c>
      <c r="G13" s="17">
        <f>G11+G12</f>
        <v>4580885.13</v>
      </c>
      <c r="I13" s="2"/>
      <c r="J13" s="2"/>
      <c r="K13" s="22"/>
      <c r="L13" s="2"/>
      <c r="M13" s="2"/>
      <c r="N13" s="2"/>
    </row>
    <row r="14" spans="1:15" x14ac:dyDescent="0.35">
      <c r="C14" s="33"/>
      <c r="D14" s="21"/>
      <c r="F14" s="34" t="s">
        <v>18</v>
      </c>
      <c r="G14" s="28">
        <f>4456724.87</f>
        <v>4456724.87</v>
      </c>
      <c r="I14" s="2"/>
      <c r="J14" s="2"/>
      <c r="K14" s="2"/>
      <c r="L14" s="2"/>
      <c r="M14" s="2"/>
      <c r="N14" s="2"/>
    </row>
    <row r="15" spans="1:15" x14ac:dyDescent="0.35">
      <c r="C15" s="21"/>
      <c r="D15" s="21"/>
      <c r="F15" s="34"/>
      <c r="G15" s="22">
        <f>G13-G14</f>
        <v>124160.25999999978</v>
      </c>
      <c r="H15" s="7" t="s">
        <v>19</v>
      </c>
      <c r="I15" s="2"/>
      <c r="J15" s="2"/>
      <c r="K15" s="2"/>
      <c r="L15" s="2"/>
      <c r="M15" s="2"/>
      <c r="N15" s="2"/>
    </row>
    <row r="16" spans="1:15" hidden="1" x14ac:dyDescent="0.35">
      <c r="C16" s="33"/>
      <c r="D16" s="21"/>
      <c r="F16" s="34"/>
      <c r="G16" s="22"/>
      <c r="I16" s="2"/>
      <c r="J16" s="35"/>
      <c r="K16" s="2"/>
      <c r="L16" s="2"/>
      <c r="M16" s="2"/>
      <c r="N16" s="2"/>
    </row>
    <row r="17" spans="1:14" x14ac:dyDescent="0.35">
      <c r="C17" s="36"/>
      <c r="D17" s="37"/>
      <c r="I17" s="2"/>
      <c r="J17" s="2"/>
      <c r="K17" s="2"/>
      <c r="L17" s="2"/>
      <c r="M17" s="2"/>
      <c r="N17" s="2"/>
    </row>
    <row r="18" spans="1:14" x14ac:dyDescent="0.35">
      <c r="A18" s="3" t="s">
        <v>10</v>
      </c>
      <c r="C18" s="36"/>
      <c r="D18" s="37"/>
      <c r="I18" s="2"/>
      <c r="J18" s="2"/>
      <c r="K18" s="2"/>
      <c r="L18" s="2"/>
      <c r="M18" s="2"/>
      <c r="N18" s="2"/>
    </row>
    <row r="19" spans="1:14" ht="18.5" x14ac:dyDescent="0.45">
      <c r="A19" s="146"/>
      <c r="B19" s="146"/>
      <c r="C19" s="146"/>
      <c r="D19" s="146"/>
      <c r="E19" s="146" t="s">
        <v>20</v>
      </c>
      <c r="F19" s="146" t="s">
        <v>21</v>
      </c>
      <c r="G19" s="146"/>
      <c r="I19" s="2"/>
      <c r="J19" s="2"/>
      <c r="K19" s="2"/>
      <c r="L19" s="2"/>
      <c r="M19" s="2"/>
      <c r="N19" s="2"/>
    </row>
    <row r="20" spans="1:14" x14ac:dyDescent="0.35">
      <c r="B20" s="7" t="s">
        <v>22</v>
      </c>
      <c r="C20" s="39" t="s">
        <v>23</v>
      </c>
      <c r="D20" s="40" t="s">
        <v>24</v>
      </c>
      <c r="E20" s="7">
        <f>B21</f>
        <v>2000</v>
      </c>
      <c r="F20" s="7">
        <f>B22</f>
        <v>2000</v>
      </c>
      <c r="G20" s="7" t="s">
        <v>25</v>
      </c>
      <c r="I20" s="2"/>
      <c r="J20" s="2"/>
      <c r="K20" s="2"/>
      <c r="L20" s="2"/>
      <c r="M20" s="2"/>
      <c r="N20" s="2"/>
    </row>
    <row r="21" spans="1:14" x14ac:dyDescent="0.35">
      <c r="A21" s="41" t="s">
        <v>20</v>
      </c>
      <c r="B21" s="3">
        <v>2000</v>
      </c>
      <c r="C21" s="2">
        <f>P101+P104+P107+P110</f>
        <v>29165</v>
      </c>
      <c r="D21" s="2">
        <f>P75+P78+P81+P84</f>
        <v>28025000</v>
      </c>
      <c r="E21" s="2">
        <f>D21</f>
        <v>28025000</v>
      </c>
      <c r="F21" s="2">
        <v>0</v>
      </c>
      <c r="G21" s="2">
        <f>SUM(E21:F21)</f>
        <v>28025000</v>
      </c>
      <c r="I21" s="2"/>
      <c r="J21" s="2"/>
      <c r="K21" s="144" t="s">
        <v>26</v>
      </c>
      <c r="L21" s="144"/>
      <c r="M21" s="144"/>
      <c r="N21" s="2"/>
    </row>
    <row r="22" spans="1:14" x14ac:dyDescent="0.35">
      <c r="A22" s="43" t="s">
        <v>21</v>
      </c>
      <c r="B22" s="3">
        <v>2000</v>
      </c>
      <c r="C22" s="27">
        <f>P102+P105+P108+P111</f>
        <v>46293</v>
      </c>
      <c r="D22" s="27">
        <f>P76+P79+P82+P85</f>
        <v>255144000</v>
      </c>
      <c r="E22" s="44">
        <f>2000*C22</f>
        <v>92586000</v>
      </c>
      <c r="F22" s="45">
        <f>D22-E22</f>
        <v>162558000</v>
      </c>
      <c r="G22" s="27">
        <f>SUM(E22:F22)</f>
        <v>255144000</v>
      </c>
      <c r="I22" s="2"/>
      <c r="J22" s="2"/>
      <c r="K22" s="25"/>
      <c r="L22" s="25"/>
      <c r="M22" s="2"/>
      <c r="N22" s="2"/>
    </row>
    <row r="23" spans="1:14" x14ac:dyDescent="0.35">
      <c r="B23" s="7"/>
      <c r="C23" s="42">
        <f>SUM(C21:C22)</f>
        <v>75458</v>
      </c>
      <c r="D23" s="42">
        <f>SUM(D21:D22)</f>
        <v>283169000</v>
      </c>
      <c r="E23" s="42">
        <f>SUM(E21:E22)</f>
        <v>120611000</v>
      </c>
      <c r="F23" s="42">
        <f>SUM(F21:F22)</f>
        <v>162558000</v>
      </c>
      <c r="G23" s="42">
        <f>SUM(G21:G22)</f>
        <v>283169000</v>
      </c>
      <c r="I23" s="2"/>
      <c r="J23" s="2"/>
      <c r="K23" s="3" t="s">
        <v>10</v>
      </c>
      <c r="L23" s="25"/>
      <c r="M23" s="2">
        <f>D23/C23</f>
        <v>3752.67035967028</v>
      </c>
      <c r="N23" s="2"/>
    </row>
    <row r="24" spans="1:14" x14ac:dyDescent="0.35">
      <c r="A24" s="43"/>
      <c r="B24" s="46"/>
      <c r="C24" s="47"/>
      <c r="D24" s="47"/>
      <c r="E24" s="47"/>
      <c r="F24" s="47"/>
      <c r="G24" s="47"/>
      <c r="I24" s="2"/>
      <c r="J24" s="2"/>
      <c r="K24" s="25"/>
      <c r="L24" s="25"/>
      <c r="M24" s="2"/>
      <c r="N24" s="2"/>
    </row>
    <row r="25" spans="1:14" x14ac:dyDescent="0.35">
      <c r="A25" s="3" t="s">
        <v>27</v>
      </c>
      <c r="B25" s="48"/>
      <c r="C25" s="49"/>
      <c r="D25" s="49"/>
      <c r="E25" s="49"/>
      <c r="F25" s="49"/>
      <c r="G25" s="49"/>
      <c r="I25" s="2"/>
      <c r="J25" s="2"/>
      <c r="K25" s="3" t="s">
        <v>28</v>
      </c>
      <c r="L25" s="25"/>
      <c r="M25" s="2">
        <f>D38/C38</f>
        <v>9527775</v>
      </c>
      <c r="N25" s="2"/>
    </row>
    <row r="26" spans="1:14" x14ac:dyDescent="0.35">
      <c r="A26" s="43"/>
      <c r="B26" s="46"/>
      <c r="C26" s="50" t="s">
        <v>23</v>
      </c>
      <c r="D26" s="50" t="s">
        <v>24</v>
      </c>
      <c r="E26" s="50" t="s">
        <v>29</v>
      </c>
      <c r="F26" s="50" t="s">
        <v>30</v>
      </c>
      <c r="G26" s="47"/>
      <c r="I26" s="2"/>
      <c r="J26" s="2"/>
      <c r="K26" s="25"/>
      <c r="L26" s="25"/>
      <c r="M26" s="2"/>
      <c r="N26" s="2"/>
    </row>
    <row r="27" spans="1:14" x14ac:dyDescent="0.35">
      <c r="A27" s="43" t="s">
        <v>20</v>
      </c>
      <c r="B27" s="46">
        <f>B21</f>
        <v>2000</v>
      </c>
      <c r="C27" s="2">
        <f>C23</f>
        <v>75458</v>
      </c>
      <c r="D27" s="46">
        <f>E23</f>
        <v>120611000</v>
      </c>
      <c r="E27" s="17">
        <v>24.42</v>
      </c>
      <c r="F27" s="17">
        <f>E27*C27</f>
        <v>1842684.36</v>
      </c>
      <c r="G27" s="46"/>
      <c r="I27" s="2"/>
      <c r="J27" s="2"/>
      <c r="K27" s="3" t="s">
        <v>31</v>
      </c>
      <c r="L27" s="25"/>
      <c r="M27" s="2">
        <f>D51/C51</f>
        <v>654266.66666666663</v>
      </c>
      <c r="N27" s="2"/>
    </row>
    <row r="28" spans="1:14" x14ac:dyDescent="0.35">
      <c r="A28" s="43" t="s">
        <v>21</v>
      </c>
      <c r="B28" s="51">
        <f>B22</f>
        <v>2000</v>
      </c>
      <c r="D28" s="46">
        <f>F23</f>
        <v>162558000</v>
      </c>
      <c r="E28" s="52">
        <v>1.004E-2</v>
      </c>
      <c r="F28" s="53">
        <f>E28*(D28)</f>
        <v>1632082.32</v>
      </c>
      <c r="G28" s="46"/>
      <c r="I28" s="2"/>
      <c r="J28" s="2"/>
      <c r="K28" s="25"/>
      <c r="L28" s="25"/>
      <c r="M28" s="2"/>
      <c r="N28" s="2"/>
    </row>
    <row r="29" spans="1:14" x14ac:dyDescent="0.35">
      <c r="A29" s="43"/>
      <c r="B29" s="3" t="s">
        <v>25</v>
      </c>
      <c r="C29" s="15">
        <f>SUM(C27:C28)</f>
        <v>75458</v>
      </c>
      <c r="D29" s="54">
        <f>SUM(D27:D28)</f>
        <v>283169000</v>
      </c>
      <c r="E29" s="14"/>
      <c r="F29" s="55">
        <f>SUM(F27:F28)</f>
        <v>3474766.68</v>
      </c>
      <c r="I29" s="2"/>
      <c r="J29" s="2"/>
      <c r="K29" s="3" t="s">
        <v>32</v>
      </c>
      <c r="L29" s="25"/>
      <c r="M29" s="2">
        <f>D70/C70</f>
        <v>339418.05555555556</v>
      </c>
      <c r="N29" s="2"/>
    </row>
    <row r="30" spans="1:14" x14ac:dyDescent="0.35">
      <c r="A30" s="43"/>
      <c r="B30" s="46"/>
      <c r="C30" s="47"/>
      <c r="D30" s="47"/>
      <c r="E30" s="56"/>
      <c r="F30" s="37"/>
      <c r="I30" s="2"/>
      <c r="J30" s="2"/>
      <c r="K30" s="25"/>
      <c r="L30" s="25"/>
      <c r="M30" s="2"/>
      <c r="N30" s="2"/>
    </row>
    <row r="31" spans="1:14" x14ac:dyDescent="0.35">
      <c r="A31" s="43"/>
      <c r="B31" s="46"/>
      <c r="C31" s="21"/>
      <c r="D31" s="31"/>
      <c r="E31" s="57"/>
      <c r="F31" s="31"/>
      <c r="I31" s="2"/>
      <c r="J31" s="2"/>
      <c r="K31" s="25"/>
      <c r="L31" s="25"/>
      <c r="M31" s="2"/>
      <c r="N31" s="2"/>
    </row>
    <row r="32" spans="1:14" x14ac:dyDescent="0.35">
      <c r="A32" s="43"/>
      <c r="B32" s="46"/>
      <c r="C32" s="47"/>
      <c r="D32" s="47"/>
      <c r="F32" s="37"/>
      <c r="K32" s="25"/>
      <c r="L32" s="25"/>
    </row>
    <row r="33" spans="1:12" x14ac:dyDescent="0.35">
      <c r="A33" s="3" t="s">
        <v>28</v>
      </c>
      <c r="K33" s="25"/>
      <c r="L33" s="25"/>
    </row>
    <row r="34" spans="1:12" x14ac:dyDescent="0.35">
      <c r="A34" s="58"/>
      <c r="B34" s="59"/>
      <c r="C34" s="59"/>
      <c r="E34" s="7" t="s">
        <v>20</v>
      </c>
      <c r="F34" s="7" t="s">
        <v>21</v>
      </c>
      <c r="K34" s="25"/>
      <c r="L34" s="25"/>
    </row>
    <row r="35" spans="1:12" x14ac:dyDescent="0.35">
      <c r="B35" s="10" t="s">
        <v>22</v>
      </c>
      <c r="C35" s="10" t="s">
        <v>23</v>
      </c>
      <c r="D35" s="10" t="s">
        <v>24</v>
      </c>
      <c r="E35" s="60">
        <f>B36</f>
        <v>1950000</v>
      </c>
      <c r="F35" s="61">
        <f>B37</f>
        <v>1950000</v>
      </c>
      <c r="G35" s="10" t="s">
        <v>25</v>
      </c>
      <c r="K35" s="25"/>
      <c r="L35" s="25"/>
    </row>
    <row r="36" spans="1:12" x14ac:dyDescent="0.35">
      <c r="A36" s="43" t="s">
        <v>20</v>
      </c>
      <c r="B36" s="16">
        <v>1950000</v>
      </c>
      <c r="C36" s="16">
        <f>P120</f>
        <v>12</v>
      </c>
      <c r="D36" s="16">
        <f>P94</f>
        <v>23400000</v>
      </c>
      <c r="E36" s="16">
        <f>D36</f>
        <v>23400000</v>
      </c>
      <c r="F36" s="2">
        <v>0</v>
      </c>
      <c r="G36" s="2">
        <f>SUM(E36:F36)</f>
        <v>23400000</v>
      </c>
      <c r="K36" s="25"/>
      <c r="L36" s="25"/>
    </row>
    <row r="37" spans="1:12" x14ac:dyDescent="0.35">
      <c r="A37" s="43" t="s">
        <v>21</v>
      </c>
      <c r="B37" s="62">
        <v>1950000</v>
      </c>
      <c r="C37" s="27"/>
      <c r="D37" s="27">
        <f>P95</f>
        <v>90933300</v>
      </c>
      <c r="E37" s="27"/>
      <c r="F37" s="27">
        <f>D37-E37</f>
        <v>90933300</v>
      </c>
      <c r="G37" s="27">
        <f>SUM(E37:F37)</f>
        <v>90933300</v>
      </c>
      <c r="K37" s="25"/>
      <c r="L37" s="25"/>
    </row>
    <row r="38" spans="1:12" x14ac:dyDescent="0.35">
      <c r="B38" s="16"/>
      <c r="C38" s="2">
        <f>SUM(C36:C37)</f>
        <v>12</v>
      </c>
      <c r="D38" s="2">
        <f>SUM(D36:D37)</f>
        <v>114333300</v>
      </c>
      <c r="E38" s="2">
        <f>SUM(E36:E37)</f>
        <v>23400000</v>
      </c>
      <c r="F38" s="2">
        <f>SUM(F36:F37)</f>
        <v>90933300</v>
      </c>
      <c r="G38" s="2">
        <f>SUM(G36:G37)</f>
        <v>114333300</v>
      </c>
      <c r="K38" s="25"/>
      <c r="L38" s="25"/>
    </row>
    <row r="39" spans="1:12" x14ac:dyDescent="0.35">
      <c r="B39" s="16"/>
      <c r="C39" s="2"/>
      <c r="D39" s="63"/>
      <c r="E39" s="47"/>
      <c r="K39" s="25"/>
      <c r="L39" s="25"/>
    </row>
    <row r="40" spans="1:12" x14ac:dyDescent="0.35">
      <c r="A40" s="3" t="s">
        <v>27</v>
      </c>
      <c r="B40" s="16"/>
      <c r="C40" s="2"/>
      <c r="D40" s="63"/>
      <c r="E40" s="47"/>
      <c r="K40" s="25"/>
      <c r="L40" s="25"/>
    </row>
    <row r="41" spans="1:12" ht="16" x14ac:dyDescent="0.5">
      <c r="B41" s="16"/>
      <c r="C41" s="64" t="s">
        <v>23</v>
      </c>
      <c r="D41" s="65" t="s">
        <v>24</v>
      </c>
      <c r="E41" s="66" t="s">
        <v>29</v>
      </c>
      <c r="F41" s="67" t="s">
        <v>30</v>
      </c>
      <c r="K41" s="25"/>
      <c r="L41" s="25"/>
    </row>
    <row r="42" spans="1:12" x14ac:dyDescent="0.35">
      <c r="A42" s="43" t="s">
        <v>20</v>
      </c>
      <c r="B42" s="16">
        <f>B36</f>
        <v>1950000</v>
      </c>
      <c r="C42" s="2">
        <f>C38</f>
        <v>12</v>
      </c>
      <c r="D42" s="47">
        <f>E38</f>
        <v>23400000</v>
      </c>
      <c r="E42" s="17">
        <v>15430.93</v>
      </c>
      <c r="F42" s="17">
        <f>E42*C42</f>
        <v>185171.16</v>
      </c>
      <c r="K42" s="25"/>
      <c r="L42" s="25"/>
    </row>
    <row r="43" spans="1:12" x14ac:dyDescent="0.35">
      <c r="A43" s="43" t="s">
        <v>21</v>
      </c>
      <c r="B43" s="45">
        <f>B37</f>
        <v>1950000</v>
      </c>
      <c r="C43" s="27"/>
      <c r="D43" s="49">
        <f>F38</f>
        <v>90933300</v>
      </c>
      <c r="E43" s="68">
        <v>7.9000000000000008E-3</v>
      </c>
      <c r="F43" s="28">
        <f>E43*(D43)</f>
        <v>718373.07000000007</v>
      </c>
      <c r="K43" s="25"/>
      <c r="L43" s="25"/>
    </row>
    <row r="44" spans="1:12" x14ac:dyDescent="0.35">
      <c r="B44" s="69" t="s">
        <v>25</v>
      </c>
      <c r="C44" s="31">
        <f>SUM(C42:C43)</f>
        <v>12</v>
      </c>
      <c r="D44" s="31">
        <f>SUM(D42:D43)</f>
        <v>114333300</v>
      </c>
      <c r="E44" s="31"/>
      <c r="F44" s="17">
        <f>SUM(F42:F43)</f>
        <v>903544.2300000001</v>
      </c>
    </row>
    <row r="45" spans="1:12" x14ac:dyDescent="0.35">
      <c r="B45" s="7"/>
      <c r="C45" s="47"/>
      <c r="D45" s="47"/>
      <c r="E45" s="37"/>
    </row>
    <row r="46" spans="1:12" x14ac:dyDescent="0.35">
      <c r="A46" s="3" t="s">
        <v>31</v>
      </c>
      <c r="B46" s="7"/>
      <c r="C46" s="47"/>
      <c r="D46" s="47"/>
      <c r="E46" s="37"/>
    </row>
    <row r="47" spans="1:12" ht="16" x14ac:dyDescent="0.35">
      <c r="A47" s="145"/>
      <c r="B47" s="145"/>
      <c r="C47" s="145"/>
      <c r="D47" s="145"/>
      <c r="E47" s="145" t="s">
        <v>20</v>
      </c>
      <c r="F47" s="3" t="s">
        <v>21</v>
      </c>
    </row>
    <row r="48" spans="1:12" x14ac:dyDescent="0.35">
      <c r="B48" s="10" t="s">
        <v>22</v>
      </c>
      <c r="C48" s="10" t="s">
        <v>23</v>
      </c>
      <c r="D48" s="10" t="s">
        <v>24</v>
      </c>
      <c r="E48" s="61">
        <f>B49</f>
        <v>600000</v>
      </c>
      <c r="F48" s="61">
        <f>B50</f>
        <v>600000</v>
      </c>
      <c r="G48" s="10" t="s">
        <v>25</v>
      </c>
    </row>
    <row r="49" spans="1:9" x14ac:dyDescent="0.35">
      <c r="A49" s="3" t="s">
        <v>20</v>
      </c>
      <c r="B49" s="16">
        <v>600000</v>
      </c>
      <c r="C49" s="16">
        <f>P115</f>
        <v>7</v>
      </c>
      <c r="D49" s="16">
        <f>D89+E89+F89+G89+M89+N89+O89</f>
        <v>3198800</v>
      </c>
      <c r="E49" s="16">
        <f>D49</f>
        <v>3198800</v>
      </c>
      <c r="F49" s="2">
        <v>0</v>
      </c>
      <c r="G49" s="2">
        <f>SUM(E49:F49)</f>
        <v>3198800</v>
      </c>
    </row>
    <row r="50" spans="1:9" x14ac:dyDescent="0.35">
      <c r="A50" s="3" t="s">
        <v>21</v>
      </c>
      <c r="B50" s="45">
        <v>600000</v>
      </c>
      <c r="C50" s="27">
        <f>P116</f>
        <v>5</v>
      </c>
      <c r="D50" s="27">
        <f>SUM(H89:L90)</f>
        <v>4652400</v>
      </c>
      <c r="E50" s="71">
        <f>C50*600000</f>
        <v>3000000</v>
      </c>
      <c r="F50" s="27">
        <f>D50-E50</f>
        <v>1652400</v>
      </c>
      <c r="G50" s="27">
        <f>SUM(E50:F50)</f>
        <v>4652400</v>
      </c>
    </row>
    <row r="51" spans="1:9" x14ac:dyDescent="0.35">
      <c r="B51" s="16"/>
      <c r="C51" s="2">
        <f>SUM(C49:C50)</f>
        <v>12</v>
      </c>
      <c r="D51" s="2">
        <f>SUM(D49:D50)</f>
        <v>7851200</v>
      </c>
      <c r="E51" s="2">
        <f>SUM(E49:E50)</f>
        <v>6198800</v>
      </c>
      <c r="F51" s="2">
        <f>SUM(F49:F50)</f>
        <v>1652400</v>
      </c>
      <c r="G51" s="2">
        <f>SUM(G49:G50)</f>
        <v>7851200</v>
      </c>
    </row>
    <row r="52" spans="1:9" x14ac:dyDescent="0.35">
      <c r="B52" s="16"/>
      <c r="C52" s="2"/>
      <c r="D52" s="2"/>
      <c r="E52" s="47"/>
    </row>
    <row r="53" spans="1:9" x14ac:dyDescent="0.35">
      <c r="A53" s="3" t="s">
        <v>27</v>
      </c>
      <c r="B53" s="72"/>
      <c r="C53" s="2"/>
      <c r="D53" s="2"/>
      <c r="E53" s="47"/>
    </row>
    <row r="54" spans="1:9" ht="16" x14ac:dyDescent="0.5">
      <c r="B54" s="16"/>
      <c r="C54" s="64" t="s">
        <v>23</v>
      </c>
      <c r="D54" s="64" t="s">
        <v>24</v>
      </c>
      <c r="E54" s="73" t="s">
        <v>29</v>
      </c>
      <c r="F54" s="67" t="s">
        <v>30</v>
      </c>
    </row>
    <row r="55" spans="1:9" x14ac:dyDescent="0.35">
      <c r="A55" s="3" t="s">
        <v>20</v>
      </c>
      <c r="B55" s="16">
        <f>B49</f>
        <v>600000</v>
      </c>
      <c r="C55" s="25">
        <f>C51</f>
        <v>12</v>
      </c>
      <c r="D55" s="25">
        <f>E51</f>
        <v>6198800</v>
      </c>
      <c r="E55" s="74">
        <v>4747.9799999999996</v>
      </c>
      <c r="F55" s="17">
        <f>E55*C55</f>
        <v>56975.759999999995</v>
      </c>
    </row>
    <row r="56" spans="1:9" x14ac:dyDescent="0.35">
      <c r="A56" s="3" t="s">
        <v>21</v>
      </c>
      <c r="B56" s="45">
        <f>B50</f>
        <v>600000</v>
      </c>
      <c r="C56" s="27"/>
      <c r="D56" s="27">
        <f>F51</f>
        <v>1652400</v>
      </c>
      <c r="E56" s="75">
        <v>7.9000000000000008E-3</v>
      </c>
      <c r="F56" s="28">
        <f>E56*(D56)</f>
        <v>13053.960000000001</v>
      </c>
    </row>
    <row r="57" spans="1:9" x14ac:dyDescent="0.35">
      <c r="B57" s="16" t="s">
        <v>25</v>
      </c>
      <c r="C57" s="2">
        <f>SUM(C55:C56)</f>
        <v>12</v>
      </c>
      <c r="D57" s="2">
        <f>SUM(D55:D56)</f>
        <v>7851200</v>
      </c>
      <c r="E57" s="37"/>
      <c r="F57" s="17">
        <f>SUM(F55:F56)</f>
        <v>70029.72</v>
      </c>
    </row>
    <row r="58" spans="1:9" x14ac:dyDescent="0.35">
      <c r="A58" s="58"/>
      <c r="B58" s="59"/>
      <c r="C58" s="59"/>
    </row>
    <row r="60" spans="1:9" x14ac:dyDescent="0.35">
      <c r="A60" s="3" t="s">
        <v>32</v>
      </c>
      <c r="C60" s="7"/>
      <c r="D60" s="14"/>
      <c r="E60" s="14"/>
    </row>
    <row r="61" spans="1:9" x14ac:dyDescent="0.35">
      <c r="C61" s="47"/>
      <c r="D61" s="76"/>
      <c r="E61" s="35"/>
      <c r="H61" s="21"/>
      <c r="I61" s="21"/>
    </row>
    <row r="62" spans="1:9" x14ac:dyDescent="0.35">
      <c r="A62" s="3" t="s">
        <v>27</v>
      </c>
    </row>
    <row r="63" spans="1:9" ht="16" x14ac:dyDescent="0.5">
      <c r="C63" s="64" t="s">
        <v>23</v>
      </c>
      <c r="D63" s="10" t="s">
        <v>24</v>
      </c>
      <c r="E63" s="10" t="s">
        <v>29</v>
      </c>
      <c r="F63" s="10" t="s">
        <v>30</v>
      </c>
    </row>
    <row r="64" spans="1:9" ht="18.5" x14ac:dyDescent="0.45">
      <c r="A64" s="146"/>
      <c r="B64" s="146"/>
      <c r="C64" s="146"/>
      <c r="D64" s="146"/>
      <c r="E64" s="146"/>
      <c r="F64" s="146"/>
      <c r="G64" s="146"/>
    </row>
    <row r="65" spans="1:16" x14ac:dyDescent="0.35">
      <c r="B65" s="3" t="s">
        <v>33</v>
      </c>
      <c r="C65" s="21">
        <f>P118</f>
        <v>48</v>
      </c>
      <c r="D65" s="21">
        <f>P92</f>
        <v>15659800</v>
      </c>
      <c r="E65" s="77">
        <v>7.9000000000000008E-3</v>
      </c>
      <c r="F65" s="17">
        <f t="shared" ref="F65:F66" si="0">E65*(D65)</f>
        <v>123712.42000000001</v>
      </c>
    </row>
    <row r="66" spans="1:16" x14ac:dyDescent="0.35">
      <c r="A66" s="78"/>
      <c r="B66" s="59" t="s">
        <v>34</v>
      </c>
      <c r="C66" s="79">
        <f>P113</f>
        <v>24</v>
      </c>
      <c r="D66" s="79">
        <f>P87</f>
        <v>8778300</v>
      </c>
      <c r="E66" s="75">
        <v>7.9000000000000008E-3</v>
      </c>
      <c r="F66" s="28">
        <f t="shared" si="0"/>
        <v>69348.570000000007</v>
      </c>
    </row>
    <row r="67" spans="1:16" hidden="1" x14ac:dyDescent="0.35">
      <c r="E67" s="80">
        <v>7.9000000000000008E-3</v>
      </c>
    </row>
    <row r="68" spans="1:16" hidden="1" x14ac:dyDescent="0.35">
      <c r="B68" s="7"/>
      <c r="C68" s="14"/>
      <c r="D68" s="14"/>
      <c r="E68" s="80">
        <v>7.9000000000000008E-3</v>
      </c>
      <c r="F68" s="46"/>
      <c r="G68" s="7"/>
    </row>
    <row r="69" spans="1:16" hidden="1" x14ac:dyDescent="0.35">
      <c r="B69" s="46"/>
      <c r="C69" s="47"/>
      <c r="D69" s="47"/>
      <c r="E69" s="80">
        <v>7.9000000000000008E-3</v>
      </c>
      <c r="F69" s="47"/>
      <c r="G69" s="47"/>
    </row>
    <row r="70" spans="1:16" x14ac:dyDescent="0.35">
      <c r="A70" s="43"/>
      <c r="B70" s="46" t="s">
        <v>25</v>
      </c>
      <c r="C70" s="31">
        <f>SUM(C65:C69)</f>
        <v>72</v>
      </c>
      <c r="D70" s="31">
        <f>SUM(D65:D69)</f>
        <v>24438100</v>
      </c>
      <c r="E70" s="31"/>
      <c r="F70" s="74">
        <f>SUM(F65:F69)</f>
        <v>193060.99000000002</v>
      </c>
      <c r="G70" s="31"/>
    </row>
    <row r="71" spans="1:16" x14ac:dyDescent="0.35">
      <c r="A71" s="43"/>
      <c r="B71" s="46"/>
      <c r="C71" s="47"/>
      <c r="D71" s="47"/>
      <c r="E71" s="47"/>
      <c r="F71" s="47"/>
      <c r="G71" s="47"/>
    </row>
    <row r="72" spans="1:16" x14ac:dyDescent="0.35">
      <c r="A72" s="81" t="s">
        <v>35</v>
      </c>
      <c r="B72" s="82"/>
      <c r="C72" s="83"/>
      <c r="D72" s="46"/>
      <c r="E72" s="46"/>
      <c r="F72" s="46"/>
      <c r="G72" s="46"/>
    </row>
    <row r="73" spans="1:16" ht="15.5" x14ac:dyDescent="0.35">
      <c r="A73" s="84" t="s">
        <v>36</v>
      </c>
      <c r="B73" s="85">
        <f>SUM(D75:O76)/SUM(D101:O102)</f>
        <v>3575.9648878361431</v>
      </c>
      <c r="D73" s="57" t="s">
        <v>37</v>
      </c>
      <c r="E73" s="46"/>
      <c r="F73" s="46"/>
      <c r="G73" s="46"/>
    </row>
    <row r="74" spans="1:16" x14ac:dyDescent="0.35">
      <c r="A74" s="43" t="s">
        <v>38</v>
      </c>
      <c r="B74" s="3" t="s">
        <v>39</v>
      </c>
      <c r="C74" s="14" t="s">
        <v>40</v>
      </c>
      <c r="D74" s="7" t="s">
        <v>41</v>
      </c>
      <c r="E74" s="7" t="s">
        <v>42</v>
      </c>
      <c r="F74" s="7" t="s">
        <v>43</v>
      </c>
      <c r="G74" s="7" t="s">
        <v>44</v>
      </c>
      <c r="H74" s="7" t="s">
        <v>45</v>
      </c>
      <c r="I74" s="7" t="s">
        <v>46</v>
      </c>
      <c r="J74" s="7" t="s">
        <v>47</v>
      </c>
      <c r="K74" s="7" t="s">
        <v>48</v>
      </c>
      <c r="L74" s="7" t="s">
        <v>49</v>
      </c>
      <c r="M74" s="7" t="s">
        <v>50</v>
      </c>
      <c r="N74" s="7" t="s">
        <v>51</v>
      </c>
      <c r="O74" s="7" t="s">
        <v>52</v>
      </c>
      <c r="P74" s="86" t="s">
        <v>25</v>
      </c>
    </row>
    <row r="75" spans="1:16" x14ac:dyDescent="0.35">
      <c r="A75" s="43"/>
      <c r="B75" s="46"/>
      <c r="C75" s="31" t="s">
        <v>53</v>
      </c>
      <c r="D75" s="25">
        <f>2164100</f>
        <v>2164100</v>
      </c>
      <c r="E75" s="25">
        <v>2244600</v>
      </c>
      <c r="F75" s="25">
        <v>2650000</v>
      </c>
      <c r="G75" s="2">
        <v>2560600</v>
      </c>
      <c r="H75" s="2">
        <v>2737000</v>
      </c>
      <c r="I75" s="2">
        <v>1492100</v>
      </c>
      <c r="J75" s="2">
        <v>2764100</v>
      </c>
      <c r="K75" s="2">
        <v>1869500</v>
      </c>
      <c r="L75" s="2">
        <v>2073500</v>
      </c>
      <c r="M75" s="2">
        <v>2200400</v>
      </c>
      <c r="N75" s="2">
        <v>2001500</v>
      </c>
      <c r="O75" s="2">
        <v>2096600</v>
      </c>
      <c r="P75" s="2">
        <f>SUM(D75:O75)</f>
        <v>26854000</v>
      </c>
    </row>
    <row r="76" spans="1:16" x14ac:dyDescent="0.35">
      <c r="A76" s="43"/>
      <c r="B76" s="46"/>
      <c r="C76" s="21" t="s">
        <v>54</v>
      </c>
      <c r="D76" s="25">
        <f>24734200</f>
        <v>24734200</v>
      </c>
      <c r="E76" s="25">
        <v>21405500</v>
      </c>
      <c r="F76" s="25">
        <v>17444500</v>
      </c>
      <c r="G76" s="2">
        <v>18378700</v>
      </c>
      <c r="H76" s="2">
        <v>13196000</v>
      </c>
      <c r="I76" s="2">
        <v>27101600</v>
      </c>
      <c r="J76" s="2">
        <v>13618600</v>
      </c>
      <c r="K76" s="2">
        <v>20856800</v>
      </c>
      <c r="L76" s="2">
        <v>18396300</v>
      </c>
      <c r="M76" s="2">
        <v>17852000</v>
      </c>
      <c r="N76" s="2">
        <v>18589900</v>
      </c>
      <c r="O76" s="2">
        <v>18218900</v>
      </c>
      <c r="P76" s="2">
        <f>SUM(D76:O76)</f>
        <v>229793000</v>
      </c>
    </row>
    <row r="77" spans="1:16" ht="15.5" x14ac:dyDescent="0.35">
      <c r="A77" s="84" t="s">
        <v>55</v>
      </c>
      <c r="B77" s="46"/>
      <c r="C77" s="31" t="s">
        <v>56</v>
      </c>
      <c r="D77" s="25"/>
      <c r="E77" s="2"/>
      <c r="F77" s="25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35">
      <c r="C78" s="31" t="s">
        <v>53</v>
      </c>
      <c r="D78" s="2"/>
      <c r="E78" s="2"/>
      <c r="F78" s="2"/>
      <c r="G78" s="2"/>
      <c r="H78" s="2">
        <v>90600</v>
      </c>
      <c r="I78" s="2">
        <v>79700</v>
      </c>
      <c r="J78" s="2">
        <v>95800</v>
      </c>
      <c r="K78" s="2">
        <v>81700</v>
      </c>
      <c r="L78" s="2">
        <v>84900</v>
      </c>
      <c r="M78" s="2">
        <v>89400</v>
      </c>
      <c r="N78" s="2">
        <v>87300</v>
      </c>
      <c r="O78" s="2">
        <v>78800</v>
      </c>
      <c r="P78" s="2">
        <f t="shared" ref="P78:P79" si="1">SUM(D78:O78)</f>
        <v>688200</v>
      </c>
    </row>
    <row r="79" spans="1:16" x14ac:dyDescent="0.35">
      <c r="A79" s="87"/>
      <c r="C79" s="21" t="s">
        <v>54</v>
      </c>
      <c r="D79" s="2"/>
      <c r="E79" s="2"/>
      <c r="F79" s="2"/>
      <c r="G79" s="2"/>
      <c r="H79" s="2">
        <v>1067800</v>
      </c>
      <c r="I79" s="2">
        <v>1738000</v>
      </c>
      <c r="J79" s="2">
        <v>1074500</v>
      </c>
      <c r="K79" s="2">
        <v>1702300</v>
      </c>
      <c r="L79" s="2">
        <v>1432800</v>
      </c>
      <c r="M79" s="2">
        <v>1305300</v>
      </c>
      <c r="N79" s="2">
        <v>1358900</v>
      </c>
      <c r="O79" s="2">
        <v>1282000</v>
      </c>
      <c r="P79" s="2">
        <f t="shared" si="1"/>
        <v>10961600</v>
      </c>
    </row>
    <row r="80" spans="1:16" x14ac:dyDescent="0.35">
      <c r="C80" s="3" t="s">
        <v>57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8" x14ac:dyDescent="0.35">
      <c r="B81" s="7"/>
      <c r="C81" s="31" t="s">
        <v>53</v>
      </c>
      <c r="D81" s="16"/>
      <c r="E81" s="16"/>
      <c r="F81" s="2"/>
      <c r="G81" s="2"/>
      <c r="H81" s="2">
        <v>69200</v>
      </c>
      <c r="I81" s="2">
        <v>54400</v>
      </c>
      <c r="J81" s="2">
        <v>52500</v>
      </c>
      <c r="K81" s="2">
        <v>55900</v>
      </c>
      <c r="L81" s="16">
        <v>57600</v>
      </c>
      <c r="M81" s="16">
        <v>53800</v>
      </c>
      <c r="N81" s="2">
        <v>51200</v>
      </c>
      <c r="O81" s="2">
        <v>55700</v>
      </c>
      <c r="P81" s="2">
        <f t="shared" ref="P81:P82" si="2">SUM(D81:O81)</f>
        <v>450300</v>
      </c>
    </row>
    <row r="82" spans="1:18" x14ac:dyDescent="0.35">
      <c r="B82" s="69"/>
      <c r="C82" s="21" t="s">
        <v>54</v>
      </c>
      <c r="D82" s="25"/>
      <c r="E82" s="25"/>
      <c r="F82" s="2"/>
      <c r="G82" s="2"/>
      <c r="H82" s="2">
        <v>848900</v>
      </c>
      <c r="I82" s="2">
        <v>1375600</v>
      </c>
      <c r="J82" s="2">
        <v>705300</v>
      </c>
      <c r="K82" s="2">
        <v>101600</v>
      </c>
      <c r="L82" s="2">
        <v>1274700</v>
      </c>
      <c r="M82" s="2">
        <v>1421800</v>
      </c>
      <c r="N82" s="2">
        <v>1575300</v>
      </c>
      <c r="O82" s="2">
        <v>1042400</v>
      </c>
      <c r="P82" s="2">
        <f t="shared" si="2"/>
        <v>8345600</v>
      </c>
    </row>
    <row r="83" spans="1:18" x14ac:dyDescent="0.35">
      <c r="B83" s="7"/>
      <c r="C83" s="31" t="s">
        <v>58</v>
      </c>
      <c r="D83" s="25"/>
      <c r="E83" s="2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8" x14ac:dyDescent="0.35">
      <c r="B84" s="7"/>
      <c r="C84" s="31" t="s">
        <v>53</v>
      </c>
      <c r="D84" s="25"/>
      <c r="E84" s="25"/>
      <c r="F84" s="2"/>
      <c r="G84" s="2"/>
      <c r="H84" s="2">
        <v>3400</v>
      </c>
      <c r="I84" s="2">
        <v>1600</v>
      </c>
      <c r="J84" s="2">
        <v>3000</v>
      </c>
      <c r="K84" s="2">
        <v>3700</v>
      </c>
      <c r="L84" s="2">
        <v>5400</v>
      </c>
      <c r="M84" s="2">
        <v>6200</v>
      </c>
      <c r="N84" s="2">
        <v>4800</v>
      </c>
      <c r="O84" s="2">
        <v>4400</v>
      </c>
      <c r="P84" s="2">
        <f t="shared" ref="P84:P85" si="3">SUM(D84:O84)</f>
        <v>32500</v>
      </c>
    </row>
    <row r="85" spans="1:18" x14ac:dyDescent="0.35">
      <c r="B85" s="7"/>
      <c r="C85" s="21" t="s">
        <v>54</v>
      </c>
      <c r="D85" s="25"/>
      <c r="E85" s="25"/>
      <c r="F85" s="2"/>
      <c r="G85" s="2"/>
      <c r="H85" s="2">
        <v>427800</v>
      </c>
      <c r="I85" s="2">
        <v>933400</v>
      </c>
      <c r="J85" s="2">
        <v>551200</v>
      </c>
      <c r="K85" s="2">
        <v>929600</v>
      </c>
      <c r="L85" s="2">
        <v>705900</v>
      </c>
      <c r="M85" s="2">
        <v>673400</v>
      </c>
      <c r="N85" s="2">
        <v>954300</v>
      </c>
      <c r="O85" s="2">
        <v>868200</v>
      </c>
      <c r="P85" s="2">
        <f t="shared" si="3"/>
        <v>6043800</v>
      </c>
      <c r="Q85" s="7" t="s">
        <v>59</v>
      </c>
    </row>
    <row r="86" spans="1:18" ht="15.5" x14ac:dyDescent="0.35">
      <c r="A86" s="84" t="s">
        <v>55</v>
      </c>
      <c r="B86" s="88">
        <f>SUM(D87:O87)/12</f>
        <v>731525</v>
      </c>
      <c r="C86" s="31" t="s">
        <v>34</v>
      </c>
      <c r="D86" s="25"/>
      <c r="E86" s="25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1">
        <f>SUM(P75:P85)</f>
        <v>283169000</v>
      </c>
    </row>
    <row r="87" spans="1:18" x14ac:dyDescent="0.35">
      <c r="B87" s="7"/>
      <c r="C87" s="31"/>
      <c r="D87" s="25">
        <v>933700</v>
      </c>
      <c r="E87" s="25">
        <v>785700</v>
      </c>
      <c r="F87" s="2">
        <v>629000</v>
      </c>
      <c r="G87" s="2">
        <v>671500</v>
      </c>
      <c r="H87" s="2">
        <v>612400</v>
      </c>
      <c r="I87" s="2">
        <v>963900</v>
      </c>
      <c r="J87" s="2">
        <v>516200</v>
      </c>
      <c r="K87" s="2">
        <v>797300</v>
      </c>
      <c r="L87" s="2">
        <v>695600</v>
      </c>
      <c r="M87" s="2">
        <v>793900</v>
      </c>
      <c r="N87" s="2">
        <v>752300</v>
      </c>
      <c r="O87" s="2">
        <v>626800</v>
      </c>
      <c r="P87" s="2">
        <f>SUM(D87:O87)</f>
        <v>8778300</v>
      </c>
    </row>
    <row r="88" spans="1:18" ht="15.5" x14ac:dyDescent="0.35">
      <c r="A88" s="84" t="s">
        <v>55</v>
      </c>
      <c r="B88" s="88">
        <f>SUM(D89:O90)/12</f>
        <v>654266.66666666663</v>
      </c>
      <c r="C88" s="31" t="s">
        <v>60</v>
      </c>
      <c r="D88" s="25"/>
      <c r="E88" s="25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8" x14ac:dyDescent="0.35">
      <c r="B89" s="7"/>
      <c r="C89" s="31" t="s">
        <v>61</v>
      </c>
      <c r="D89" s="25">
        <v>483800</v>
      </c>
      <c r="E89" s="25">
        <v>358500</v>
      </c>
      <c r="F89" s="2">
        <v>347300</v>
      </c>
      <c r="G89" s="2">
        <v>520500</v>
      </c>
      <c r="H89" s="2">
        <v>600000</v>
      </c>
      <c r="I89" s="2">
        <v>600000</v>
      </c>
      <c r="J89" s="2">
        <v>600000</v>
      </c>
      <c r="K89" s="2">
        <v>600000</v>
      </c>
      <c r="L89" s="2">
        <v>600000</v>
      </c>
      <c r="M89" s="2">
        <v>593400</v>
      </c>
      <c r="N89" s="2">
        <v>549500</v>
      </c>
      <c r="O89" s="2">
        <v>345800</v>
      </c>
      <c r="P89" s="2">
        <f>SUM(D89:O89)</f>
        <v>6198800</v>
      </c>
    </row>
    <row r="90" spans="1:18" x14ac:dyDescent="0.35">
      <c r="B90" s="7"/>
      <c r="C90" s="31" t="s">
        <v>62</v>
      </c>
      <c r="D90" s="25"/>
      <c r="E90" s="25"/>
      <c r="F90" s="2"/>
      <c r="G90" s="2"/>
      <c r="H90" s="2">
        <v>62600</v>
      </c>
      <c r="I90" s="2">
        <v>680300</v>
      </c>
      <c r="J90" s="2">
        <v>212200</v>
      </c>
      <c r="K90" s="89">
        <v>646700</v>
      </c>
      <c r="L90" s="2">
        <v>50600</v>
      </c>
      <c r="M90" s="2"/>
      <c r="N90" s="2"/>
      <c r="O90" s="2"/>
      <c r="P90" s="2">
        <f>SUM(D90:O90)</f>
        <v>1652400</v>
      </c>
      <c r="Q90" s="21">
        <f>SUM(D89:O90)</f>
        <v>7851200</v>
      </c>
    </row>
    <row r="91" spans="1:18" ht="15.5" x14ac:dyDescent="0.35">
      <c r="A91" s="84"/>
      <c r="C91" s="31" t="s">
        <v>33</v>
      </c>
      <c r="D91" s="25"/>
      <c r="E91" s="25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8" ht="16" x14ac:dyDescent="0.35">
      <c r="A92" s="70"/>
      <c r="B92" s="70"/>
      <c r="C92" s="70"/>
      <c r="D92" s="90">
        <v>1607600</v>
      </c>
      <c r="E92" s="90">
        <v>1945400</v>
      </c>
      <c r="F92" s="2">
        <v>1985500</v>
      </c>
      <c r="G92" s="2">
        <v>1467000</v>
      </c>
      <c r="H92" s="2">
        <v>1139200</v>
      </c>
      <c r="I92" s="2">
        <v>1599300</v>
      </c>
      <c r="J92" s="2">
        <v>825200</v>
      </c>
      <c r="K92" s="2">
        <v>874600</v>
      </c>
      <c r="L92" s="2">
        <v>924100</v>
      </c>
      <c r="M92" s="2">
        <v>994400</v>
      </c>
      <c r="N92" s="2">
        <v>1182600</v>
      </c>
      <c r="O92" s="2">
        <v>1114900</v>
      </c>
      <c r="P92" s="2">
        <f>SUM(D92:O92)</f>
        <v>15659800</v>
      </c>
    </row>
    <row r="93" spans="1:18" ht="15.5" x14ac:dyDescent="0.35">
      <c r="A93" s="84" t="s">
        <v>55</v>
      </c>
      <c r="B93" s="21">
        <f>SUM(D94:O95)/12</f>
        <v>9527775</v>
      </c>
      <c r="C93" s="3" t="s">
        <v>63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8" x14ac:dyDescent="0.35">
      <c r="B94" s="7"/>
      <c r="C94" s="14" t="s">
        <v>64</v>
      </c>
      <c r="D94" s="16">
        <v>1950000</v>
      </c>
      <c r="E94" s="16">
        <v>1950000</v>
      </c>
      <c r="F94" s="2">
        <v>1950000</v>
      </c>
      <c r="G94" s="2">
        <v>1950000</v>
      </c>
      <c r="H94" s="2">
        <v>1950000</v>
      </c>
      <c r="I94" s="2">
        <v>1950000</v>
      </c>
      <c r="J94" s="2">
        <v>1950000</v>
      </c>
      <c r="K94" s="2">
        <v>1950000</v>
      </c>
      <c r="L94" s="16">
        <v>1950000</v>
      </c>
      <c r="M94" s="16">
        <v>1950000</v>
      </c>
      <c r="N94" s="2">
        <v>1950000</v>
      </c>
      <c r="O94" s="2">
        <v>1950000</v>
      </c>
      <c r="P94" s="2">
        <f t="shared" ref="P94:P95" si="4">SUM(D94:O94)</f>
        <v>23400000</v>
      </c>
    </row>
    <row r="95" spans="1:18" x14ac:dyDescent="0.35">
      <c r="B95" s="7"/>
      <c r="C95" s="31" t="s">
        <v>65</v>
      </c>
      <c r="D95" s="25">
        <v>6326200</v>
      </c>
      <c r="E95" s="25">
        <v>6966800</v>
      </c>
      <c r="F95" s="2">
        <v>5109000</v>
      </c>
      <c r="G95" s="2">
        <v>5774200</v>
      </c>
      <c r="H95" s="2">
        <v>6787900</v>
      </c>
      <c r="I95" s="2">
        <v>9913900</v>
      </c>
      <c r="J95" s="2">
        <v>5511300</v>
      </c>
      <c r="K95" s="2">
        <v>7627500</v>
      </c>
      <c r="L95" s="2">
        <v>6654900</v>
      </c>
      <c r="M95" s="2">
        <v>8766100</v>
      </c>
      <c r="N95" s="2">
        <v>11867700</v>
      </c>
      <c r="O95" s="2">
        <v>9627800</v>
      </c>
      <c r="P95" s="2">
        <f t="shared" si="4"/>
        <v>90933300</v>
      </c>
      <c r="R95" s="91">
        <f>P94+P95</f>
        <v>114333300</v>
      </c>
    </row>
    <row r="96" spans="1:18" x14ac:dyDescent="0.35">
      <c r="B96" s="7"/>
      <c r="C96" s="31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</row>
    <row r="97" spans="1:17" x14ac:dyDescent="0.35">
      <c r="B97" s="7"/>
      <c r="C97" s="92" t="s">
        <v>66</v>
      </c>
      <c r="D97" s="93">
        <f>SUM(D75:D95)</f>
        <v>38199600</v>
      </c>
      <c r="E97" s="93">
        <f t="shared" ref="E97:O97" si="5">SUM(E75:E95)</f>
        <v>35656500</v>
      </c>
      <c r="F97" s="93">
        <f t="shared" si="5"/>
        <v>30115300</v>
      </c>
      <c r="G97" s="93">
        <f t="shared" si="5"/>
        <v>31322500</v>
      </c>
      <c r="H97" s="93">
        <f t="shared" si="5"/>
        <v>29592800</v>
      </c>
      <c r="I97" s="93">
        <f t="shared" si="5"/>
        <v>48483800</v>
      </c>
      <c r="J97" s="93">
        <f t="shared" si="5"/>
        <v>28479900</v>
      </c>
      <c r="K97" s="94">
        <f t="shared" si="5"/>
        <v>38097200</v>
      </c>
      <c r="L97" s="93">
        <f t="shared" si="5"/>
        <v>34906300</v>
      </c>
      <c r="M97" s="93">
        <f t="shared" si="5"/>
        <v>36700100</v>
      </c>
      <c r="N97" s="93">
        <f t="shared" si="5"/>
        <v>40925300</v>
      </c>
      <c r="O97" s="93">
        <f t="shared" si="5"/>
        <v>37312300</v>
      </c>
      <c r="P97" s="93">
        <f>SUM(D97:O97)</f>
        <v>429791600</v>
      </c>
      <c r="Q97" s="95">
        <f>SUM(P75:P95)</f>
        <v>429791600</v>
      </c>
    </row>
    <row r="98" spans="1:17" x14ac:dyDescent="0.35">
      <c r="B98" s="69"/>
      <c r="C98" s="31"/>
      <c r="D98" s="57"/>
      <c r="E98" s="31"/>
      <c r="L98" s="21"/>
      <c r="M98" s="21"/>
    </row>
    <row r="99" spans="1:17" x14ac:dyDescent="0.35">
      <c r="B99" s="7"/>
      <c r="C99" s="31"/>
      <c r="D99" s="57" t="s">
        <v>37</v>
      </c>
      <c r="E99" s="31"/>
      <c r="K99" s="21">
        <f>K97-K98</f>
        <v>38097200</v>
      </c>
      <c r="L99" s="21"/>
      <c r="M99" s="21"/>
    </row>
    <row r="100" spans="1:17" x14ac:dyDescent="0.35">
      <c r="A100" s="43"/>
      <c r="B100" s="3" t="s">
        <v>23</v>
      </c>
      <c r="C100" s="14" t="s">
        <v>40</v>
      </c>
      <c r="D100" s="7" t="s">
        <v>41</v>
      </c>
      <c r="E100" s="7" t="s">
        <v>42</v>
      </c>
      <c r="F100" s="7" t="s">
        <v>43</v>
      </c>
      <c r="G100" s="7" t="s">
        <v>44</v>
      </c>
      <c r="H100" s="7" t="s">
        <v>45</v>
      </c>
      <c r="I100" s="7" t="s">
        <v>46</v>
      </c>
      <c r="J100" s="7" t="s">
        <v>47</v>
      </c>
      <c r="K100" s="7" t="s">
        <v>48</v>
      </c>
      <c r="L100" s="7" t="s">
        <v>49</v>
      </c>
      <c r="M100" s="7" t="s">
        <v>50</v>
      </c>
      <c r="N100" s="7" t="s">
        <v>51</v>
      </c>
      <c r="O100" s="7" t="s">
        <v>52</v>
      </c>
    </row>
    <row r="101" spans="1:17" x14ac:dyDescent="0.35">
      <c r="A101" s="43"/>
      <c r="B101" s="46"/>
      <c r="C101" s="31" t="s">
        <v>53</v>
      </c>
      <c r="D101" s="25">
        <v>2327</v>
      </c>
      <c r="E101" s="25">
        <v>2385</v>
      </c>
      <c r="F101" s="25">
        <v>2745</v>
      </c>
      <c r="G101" s="2">
        <v>2618</v>
      </c>
      <c r="H101" s="2">
        <v>2641</v>
      </c>
      <c r="I101" s="2">
        <v>1542</v>
      </c>
      <c r="J101" s="2">
        <v>2682</v>
      </c>
      <c r="K101" s="2">
        <v>1863</v>
      </c>
      <c r="L101" s="2">
        <v>2069</v>
      </c>
      <c r="M101" s="2">
        <v>2134</v>
      </c>
      <c r="N101" s="2">
        <v>2014</v>
      </c>
      <c r="O101" s="2">
        <v>2079</v>
      </c>
      <c r="P101" s="2">
        <f t="shared" ref="P101:P102" si="6">SUM(D101:O101)</f>
        <v>27099</v>
      </c>
    </row>
    <row r="102" spans="1:17" x14ac:dyDescent="0.35">
      <c r="A102" s="43"/>
      <c r="B102" s="46"/>
      <c r="C102" s="21" t="s">
        <v>54</v>
      </c>
      <c r="D102" s="25">
        <v>3985</v>
      </c>
      <c r="E102" s="25">
        <v>3909</v>
      </c>
      <c r="F102" s="25">
        <v>3518</v>
      </c>
      <c r="G102" s="2">
        <v>3644</v>
      </c>
      <c r="H102" s="2">
        <v>3165</v>
      </c>
      <c r="I102" s="2">
        <v>4285</v>
      </c>
      <c r="J102" s="2">
        <v>3149</v>
      </c>
      <c r="K102" s="2">
        <v>3980</v>
      </c>
      <c r="L102" s="2">
        <v>3762</v>
      </c>
      <c r="M102" s="2">
        <v>3703</v>
      </c>
      <c r="N102" s="2">
        <v>3827</v>
      </c>
      <c r="O102" s="2">
        <v>3744</v>
      </c>
      <c r="P102" s="2">
        <f t="shared" si="6"/>
        <v>44671</v>
      </c>
    </row>
    <row r="103" spans="1:17" x14ac:dyDescent="0.35">
      <c r="A103" s="43"/>
      <c r="B103" s="46"/>
      <c r="C103" s="31" t="s">
        <v>56</v>
      </c>
      <c r="D103" s="25"/>
      <c r="E103" s="2"/>
      <c r="F103" s="25"/>
      <c r="G103" s="2"/>
      <c r="H103" s="2"/>
      <c r="I103" s="2"/>
      <c r="J103" s="2"/>
      <c r="K103" s="2"/>
      <c r="L103" s="2"/>
      <c r="M103" s="2"/>
      <c r="N103" s="2"/>
      <c r="O103" s="2"/>
    </row>
    <row r="104" spans="1:17" x14ac:dyDescent="0.35">
      <c r="C104" s="31" t="s">
        <v>53</v>
      </c>
      <c r="D104" s="2"/>
      <c r="E104" s="2"/>
      <c r="F104" s="2"/>
      <c r="G104" s="2"/>
      <c r="H104" s="2">
        <v>141</v>
      </c>
      <c r="I104" s="2">
        <v>120</v>
      </c>
      <c r="J104" s="2">
        <v>150</v>
      </c>
      <c r="K104" s="2">
        <v>123</v>
      </c>
      <c r="L104" s="2">
        <v>135</v>
      </c>
      <c r="M104" s="2">
        <v>136</v>
      </c>
      <c r="N104" s="2">
        <v>128</v>
      </c>
      <c r="O104" s="2">
        <v>126</v>
      </c>
      <c r="P104" s="2">
        <f t="shared" ref="P104:P105" si="7">SUM(D104:O104)</f>
        <v>1059</v>
      </c>
    </row>
    <row r="105" spans="1:17" x14ac:dyDescent="0.35">
      <c r="A105" s="87"/>
      <c r="C105" s="21" t="s">
        <v>54</v>
      </c>
      <c r="D105" s="2"/>
      <c r="E105" s="2"/>
      <c r="F105" s="2"/>
      <c r="G105" s="2"/>
      <c r="H105" s="2">
        <v>114</v>
      </c>
      <c r="I105" s="2">
        <v>137</v>
      </c>
      <c r="J105" s="2">
        <v>104</v>
      </c>
      <c r="K105" s="2">
        <v>132</v>
      </c>
      <c r="L105" s="2">
        <v>120</v>
      </c>
      <c r="M105" s="2">
        <v>119</v>
      </c>
      <c r="N105" s="2">
        <v>121</v>
      </c>
      <c r="O105" s="2">
        <v>122</v>
      </c>
      <c r="P105" s="2">
        <f t="shared" si="7"/>
        <v>969</v>
      </c>
    </row>
    <row r="106" spans="1:17" x14ac:dyDescent="0.35">
      <c r="C106" s="3" t="s">
        <v>57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7" x14ac:dyDescent="0.35">
      <c r="B107" s="7"/>
      <c r="C107" s="31" t="s">
        <v>53</v>
      </c>
      <c r="D107" s="16"/>
      <c r="E107" s="16"/>
      <c r="F107" s="2"/>
      <c r="G107" s="2"/>
      <c r="H107" s="2">
        <v>132</v>
      </c>
      <c r="I107" s="2">
        <v>110</v>
      </c>
      <c r="J107" s="2">
        <v>129</v>
      </c>
      <c r="K107" s="2">
        <v>116</v>
      </c>
      <c r="L107" s="16">
        <v>119</v>
      </c>
      <c r="M107" s="16">
        <v>117</v>
      </c>
      <c r="N107" s="2">
        <v>115</v>
      </c>
      <c r="O107" s="2">
        <v>121</v>
      </c>
      <c r="P107" s="2">
        <f t="shared" ref="P107:P108" si="8">SUM(D107:O107)</f>
        <v>959</v>
      </c>
    </row>
    <row r="108" spans="1:17" x14ac:dyDescent="0.35">
      <c r="B108" s="69"/>
      <c r="C108" s="21" t="s">
        <v>54</v>
      </c>
      <c r="D108" s="25"/>
      <c r="E108" s="25"/>
      <c r="F108" s="2"/>
      <c r="G108" s="2"/>
      <c r="H108" s="2">
        <v>49</v>
      </c>
      <c r="I108" s="2">
        <v>71</v>
      </c>
      <c r="J108" s="2">
        <v>52</v>
      </c>
      <c r="K108" s="2">
        <v>66</v>
      </c>
      <c r="L108" s="2">
        <v>63</v>
      </c>
      <c r="M108" s="2">
        <v>65</v>
      </c>
      <c r="N108" s="2">
        <v>66</v>
      </c>
      <c r="O108" s="2">
        <v>60</v>
      </c>
      <c r="P108" s="2">
        <f t="shared" si="8"/>
        <v>492</v>
      </c>
    </row>
    <row r="109" spans="1:17" x14ac:dyDescent="0.35">
      <c r="B109" s="7"/>
      <c r="C109" s="31" t="s">
        <v>58</v>
      </c>
      <c r="D109" s="25"/>
      <c r="E109" s="25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7" x14ac:dyDescent="0.35">
      <c r="B110" s="7"/>
      <c r="C110" s="31" t="s">
        <v>53</v>
      </c>
      <c r="D110" s="25"/>
      <c r="E110" s="25"/>
      <c r="F110" s="2"/>
      <c r="G110" s="2"/>
      <c r="H110" s="2">
        <v>5</v>
      </c>
      <c r="I110" s="2">
        <v>4</v>
      </c>
      <c r="J110" s="2">
        <v>6</v>
      </c>
      <c r="K110" s="2">
        <v>6</v>
      </c>
      <c r="L110" s="2">
        <v>7</v>
      </c>
      <c r="M110" s="2">
        <v>7</v>
      </c>
      <c r="N110" s="2">
        <v>7</v>
      </c>
      <c r="O110" s="2">
        <v>6</v>
      </c>
      <c r="P110" s="2">
        <f t="shared" ref="P110:P111" si="9">SUM(D110:O110)</f>
        <v>48</v>
      </c>
    </row>
    <row r="111" spans="1:17" x14ac:dyDescent="0.35">
      <c r="B111" s="7"/>
      <c r="C111" s="21" t="s">
        <v>54</v>
      </c>
      <c r="D111" s="25"/>
      <c r="E111" s="25"/>
      <c r="F111" s="2"/>
      <c r="G111" s="2"/>
      <c r="H111" s="2">
        <v>21</v>
      </c>
      <c r="I111" s="2">
        <v>22</v>
      </c>
      <c r="J111" s="2">
        <v>20</v>
      </c>
      <c r="K111" s="2">
        <v>20</v>
      </c>
      <c r="L111" s="2">
        <v>19</v>
      </c>
      <c r="M111" s="2">
        <v>19</v>
      </c>
      <c r="N111" s="2">
        <v>20</v>
      </c>
      <c r="O111" s="2">
        <v>20</v>
      </c>
      <c r="P111" s="2">
        <f t="shared" si="9"/>
        <v>161</v>
      </c>
    </row>
    <row r="112" spans="1:17" x14ac:dyDescent="0.35">
      <c r="B112" s="7"/>
      <c r="C112" s="31" t="s">
        <v>34</v>
      </c>
      <c r="D112" s="25"/>
      <c r="E112" s="25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6" x14ac:dyDescent="0.35">
      <c r="B113" s="7"/>
      <c r="C113" s="31"/>
      <c r="D113" s="25">
        <v>2</v>
      </c>
      <c r="E113" s="25">
        <v>2</v>
      </c>
      <c r="F113" s="2">
        <v>2</v>
      </c>
      <c r="G113" s="2">
        <v>2</v>
      </c>
      <c r="H113" s="2">
        <v>2</v>
      </c>
      <c r="I113" s="2">
        <v>2</v>
      </c>
      <c r="J113" s="2">
        <v>2</v>
      </c>
      <c r="K113" s="2">
        <v>2</v>
      </c>
      <c r="L113" s="2">
        <v>2</v>
      </c>
      <c r="M113" s="2">
        <v>2</v>
      </c>
      <c r="N113" s="2">
        <v>2</v>
      </c>
      <c r="O113" s="2">
        <v>2</v>
      </c>
      <c r="P113" s="2">
        <f>SUM(D113:O113)</f>
        <v>24</v>
      </c>
    </row>
    <row r="114" spans="1:16" x14ac:dyDescent="0.35">
      <c r="B114" s="7"/>
      <c r="C114" s="31" t="s">
        <v>60</v>
      </c>
      <c r="D114" s="25"/>
      <c r="E114" s="25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6" x14ac:dyDescent="0.35">
      <c r="B115" s="7"/>
      <c r="C115" s="31" t="s">
        <v>61</v>
      </c>
      <c r="D115" s="25">
        <v>1</v>
      </c>
      <c r="E115" s="25">
        <v>1</v>
      </c>
      <c r="F115" s="2">
        <v>1</v>
      </c>
      <c r="G115" s="2">
        <v>1</v>
      </c>
      <c r="H115" s="2"/>
      <c r="I115" s="2"/>
      <c r="J115" s="2"/>
      <c r="K115" s="2"/>
      <c r="L115" s="2"/>
      <c r="M115" s="2">
        <v>1</v>
      </c>
      <c r="N115" s="2">
        <v>1</v>
      </c>
      <c r="O115" s="2">
        <v>1</v>
      </c>
      <c r="P115" s="2">
        <f>SUM(D115:O115)</f>
        <v>7</v>
      </c>
    </row>
    <row r="116" spans="1:16" x14ac:dyDescent="0.35">
      <c r="B116" s="7"/>
      <c r="C116" s="31" t="s">
        <v>62</v>
      </c>
      <c r="D116" s="25"/>
      <c r="E116" s="25"/>
      <c r="F116" s="2"/>
      <c r="G116" s="2"/>
      <c r="H116" s="2">
        <v>1</v>
      </c>
      <c r="I116" s="2">
        <v>1</v>
      </c>
      <c r="J116" s="2">
        <v>1</v>
      </c>
      <c r="K116" s="2">
        <v>1</v>
      </c>
      <c r="L116" s="2">
        <v>1</v>
      </c>
      <c r="M116" s="2"/>
      <c r="N116" s="2"/>
      <c r="O116" s="2"/>
      <c r="P116" s="2">
        <f>SUM(D116:O116)</f>
        <v>5</v>
      </c>
    </row>
    <row r="117" spans="1:16" x14ac:dyDescent="0.35">
      <c r="C117" s="31" t="s">
        <v>33</v>
      </c>
      <c r="D117" s="25"/>
      <c r="E117" s="25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6" ht="16" x14ac:dyDescent="0.35">
      <c r="A118" s="70"/>
      <c r="B118" s="70"/>
      <c r="C118" s="70"/>
      <c r="D118" s="96">
        <v>4</v>
      </c>
      <c r="E118" s="96">
        <v>4</v>
      </c>
      <c r="F118" s="2">
        <v>4</v>
      </c>
      <c r="G118" s="2">
        <v>4</v>
      </c>
      <c r="H118" s="2">
        <v>4</v>
      </c>
      <c r="I118" s="2">
        <v>4</v>
      </c>
      <c r="J118" s="2">
        <v>4</v>
      </c>
      <c r="K118" s="2">
        <v>4</v>
      </c>
      <c r="L118" s="2">
        <v>4</v>
      </c>
      <c r="M118" s="2">
        <v>4</v>
      </c>
      <c r="N118" s="2">
        <v>4</v>
      </c>
      <c r="O118" s="2">
        <v>4</v>
      </c>
      <c r="P118" s="2">
        <f>SUM(D118:O118)</f>
        <v>48</v>
      </c>
    </row>
    <row r="119" spans="1:16" x14ac:dyDescent="0.35">
      <c r="C119" s="3" t="s">
        <v>63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6" x14ac:dyDescent="0.35">
      <c r="B120" s="7"/>
      <c r="C120" s="14" t="s">
        <v>64</v>
      </c>
      <c r="D120" s="97">
        <v>1</v>
      </c>
      <c r="E120" s="97">
        <v>1</v>
      </c>
      <c r="F120" s="97">
        <v>1</v>
      </c>
      <c r="G120" s="97">
        <v>1</v>
      </c>
      <c r="H120" s="97">
        <v>1</v>
      </c>
      <c r="I120" s="97">
        <v>1</v>
      </c>
      <c r="J120" s="97">
        <v>1</v>
      </c>
      <c r="K120" s="2">
        <v>1</v>
      </c>
      <c r="L120" s="16">
        <v>1</v>
      </c>
      <c r="M120" s="16">
        <v>1</v>
      </c>
      <c r="N120" s="2">
        <v>1</v>
      </c>
      <c r="O120" s="2">
        <v>1</v>
      </c>
      <c r="P120" s="2">
        <f>SUM(D120:O120)</f>
        <v>12</v>
      </c>
    </row>
    <row r="121" spans="1:16" x14ac:dyDescent="0.35">
      <c r="B121" s="7"/>
      <c r="C121" s="31" t="s">
        <v>67</v>
      </c>
      <c r="D121" s="25"/>
      <c r="E121" s="25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6" x14ac:dyDescent="0.35">
      <c r="B122" s="7"/>
      <c r="C122" s="31"/>
      <c r="D122" s="25"/>
      <c r="E122" s="25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6" x14ac:dyDescent="0.35">
      <c r="B123" s="7"/>
      <c r="C123" s="31" t="s">
        <v>59</v>
      </c>
      <c r="D123" s="93">
        <f>SUM(D101:D122)</f>
        <v>6320</v>
      </c>
      <c r="E123" s="93">
        <f t="shared" ref="E123:O123" si="10">SUM(E101:E122)</f>
        <v>6302</v>
      </c>
      <c r="F123" s="93">
        <f t="shared" si="10"/>
        <v>6271</v>
      </c>
      <c r="G123" s="93">
        <f t="shared" si="10"/>
        <v>6270</v>
      </c>
      <c r="H123" s="93">
        <f t="shared" si="10"/>
        <v>6276</v>
      </c>
      <c r="I123" s="93">
        <f t="shared" si="10"/>
        <v>6299</v>
      </c>
      <c r="J123" s="94">
        <f t="shared" si="10"/>
        <v>6300</v>
      </c>
      <c r="K123" s="93">
        <f t="shared" si="10"/>
        <v>6314</v>
      </c>
      <c r="L123" s="93">
        <f t="shared" si="10"/>
        <v>6302</v>
      </c>
      <c r="M123" s="93">
        <f t="shared" si="10"/>
        <v>6308</v>
      </c>
      <c r="N123" s="93">
        <f t="shared" si="10"/>
        <v>6306</v>
      </c>
      <c r="O123" s="93">
        <f t="shared" si="10"/>
        <v>6286</v>
      </c>
      <c r="P123" s="93">
        <f>SUM(D123:O123)</f>
        <v>75554</v>
      </c>
    </row>
    <row r="125" spans="1:16" x14ac:dyDescent="0.35">
      <c r="A125" s="3" t="s">
        <v>68</v>
      </c>
      <c r="B125" s="7" t="s">
        <v>69</v>
      </c>
      <c r="C125" s="7" t="s">
        <v>70</v>
      </c>
      <c r="D125" s="7" t="s">
        <v>71</v>
      </c>
      <c r="E125" s="7" t="s">
        <v>72</v>
      </c>
      <c r="F125" s="7" t="s">
        <v>45</v>
      </c>
      <c r="G125" s="7" t="s">
        <v>73</v>
      </c>
      <c r="H125" s="7" t="s">
        <v>74</v>
      </c>
      <c r="I125" s="7" t="s">
        <v>75</v>
      </c>
      <c r="J125" s="7" t="s">
        <v>76</v>
      </c>
      <c r="K125" s="7" t="s">
        <v>77</v>
      </c>
      <c r="L125" s="7" t="s">
        <v>78</v>
      </c>
      <c r="M125" s="7" t="s">
        <v>79</v>
      </c>
    </row>
    <row r="126" spans="1:16" x14ac:dyDescent="0.35">
      <c r="B126" s="3">
        <v>6148.77</v>
      </c>
      <c r="C126" s="3">
        <v>18968.7</v>
      </c>
      <c r="D126" s="3">
        <v>4703.45</v>
      </c>
      <c r="E126" s="3">
        <v>1832.28</v>
      </c>
      <c r="F126" s="3">
        <v>1327.7</v>
      </c>
      <c r="G126" s="3">
        <v>594.83000000000004</v>
      </c>
      <c r="H126" s="3">
        <v>2812.07</v>
      </c>
      <c r="I126" s="3">
        <v>1599.26</v>
      </c>
      <c r="J126" s="3">
        <v>2736.33</v>
      </c>
      <c r="K126" s="3">
        <v>7593.23</v>
      </c>
      <c r="L126" s="3">
        <v>5282.25</v>
      </c>
      <c r="M126" s="3">
        <v>6917.62</v>
      </c>
      <c r="N126" s="17">
        <f>SUM(B126:M126)</f>
        <v>60516.490000000013</v>
      </c>
    </row>
  </sheetData>
  <mergeCells count="8">
    <mergeCell ref="K21:M21"/>
    <mergeCell ref="A47:E47"/>
    <mergeCell ref="A64:G64"/>
    <mergeCell ref="A2:G2"/>
    <mergeCell ref="A3:G3"/>
    <mergeCell ref="C5:G5"/>
    <mergeCell ref="B6:D6"/>
    <mergeCell ref="A19:G19"/>
  </mergeCells>
  <printOptions horizontalCentered="1"/>
  <pageMargins left="0.7" right="0.7" top="1" bottom="0.75" header="0.3" footer="0.3"/>
  <pageSetup scale="85" fitToHeight="2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5BA17-CAD9-40F5-B7FE-EDBC11EF1AE9}">
  <sheetPr>
    <tabColor rgb="FF92D050"/>
  </sheetPr>
  <dimension ref="A1:AU126"/>
  <sheetViews>
    <sheetView topLeftCell="A5" workbookViewId="0">
      <selection activeCell="G14" sqref="G14"/>
    </sheetView>
  </sheetViews>
  <sheetFormatPr defaultRowHeight="15.5" x14ac:dyDescent="0.35"/>
  <cols>
    <col min="1" max="1" width="9.61328125" customWidth="1"/>
    <col min="2" max="2" width="9.3828125" customWidth="1"/>
    <col min="3" max="4" width="10.53515625" customWidth="1"/>
    <col min="5" max="5" width="10.84375" customWidth="1"/>
    <col min="6" max="7" width="11.765625" customWidth="1"/>
    <col min="8" max="8" width="11.4609375" bestFit="1" customWidth="1"/>
    <col min="9" max="9" width="10.61328125" bestFit="1" customWidth="1"/>
    <col min="10" max="10" width="11.4609375" bestFit="1" customWidth="1"/>
    <col min="14" max="14" width="11" bestFit="1" customWidth="1"/>
    <col min="16" max="16" width="10.07421875" customWidth="1"/>
  </cols>
  <sheetData>
    <row r="1" spans="1:47" ht="18.75" customHeight="1" x14ac:dyDescent="0.45">
      <c r="A1" s="152"/>
      <c r="B1" s="153"/>
      <c r="C1" s="153"/>
      <c r="D1" s="153"/>
      <c r="E1" s="153"/>
      <c r="F1" s="153"/>
      <c r="G1" s="15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8.75" customHeight="1" x14ac:dyDescent="0.45">
      <c r="A2" s="155" t="s">
        <v>80</v>
      </c>
      <c r="B2" s="147"/>
      <c r="C2" s="147"/>
      <c r="D2" s="147"/>
      <c r="E2" s="147"/>
      <c r="F2" s="147"/>
      <c r="G2" s="156"/>
      <c r="H2" s="1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15" hidden="1" customHeight="1" x14ac:dyDescent="0.35">
      <c r="A3" s="157"/>
      <c r="B3" s="148"/>
      <c r="C3" s="148"/>
      <c r="D3" s="148"/>
      <c r="E3" s="148"/>
      <c r="F3" s="148"/>
      <c r="G3" s="158"/>
      <c r="H3" s="4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7" ht="15" hidden="1" customHeight="1" x14ac:dyDescent="0.35">
      <c r="A4" s="98"/>
      <c r="B4" s="4"/>
      <c r="C4" s="4"/>
      <c r="D4" s="4"/>
      <c r="E4" s="4"/>
      <c r="F4" s="4"/>
      <c r="G4" s="99"/>
      <c r="H4" s="4"/>
      <c r="I4" s="2"/>
      <c r="J4" s="2"/>
      <c r="K4" s="2"/>
      <c r="L4" s="2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1:47" ht="15" customHeight="1" x14ac:dyDescent="0.35">
      <c r="A5" s="159" t="s">
        <v>2</v>
      </c>
      <c r="B5" s="149"/>
      <c r="C5" s="149"/>
      <c r="D5" s="149"/>
      <c r="E5" s="149"/>
      <c r="F5" s="149"/>
      <c r="G5" s="160"/>
      <c r="H5" s="6"/>
      <c r="I5" s="2"/>
      <c r="J5" s="2"/>
      <c r="K5" s="2"/>
      <c r="L5" s="2"/>
      <c r="M5" s="2"/>
      <c r="N5" s="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</row>
    <row r="6" spans="1:47" ht="15" customHeight="1" x14ac:dyDescent="0.35">
      <c r="A6" s="101"/>
      <c r="B6" s="150"/>
      <c r="C6" s="150"/>
      <c r="D6" s="150"/>
      <c r="E6" s="10" t="s">
        <v>4</v>
      </c>
      <c r="F6" s="10" t="s">
        <v>5</v>
      </c>
      <c r="G6" s="102" t="s">
        <v>6</v>
      </c>
      <c r="H6" s="3"/>
      <c r="I6" s="2"/>
      <c r="J6" s="2"/>
      <c r="K6" s="2"/>
      <c r="L6" s="2"/>
      <c r="M6" s="2"/>
      <c r="N6" s="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15" customHeight="1" x14ac:dyDescent="0.35">
      <c r="A7" s="101"/>
      <c r="B7" s="3"/>
      <c r="C7" s="3" t="s">
        <v>10</v>
      </c>
      <c r="D7" s="14"/>
      <c r="E7" s="15">
        <f>C23</f>
        <v>75458</v>
      </c>
      <c r="F7" s="42">
        <f>D23</f>
        <v>283169000</v>
      </c>
      <c r="G7" s="103">
        <f>F29</f>
        <v>3759697.5477600005</v>
      </c>
      <c r="H7" s="3"/>
      <c r="I7" s="2"/>
      <c r="J7" s="2">
        <f>P97</f>
        <v>430331600</v>
      </c>
      <c r="K7" s="2" t="s">
        <v>81</v>
      </c>
      <c r="L7" s="2"/>
      <c r="M7" s="2"/>
      <c r="N7" s="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spans="1:47" ht="15" customHeight="1" x14ac:dyDescent="0.35">
      <c r="A8" s="101"/>
      <c r="B8" s="3"/>
      <c r="C8" s="21" t="s">
        <v>11</v>
      </c>
      <c r="D8" s="21"/>
      <c r="E8" s="21">
        <f>C38</f>
        <v>12</v>
      </c>
      <c r="F8" s="25">
        <f>D38</f>
        <v>114333300</v>
      </c>
      <c r="G8" s="104">
        <f>F44</f>
        <v>977634.85686000017</v>
      </c>
      <c r="H8" s="3"/>
      <c r="I8" s="2"/>
      <c r="J8" s="26">
        <f>P123</f>
        <v>75554</v>
      </c>
      <c r="K8" s="24" t="s">
        <v>82</v>
      </c>
      <c r="L8" s="2"/>
      <c r="M8" s="2" t="s">
        <v>83</v>
      </c>
      <c r="N8" s="2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5" customHeight="1" x14ac:dyDescent="0.35">
      <c r="A9" s="101"/>
      <c r="B9" s="3"/>
      <c r="C9" s="21" t="s">
        <v>12</v>
      </c>
      <c r="D9" s="3"/>
      <c r="E9" s="25">
        <f>C57</f>
        <v>12</v>
      </c>
      <c r="F9" s="25">
        <f>D57</f>
        <v>8391200</v>
      </c>
      <c r="G9" s="104">
        <f>F57</f>
        <v>80387.969040000011</v>
      </c>
      <c r="H9" s="105"/>
      <c r="I9" s="2"/>
      <c r="J9" s="26"/>
      <c r="K9" s="24"/>
      <c r="L9" s="2"/>
      <c r="M9" s="2" t="s">
        <v>84</v>
      </c>
      <c r="N9" s="2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" customHeight="1" x14ac:dyDescent="0.45">
      <c r="A10" s="101"/>
      <c r="B10" s="3"/>
      <c r="C10" s="21" t="s">
        <v>13</v>
      </c>
      <c r="D10" s="3"/>
      <c r="E10" s="27">
        <f>C70</f>
        <v>72</v>
      </c>
      <c r="F10" s="27">
        <f>D70</f>
        <v>24438100</v>
      </c>
      <c r="G10" s="106">
        <f>F70</f>
        <v>208891.99118000001</v>
      </c>
      <c r="H10" s="3"/>
      <c r="I10" s="2"/>
      <c r="J10" s="26"/>
      <c r="K10" s="29"/>
      <c r="L10" s="2"/>
      <c r="M10" s="26">
        <f>SUM(G8:G10)</f>
        <v>1266914.8170800004</v>
      </c>
      <c r="N10" s="24"/>
      <c r="O10" s="26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1:47" ht="15" customHeight="1" x14ac:dyDescent="0.35">
      <c r="A11" s="101"/>
      <c r="B11" s="3"/>
      <c r="C11" s="3" t="s">
        <v>14</v>
      </c>
      <c r="D11" s="21"/>
      <c r="E11" s="30">
        <f>SUM(E7:E10)</f>
        <v>75554</v>
      </c>
      <c r="F11" s="31">
        <f>SUM(F7:F10)</f>
        <v>430331600</v>
      </c>
      <c r="G11" s="103">
        <f>SUM(G7:G10)</f>
        <v>5026612.3648400009</v>
      </c>
      <c r="H11" s="76"/>
      <c r="I11" s="2"/>
      <c r="J11" s="17"/>
      <c r="K11" s="24"/>
      <c r="L11" s="2"/>
      <c r="M11" s="2"/>
      <c r="N11" s="2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x14ac:dyDescent="0.35">
      <c r="A12" s="101"/>
      <c r="B12" s="3"/>
      <c r="C12" s="33"/>
      <c r="D12" s="21"/>
      <c r="E12" s="3"/>
      <c r="F12" s="34" t="s">
        <v>16</v>
      </c>
      <c r="G12" s="106">
        <f>-N126</f>
        <v>-60516.490000000013</v>
      </c>
      <c r="H12" s="105"/>
      <c r="I12" s="2"/>
      <c r="J12" s="26"/>
      <c r="K12" s="3"/>
      <c r="L12" s="2"/>
      <c r="M12" s="2"/>
      <c r="N12" s="2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1:47" x14ac:dyDescent="0.35">
      <c r="A13" s="101"/>
      <c r="B13" s="3"/>
      <c r="C13" s="21"/>
      <c r="D13" s="21"/>
      <c r="E13" s="3"/>
      <c r="F13" s="34" t="s">
        <v>85</v>
      </c>
      <c r="G13" s="103">
        <f>G11+G12</f>
        <v>4966095.8748400006</v>
      </c>
      <c r="H13" s="76"/>
      <c r="I13" s="2"/>
      <c r="J13" s="2"/>
      <c r="K13" s="22"/>
      <c r="L13" s="107"/>
      <c r="M13" s="2"/>
      <c r="N13" s="2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</row>
    <row r="14" spans="1:47" x14ac:dyDescent="0.35">
      <c r="A14" s="101"/>
      <c r="B14" s="3"/>
      <c r="C14" s="33"/>
      <c r="D14" s="21"/>
      <c r="E14" s="3"/>
      <c r="F14" s="34" t="s">
        <v>86</v>
      </c>
      <c r="G14" s="106">
        <f>4956517.71</f>
        <v>4956517.71</v>
      </c>
      <c r="H14" s="105"/>
      <c r="I14" s="2"/>
      <c r="J14" s="2"/>
      <c r="K14" s="24"/>
      <c r="L14" s="89"/>
      <c r="M14" s="2"/>
      <c r="N14" s="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x14ac:dyDescent="0.35">
      <c r="A15" s="101"/>
      <c r="B15" s="3"/>
      <c r="C15" s="21"/>
      <c r="D15" s="21"/>
      <c r="E15" s="3"/>
      <c r="F15" s="34"/>
      <c r="G15" s="104">
        <f>G13-G14</f>
        <v>9578.1648400006816</v>
      </c>
      <c r="H15" s="76"/>
      <c r="I15" s="108">
        <f>G15/G14</f>
        <v>1.932438336834003E-3</v>
      </c>
      <c r="J15" s="2"/>
      <c r="K15" s="2"/>
      <c r="L15" s="89"/>
      <c r="M15" s="2"/>
      <c r="N15" s="2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 hidden="1" x14ac:dyDescent="0.35">
      <c r="A16" s="101"/>
      <c r="B16" s="3"/>
      <c r="C16" s="33"/>
      <c r="D16" s="21"/>
      <c r="E16" s="3"/>
      <c r="F16" s="34"/>
      <c r="G16" s="104"/>
      <c r="H16" s="3"/>
      <c r="I16" s="2"/>
      <c r="J16" s="35"/>
      <c r="K16" s="2"/>
      <c r="L16" s="2"/>
      <c r="M16" s="2"/>
      <c r="N16" s="2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 hidden="1" x14ac:dyDescent="0.35">
      <c r="A17" s="101"/>
      <c r="B17" s="3"/>
      <c r="C17" s="36"/>
      <c r="D17" s="109"/>
      <c r="E17" s="3"/>
      <c r="F17" s="3"/>
      <c r="G17" s="110"/>
      <c r="H17" s="3"/>
      <c r="I17" s="2"/>
      <c r="J17" s="2"/>
      <c r="K17" s="2"/>
      <c r="L17" s="2"/>
      <c r="M17" s="2"/>
      <c r="N17" s="2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 x14ac:dyDescent="0.35">
      <c r="A18" s="111" t="s">
        <v>10</v>
      </c>
      <c r="B18" s="3"/>
      <c r="C18" s="36"/>
      <c r="D18" s="109"/>
      <c r="E18" s="3"/>
      <c r="F18" s="3"/>
      <c r="G18" s="110"/>
      <c r="H18" s="3"/>
      <c r="I18" s="2"/>
      <c r="J18" s="2"/>
      <c r="K18" s="2"/>
      <c r="L18" s="2"/>
      <c r="M18" s="2"/>
      <c r="N18" s="2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 ht="18.5" hidden="1" x14ac:dyDescent="0.45">
      <c r="A19" s="161"/>
      <c r="B19" s="146"/>
      <c r="C19" s="146"/>
      <c r="D19" s="146"/>
      <c r="E19" s="146" t="s">
        <v>20</v>
      </c>
      <c r="F19" s="146" t="s">
        <v>21</v>
      </c>
      <c r="G19" s="162"/>
      <c r="H19" s="3"/>
      <c r="I19" s="2"/>
      <c r="J19" s="2"/>
      <c r="K19" s="2"/>
      <c r="L19" s="2"/>
      <c r="M19" s="2"/>
      <c r="N19" s="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 x14ac:dyDescent="0.35">
      <c r="A20" s="101"/>
      <c r="B20" s="7" t="s">
        <v>22</v>
      </c>
      <c r="C20" s="39" t="s">
        <v>23</v>
      </c>
      <c r="D20" s="114" t="s">
        <v>24</v>
      </c>
      <c r="E20" s="7">
        <f>B21</f>
        <v>2000</v>
      </c>
      <c r="F20" s="7">
        <f>B22</f>
        <v>2000</v>
      </c>
      <c r="G20" s="100" t="s">
        <v>25</v>
      </c>
      <c r="H20" s="3"/>
      <c r="I20" s="2"/>
      <c r="J20" s="2"/>
      <c r="K20" s="2"/>
      <c r="L20" s="2"/>
      <c r="M20" s="2"/>
      <c r="N20" s="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 x14ac:dyDescent="0.35">
      <c r="A21" s="115" t="s">
        <v>20</v>
      </c>
      <c r="B21" s="3">
        <v>2000</v>
      </c>
      <c r="C21" s="25">
        <f>P101+P104+P107+P110</f>
        <v>29165</v>
      </c>
      <c r="D21" s="25">
        <f>P75+P78+P81+P84</f>
        <v>28025000</v>
      </c>
      <c r="E21" s="25">
        <f>D21</f>
        <v>28025000</v>
      </c>
      <c r="F21" s="25">
        <v>0</v>
      </c>
      <c r="G21" s="116">
        <f>SUM(E21:F21)</f>
        <v>28025000</v>
      </c>
      <c r="H21" s="3"/>
      <c r="I21" s="2"/>
      <c r="J21" s="2"/>
      <c r="K21" s="117"/>
      <c r="L21" s="118"/>
      <c r="M21" s="2"/>
      <c r="N21" s="2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 x14ac:dyDescent="0.35">
      <c r="A22" s="119" t="s">
        <v>21</v>
      </c>
      <c r="B22" s="3">
        <v>2000</v>
      </c>
      <c r="C22" s="27">
        <f>P102+P105+P108+P111</f>
        <v>46293</v>
      </c>
      <c r="D22" s="27">
        <f>P76+P79+P82+P85</f>
        <v>255144000</v>
      </c>
      <c r="E22" s="45">
        <f>2000*C22</f>
        <v>92586000</v>
      </c>
      <c r="F22" s="45">
        <f>D22-E22</f>
        <v>162558000</v>
      </c>
      <c r="G22" s="120">
        <f>SUM(E22:F22)</f>
        <v>255144000</v>
      </c>
      <c r="H22" s="3"/>
      <c r="I22" s="2"/>
      <c r="J22" s="2"/>
      <c r="K22" s="121"/>
      <c r="L22" s="116"/>
      <c r="M22" s="2"/>
      <c r="N22" s="2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 x14ac:dyDescent="0.35">
      <c r="A23" s="101"/>
      <c r="B23" s="7"/>
      <c r="C23" s="42">
        <f>SUM(C21:C22)</f>
        <v>75458</v>
      </c>
      <c r="D23" s="42">
        <f>SUM(D21:D22)</f>
        <v>283169000</v>
      </c>
      <c r="E23" s="42">
        <f>SUM(E21:E22)</f>
        <v>120611000</v>
      </c>
      <c r="F23" s="42">
        <f>SUM(F21:F22)</f>
        <v>162558000</v>
      </c>
      <c r="G23" s="122">
        <f>SUM(G21:G22)</f>
        <v>283169000</v>
      </c>
      <c r="H23" s="3"/>
      <c r="I23" s="2"/>
      <c r="J23" s="2"/>
      <c r="K23" s="121"/>
      <c r="L23" s="116"/>
      <c r="M23" s="2"/>
      <c r="N23" s="2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 x14ac:dyDescent="0.35">
      <c r="A24" s="119"/>
      <c r="B24" s="46"/>
      <c r="C24" s="31"/>
      <c r="D24" s="31"/>
      <c r="E24" s="31"/>
      <c r="F24" s="31"/>
      <c r="G24" s="123"/>
      <c r="H24" s="3"/>
      <c r="I24" s="2"/>
      <c r="J24" s="2"/>
      <c r="K24" s="121"/>
      <c r="L24" s="116"/>
      <c r="M24" s="2"/>
      <c r="N24" s="2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 x14ac:dyDescent="0.35">
      <c r="A25" s="101" t="s">
        <v>27</v>
      </c>
      <c r="B25" s="48"/>
      <c r="C25" s="49"/>
      <c r="D25" s="49"/>
      <c r="E25" s="49"/>
      <c r="F25" s="49"/>
      <c r="G25" s="124"/>
      <c r="H25" s="3"/>
      <c r="I25" s="2"/>
      <c r="J25" s="2"/>
      <c r="K25" s="121"/>
      <c r="L25" s="116"/>
      <c r="M25" s="2"/>
      <c r="N25" s="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 x14ac:dyDescent="0.35">
      <c r="A26" s="119"/>
      <c r="B26" s="46"/>
      <c r="C26" s="125" t="s">
        <v>23</v>
      </c>
      <c r="D26" s="125" t="s">
        <v>24</v>
      </c>
      <c r="E26" s="125" t="s">
        <v>29</v>
      </c>
      <c r="F26" s="125" t="s">
        <v>30</v>
      </c>
      <c r="G26" s="123"/>
      <c r="H26" s="3"/>
      <c r="I26" s="2"/>
      <c r="J26" s="2"/>
      <c r="K26" s="121"/>
      <c r="L26" s="116"/>
      <c r="M26" s="2"/>
      <c r="N26" s="2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 x14ac:dyDescent="0.35">
      <c r="A27" s="119" t="s">
        <v>20</v>
      </c>
      <c r="B27" s="46">
        <f>B21</f>
        <v>2000</v>
      </c>
      <c r="C27" s="25">
        <f>C23</f>
        <v>75458</v>
      </c>
      <c r="D27" s="46">
        <f>E23</f>
        <v>120611000</v>
      </c>
      <c r="E27" s="74">
        <f>[1]Rates!F99</f>
        <v>26.422440000000005</v>
      </c>
      <c r="F27" s="74">
        <f>E27*C27</f>
        <v>1993784.4775200004</v>
      </c>
      <c r="G27" s="126"/>
      <c r="H27" s="3"/>
      <c r="I27" s="2"/>
      <c r="J27" s="2"/>
      <c r="K27" s="121"/>
      <c r="L27" s="116"/>
      <c r="M27" s="2"/>
      <c r="N27" s="2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 x14ac:dyDescent="0.35">
      <c r="A28" s="119" t="s">
        <v>21</v>
      </c>
      <c r="B28" s="127">
        <f>B22</f>
        <v>2000</v>
      </c>
      <c r="C28" s="59"/>
      <c r="D28" s="48">
        <f>F23</f>
        <v>162558000</v>
      </c>
      <c r="E28" s="128">
        <f>[1]Rates!F100</f>
        <v>1.0863280000000001E-2</v>
      </c>
      <c r="F28" s="28">
        <f>E28*(D28)</f>
        <v>1765913.0702400003</v>
      </c>
      <c r="G28" s="126"/>
      <c r="H28" s="3"/>
      <c r="I28" s="2"/>
      <c r="J28" s="2"/>
      <c r="K28" s="121"/>
      <c r="L28" s="116"/>
      <c r="M28" s="2"/>
      <c r="N28" s="2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 x14ac:dyDescent="0.35">
      <c r="A29" s="119"/>
      <c r="B29" s="3" t="s">
        <v>25</v>
      </c>
      <c r="C29" s="15">
        <f>SUM(C27:C28)</f>
        <v>75458</v>
      </c>
      <c r="D29" s="54">
        <f>SUM(D27:D28)</f>
        <v>283169000</v>
      </c>
      <c r="E29" s="14"/>
      <c r="F29" s="55">
        <f>SUM(F27:F28)</f>
        <v>3759697.5477600005</v>
      </c>
      <c r="G29" s="110"/>
      <c r="H29" s="3"/>
      <c r="I29" s="2"/>
      <c r="J29" s="2"/>
      <c r="K29" s="121"/>
      <c r="L29" s="116"/>
      <c r="M29" s="2"/>
      <c r="N29" s="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 x14ac:dyDescent="0.35">
      <c r="A30" s="119"/>
      <c r="B30" s="46"/>
      <c r="C30" s="31"/>
      <c r="D30" s="31"/>
      <c r="E30" s="129"/>
      <c r="F30" s="109"/>
      <c r="G30" s="110"/>
      <c r="H30" s="3"/>
      <c r="I30" s="2"/>
      <c r="J30" s="2"/>
      <c r="K30" s="121"/>
      <c r="L30" s="116"/>
      <c r="M30" s="2"/>
      <c r="N30" s="2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 hidden="1" x14ac:dyDescent="0.35">
      <c r="A31" s="119"/>
      <c r="B31" s="46"/>
      <c r="C31" s="21"/>
      <c r="D31" s="31"/>
      <c r="E31" s="57"/>
      <c r="F31" s="31"/>
      <c r="G31" s="110"/>
      <c r="H31" s="3"/>
      <c r="I31" s="2"/>
      <c r="J31" s="2"/>
      <c r="K31" s="121"/>
      <c r="L31" s="116"/>
      <c r="M31" s="2"/>
      <c r="N31" s="2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idden="1" x14ac:dyDescent="0.35">
      <c r="A32" s="119"/>
      <c r="B32" s="46"/>
      <c r="C32" s="31"/>
      <c r="D32" s="31"/>
      <c r="E32" s="3"/>
      <c r="F32" s="109"/>
      <c r="G32" s="110"/>
      <c r="H32" s="3"/>
      <c r="I32" s="3"/>
      <c r="J32" s="3"/>
      <c r="K32" s="121"/>
      <c r="L32" s="116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:47" x14ac:dyDescent="0.35">
      <c r="A33" s="111" t="s">
        <v>28</v>
      </c>
      <c r="B33" s="3"/>
      <c r="C33" s="3"/>
      <c r="D33" s="3"/>
      <c r="E33" s="3"/>
      <c r="F33" s="3"/>
      <c r="G33" s="110"/>
      <c r="H33" s="3"/>
      <c r="I33" s="3"/>
      <c r="J33" s="3"/>
      <c r="K33" s="121"/>
      <c r="L33" s="116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:47" x14ac:dyDescent="0.35">
      <c r="A34" s="130"/>
      <c r="B34" s="59"/>
      <c r="C34" s="59"/>
      <c r="D34" s="3"/>
      <c r="E34" s="7" t="s">
        <v>20</v>
      </c>
      <c r="F34" s="7" t="s">
        <v>21</v>
      </c>
      <c r="G34" s="110"/>
      <c r="H34" s="3"/>
      <c r="I34" s="3"/>
      <c r="J34" s="3"/>
      <c r="K34" s="121"/>
      <c r="L34" s="116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</row>
    <row r="35" spans="1:47" x14ac:dyDescent="0.35">
      <c r="A35" s="101"/>
      <c r="B35" s="10" t="s">
        <v>22</v>
      </c>
      <c r="C35" s="10" t="s">
        <v>23</v>
      </c>
      <c r="D35" s="10" t="s">
        <v>24</v>
      </c>
      <c r="E35" s="131">
        <f>B36</f>
        <v>1950000</v>
      </c>
      <c r="F35" s="132">
        <f>B37</f>
        <v>1950000</v>
      </c>
      <c r="G35" s="102" t="s">
        <v>25</v>
      </c>
      <c r="H35" s="3"/>
      <c r="I35" s="3"/>
      <c r="J35" s="3"/>
      <c r="K35" s="121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1:47" x14ac:dyDescent="0.35">
      <c r="A36" s="119" t="s">
        <v>20</v>
      </c>
      <c r="B36" s="42">
        <v>1950000</v>
      </c>
      <c r="C36" s="42">
        <f>P120</f>
        <v>12</v>
      </c>
      <c r="D36" s="42">
        <f>P94</f>
        <v>23400000</v>
      </c>
      <c r="E36" s="42">
        <f>D36</f>
        <v>23400000</v>
      </c>
      <c r="F36" s="25">
        <v>0</v>
      </c>
      <c r="G36" s="116">
        <f>SUM(E36:F36)</f>
        <v>23400000</v>
      </c>
      <c r="H36" s="3"/>
      <c r="I36" s="3"/>
      <c r="J36" s="3"/>
      <c r="K36" s="121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47" x14ac:dyDescent="0.35">
      <c r="A37" s="119" t="s">
        <v>21</v>
      </c>
      <c r="B37" s="62">
        <v>1950000</v>
      </c>
      <c r="C37" s="27"/>
      <c r="D37" s="27">
        <f>P95</f>
        <v>90933300</v>
      </c>
      <c r="E37" s="27"/>
      <c r="F37" s="27">
        <f>D37-E37</f>
        <v>90933300</v>
      </c>
      <c r="G37" s="120">
        <f>SUM(E37:F37)</f>
        <v>90933300</v>
      </c>
      <c r="H37" s="3"/>
      <c r="I37" s="3"/>
      <c r="J37" s="3"/>
      <c r="K37" s="121"/>
      <c r="L37" s="116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47" x14ac:dyDescent="0.35">
      <c r="A38" s="101"/>
      <c r="B38" s="42"/>
      <c r="C38" s="25">
        <f>SUM(C36:C37)</f>
        <v>12</v>
      </c>
      <c r="D38" s="25">
        <f>SUM(D36:D37)</f>
        <v>114333300</v>
      </c>
      <c r="E38" s="25">
        <f>SUM(E36:E37)</f>
        <v>23400000</v>
      </c>
      <c r="F38" s="25">
        <f>SUM(F36:F37)</f>
        <v>90933300</v>
      </c>
      <c r="G38" s="116">
        <f>SUM(G36:G37)</f>
        <v>114333300</v>
      </c>
      <c r="H38" s="3"/>
      <c r="I38" s="3"/>
      <c r="J38" s="3"/>
      <c r="K38" s="121"/>
      <c r="L38" s="116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47" x14ac:dyDescent="0.35">
      <c r="A39" s="101"/>
      <c r="B39" s="42"/>
      <c r="C39" s="25"/>
      <c r="D39" s="57"/>
      <c r="E39" s="31"/>
      <c r="F39" s="3"/>
      <c r="G39" s="110"/>
      <c r="H39" s="3"/>
      <c r="I39" s="3"/>
      <c r="J39" s="3"/>
      <c r="K39" s="121"/>
      <c r="L39" s="116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47" x14ac:dyDescent="0.35">
      <c r="A40" s="101" t="s">
        <v>27</v>
      </c>
      <c r="B40" s="42"/>
      <c r="C40" s="25"/>
      <c r="D40" s="57"/>
      <c r="E40" s="31"/>
      <c r="F40" s="3"/>
      <c r="G40" s="110"/>
      <c r="H40" s="3"/>
      <c r="I40" s="3"/>
      <c r="J40" s="3"/>
      <c r="K40" s="121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47" ht="17" x14ac:dyDescent="0.5">
      <c r="A41" s="101"/>
      <c r="B41" s="42"/>
      <c r="C41" s="133" t="s">
        <v>23</v>
      </c>
      <c r="D41" s="134" t="s">
        <v>24</v>
      </c>
      <c r="E41" s="66" t="s">
        <v>29</v>
      </c>
      <c r="F41" s="67" t="s">
        <v>30</v>
      </c>
      <c r="G41" s="110"/>
      <c r="H41" s="3"/>
      <c r="I41" s="3"/>
      <c r="J41" s="3"/>
      <c r="K41" s="121"/>
      <c r="L41" s="116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47" x14ac:dyDescent="0.35">
      <c r="A42" s="119" t="s">
        <v>20</v>
      </c>
      <c r="B42" s="42">
        <f>B36</f>
        <v>1950000</v>
      </c>
      <c r="C42" s="25">
        <f>C38</f>
        <v>12</v>
      </c>
      <c r="D42" s="31">
        <f>E38</f>
        <v>23400000</v>
      </c>
      <c r="E42" s="74">
        <f>[1]Rates!F103</f>
        <v>16696.26626</v>
      </c>
      <c r="F42" s="74">
        <f>E42*C42</f>
        <v>200355.19511999999</v>
      </c>
      <c r="G42" s="110"/>
      <c r="H42" s="3"/>
      <c r="I42" s="3"/>
      <c r="J42" s="3"/>
      <c r="K42" s="121"/>
      <c r="L42" s="116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</row>
    <row r="43" spans="1:47" x14ac:dyDescent="0.35">
      <c r="A43" s="119" t="s">
        <v>21</v>
      </c>
      <c r="B43" s="45">
        <f>B37</f>
        <v>1950000</v>
      </c>
      <c r="C43" s="27"/>
      <c r="D43" s="49">
        <f>F38</f>
        <v>90933300</v>
      </c>
      <c r="E43" s="68">
        <f>[1]Rates!F104</f>
        <v>8.5478000000000012E-3</v>
      </c>
      <c r="F43" s="28">
        <f>E43*(D43)</f>
        <v>777279.66174000013</v>
      </c>
      <c r="G43" s="110"/>
      <c r="H43" s="3"/>
      <c r="I43" s="3"/>
      <c r="J43" s="3"/>
      <c r="K43" s="135"/>
      <c r="L43" s="120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</row>
    <row r="44" spans="1:47" x14ac:dyDescent="0.35">
      <c r="A44" s="101"/>
      <c r="B44" s="69" t="s">
        <v>25</v>
      </c>
      <c r="C44" s="31">
        <f>SUM(C42:C43)</f>
        <v>12</v>
      </c>
      <c r="D44" s="31">
        <f>SUM(D42:D43)</f>
        <v>114333300</v>
      </c>
      <c r="E44" s="31"/>
      <c r="F44" s="74">
        <f>SUM(F42:F43)</f>
        <v>977634.85686000017</v>
      </c>
      <c r="G44" s="110"/>
      <c r="H44" s="3"/>
      <c r="I44" s="22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</row>
    <row r="45" spans="1:47" x14ac:dyDescent="0.35">
      <c r="A45" s="101"/>
      <c r="B45" s="7"/>
      <c r="C45" s="31"/>
      <c r="D45" s="31"/>
      <c r="E45" s="109"/>
      <c r="F45" s="3"/>
      <c r="G45" s="110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</row>
    <row r="46" spans="1:47" x14ac:dyDescent="0.35">
      <c r="A46" s="111" t="s">
        <v>31</v>
      </c>
      <c r="B46" s="7"/>
      <c r="C46" s="31"/>
      <c r="D46" s="31"/>
      <c r="E46" s="109"/>
      <c r="F46" s="3"/>
      <c r="G46" s="110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</row>
    <row r="47" spans="1:47" ht="16" x14ac:dyDescent="0.35">
      <c r="A47" s="151"/>
      <c r="B47" s="145"/>
      <c r="C47" s="145"/>
      <c r="D47" s="145"/>
      <c r="E47" s="145" t="s">
        <v>20</v>
      </c>
      <c r="F47" s="3" t="s">
        <v>21</v>
      </c>
      <c r="G47" s="110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</row>
    <row r="48" spans="1:47" x14ac:dyDescent="0.35">
      <c r="A48" s="101"/>
      <c r="B48" s="10" t="s">
        <v>22</v>
      </c>
      <c r="C48" s="10" t="s">
        <v>23</v>
      </c>
      <c r="D48" s="10" t="s">
        <v>24</v>
      </c>
      <c r="E48" s="132">
        <f>B49</f>
        <v>600000</v>
      </c>
      <c r="F48" s="132">
        <f>B50</f>
        <v>600000</v>
      </c>
      <c r="G48" s="102" t="s">
        <v>25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</row>
    <row r="49" spans="1:47" x14ac:dyDescent="0.35">
      <c r="A49" s="101" t="s">
        <v>20</v>
      </c>
      <c r="B49" s="42">
        <v>600000</v>
      </c>
      <c r="C49" s="42">
        <f>P115</f>
        <v>12</v>
      </c>
      <c r="D49" s="42">
        <f>P89</f>
        <v>6198800</v>
      </c>
      <c r="E49" s="42">
        <f>D49</f>
        <v>6198800</v>
      </c>
      <c r="F49" s="25">
        <v>0</v>
      </c>
      <c r="G49" s="116">
        <f>SUM(E49:F49)</f>
        <v>6198800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 spans="1:47" x14ac:dyDescent="0.35">
      <c r="A50" s="101" t="s">
        <v>21</v>
      </c>
      <c r="B50" s="45">
        <v>600000</v>
      </c>
      <c r="C50" s="27"/>
      <c r="D50" s="27">
        <f>P90</f>
        <v>2192400</v>
      </c>
      <c r="E50" s="27"/>
      <c r="F50" s="27">
        <f>D50-E50</f>
        <v>2192400</v>
      </c>
      <c r="G50" s="120">
        <f>SUM(E50:F50)</f>
        <v>2192400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</row>
    <row r="51" spans="1:47" x14ac:dyDescent="0.35">
      <c r="A51" s="101"/>
      <c r="B51" s="42"/>
      <c r="C51" s="25">
        <f>SUM(C49:C50)</f>
        <v>12</v>
      </c>
      <c r="D51" s="25">
        <f>SUM(D49:D50)</f>
        <v>8391200</v>
      </c>
      <c r="E51" s="25">
        <f>SUM(E49:E50)</f>
        <v>6198800</v>
      </c>
      <c r="F51" s="25">
        <f>SUM(F49:F50)</f>
        <v>2192400</v>
      </c>
      <c r="G51" s="116">
        <f>SUM(G49:G50)</f>
        <v>8391200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</row>
    <row r="52" spans="1:47" x14ac:dyDescent="0.35">
      <c r="A52" s="101"/>
      <c r="B52" s="42"/>
      <c r="C52" s="25"/>
      <c r="D52" s="25"/>
      <c r="E52" s="31"/>
      <c r="F52" s="3"/>
      <c r="G52" s="110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</row>
    <row r="53" spans="1:47" x14ac:dyDescent="0.35">
      <c r="A53" s="101" t="s">
        <v>27</v>
      </c>
      <c r="B53" s="136"/>
      <c r="C53" s="25"/>
      <c r="D53" s="25"/>
      <c r="E53" s="31"/>
      <c r="F53" s="3"/>
      <c r="G53" s="110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spans="1:47" ht="17" x14ac:dyDescent="0.5">
      <c r="A54" s="101"/>
      <c r="B54" s="42"/>
      <c r="C54" s="133" t="s">
        <v>23</v>
      </c>
      <c r="D54" s="133" t="s">
        <v>24</v>
      </c>
      <c r="E54" s="66" t="s">
        <v>29</v>
      </c>
      <c r="F54" s="67" t="s">
        <v>30</v>
      </c>
      <c r="G54" s="110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 spans="1:47" x14ac:dyDescent="0.35">
      <c r="A55" s="101" t="s">
        <v>20</v>
      </c>
      <c r="B55" s="42">
        <f>B49</f>
        <v>600000</v>
      </c>
      <c r="C55" s="25">
        <f>C51</f>
        <v>12</v>
      </c>
      <c r="D55" s="25">
        <f>E51</f>
        <v>6198800</v>
      </c>
      <c r="E55" s="74">
        <f>[1]Rates!F107</f>
        <v>5137.3143600000003</v>
      </c>
      <c r="F55" s="74">
        <f>E55*C55</f>
        <v>61647.772320000004</v>
      </c>
      <c r="G55" s="110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 spans="1:47" x14ac:dyDescent="0.35">
      <c r="A56" s="101" t="s">
        <v>21</v>
      </c>
      <c r="B56" s="45">
        <f>B50</f>
        <v>600000</v>
      </c>
      <c r="C56" s="27"/>
      <c r="D56" s="27">
        <f>F51</f>
        <v>2192400</v>
      </c>
      <c r="E56" s="75">
        <f>[1]Rates!F108</f>
        <v>8.5478000000000012E-3</v>
      </c>
      <c r="F56" s="28">
        <f>E56*(D56)</f>
        <v>18740.196720000004</v>
      </c>
      <c r="G56" s="110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spans="1:47" x14ac:dyDescent="0.35">
      <c r="A57" s="101"/>
      <c r="B57" s="42" t="s">
        <v>25</v>
      </c>
      <c r="C57" s="25">
        <f>SUM(C55:C56)</f>
        <v>12</v>
      </c>
      <c r="D57" s="25">
        <f>SUM(D55:D56)</f>
        <v>8391200</v>
      </c>
      <c r="E57" s="109"/>
      <c r="F57" s="74">
        <f>SUM(F55:F56)</f>
        <v>80387.969040000011</v>
      </c>
      <c r="G57" s="110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  <row r="58" spans="1:47" x14ac:dyDescent="0.35">
      <c r="A58" s="137"/>
      <c r="B58" s="3"/>
      <c r="C58" s="3"/>
      <c r="D58" s="3"/>
      <c r="E58" s="3"/>
      <c r="F58" s="3"/>
      <c r="G58" s="110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</row>
    <row r="59" spans="1:47" hidden="1" x14ac:dyDescent="0.35">
      <c r="A59" s="101"/>
      <c r="B59" s="3"/>
      <c r="C59" s="3"/>
      <c r="D59" s="3"/>
      <c r="E59" s="3"/>
      <c r="F59" s="3"/>
      <c r="G59" s="110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</row>
    <row r="60" spans="1:47" x14ac:dyDescent="0.35">
      <c r="A60" s="111" t="s">
        <v>32</v>
      </c>
      <c r="B60" s="3"/>
      <c r="C60" s="7"/>
      <c r="D60" s="14"/>
      <c r="E60" s="14"/>
      <c r="F60" s="3"/>
      <c r="G60" s="110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</row>
    <row r="61" spans="1:47" hidden="1" x14ac:dyDescent="0.35">
      <c r="A61" s="101"/>
      <c r="B61" s="3"/>
      <c r="C61" s="31"/>
      <c r="D61" s="76"/>
      <c r="E61" s="35"/>
      <c r="F61" s="3"/>
      <c r="G61" s="110"/>
      <c r="H61" s="21"/>
      <c r="I61" s="21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</row>
    <row r="62" spans="1:47" x14ac:dyDescent="0.35">
      <c r="A62" s="101" t="s">
        <v>27</v>
      </c>
      <c r="B62" s="3"/>
      <c r="C62" s="3"/>
      <c r="D62" s="3"/>
      <c r="E62" s="3"/>
      <c r="F62" s="3"/>
      <c r="G62" s="110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</row>
    <row r="63" spans="1:47" ht="17" x14ac:dyDescent="0.5">
      <c r="A63" s="101"/>
      <c r="B63" s="10" t="s">
        <v>87</v>
      </c>
      <c r="C63" s="133" t="s">
        <v>23</v>
      </c>
      <c r="D63" s="10" t="s">
        <v>24</v>
      </c>
      <c r="E63" s="10" t="s">
        <v>29</v>
      </c>
      <c r="F63" s="10" t="s">
        <v>30</v>
      </c>
      <c r="G63" s="110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</row>
    <row r="64" spans="1:47" ht="18.5" hidden="1" x14ac:dyDescent="0.45">
      <c r="A64" s="112"/>
      <c r="B64" s="38"/>
      <c r="C64" s="38"/>
      <c r="D64" s="38"/>
      <c r="E64" s="38"/>
      <c r="F64" s="38"/>
      <c r="G64" s="11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</row>
    <row r="65" spans="1:47" x14ac:dyDescent="0.35">
      <c r="A65" s="101"/>
      <c r="B65" s="86" t="s">
        <v>33</v>
      </c>
      <c r="C65" s="21">
        <f>P118</f>
        <v>48</v>
      </c>
      <c r="D65" s="21">
        <f>P92</f>
        <v>15659800</v>
      </c>
      <c r="E65" s="138">
        <f>[1]Rates!F111</f>
        <v>8.5478000000000012E-3</v>
      </c>
      <c r="F65" s="74">
        <f t="shared" ref="F65:F66" si="0">E65*(D65)</f>
        <v>133856.83844000002</v>
      </c>
      <c r="G65" s="110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</row>
    <row r="66" spans="1:47" x14ac:dyDescent="0.35">
      <c r="A66" s="139"/>
      <c r="B66" s="86" t="s">
        <v>34</v>
      </c>
      <c r="C66" s="79">
        <f>P113</f>
        <v>24</v>
      </c>
      <c r="D66" s="79">
        <f>P87</f>
        <v>8778300</v>
      </c>
      <c r="E66" s="75">
        <f>E65</f>
        <v>8.5478000000000012E-3</v>
      </c>
      <c r="F66" s="28">
        <f t="shared" si="0"/>
        <v>75035.152740000005</v>
      </c>
      <c r="G66" s="110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</row>
    <row r="67" spans="1:47" hidden="1" x14ac:dyDescent="0.35">
      <c r="A67" s="101"/>
      <c r="B67" s="3"/>
      <c r="C67" s="3"/>
      <c r="D67" s="3"/>
      <c r="E67" s="140">
        <f>E65</f>
        <v>8.5478000000000012E-3</v>
      </c>
      <c r="F67" s="3"/>
      <c r="G67" s="110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</row>
    <row r="68" spans="1:47" hidden="1" x14ac:dyDescent="0.35">
      <c r="A68" s="101"/>
      <c r="B68" s="7"/>
      <c r="C68" s="14"/>
      <c r="D68" s="14"/>
      <c r="E68" s="140">
        <f>E65</f>
        <v>8.5478000000000012E-3</v>
      </c>
      <c r="F68" s="46"/>
      <c r="G68" s="100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</row>
    <row r="69" spans="1:47" hidden="1" x14ac:dyDescent="0.35">
      <c r="A69" s="101"/>
      <c r="B69" s="46"/>
      <c r="C69" s="31"/>
      <c r="D69" s="31"/>
      <c r="E69" s="140">
        <f>E65</f>
        <v>8.5478000000000012E-3</v>
      </c>
      <c r="F69" s="31"/>
      <c r="G69" s="12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</row>
    <row r="70" spans="1:47" x14ac:dyDescent="0.35">
      <c r="A70" s="141"/>
      <c r="B70" s="48" t="s">
        <v>25</v>
      </c>
      <c r="C70" s="49">
        <f>SUM(C65:C69)</f>
        <v>72</v>
      </c>
      <c r="D70" s="49">
        <f>SUM(D64:D69)</f>
        <v>24438100</v>
      </c>
      <c r="E70" s="49"/>
      <c r="F70" s="142">
        <f>SUM(F64:F69)</f>
        <v>208891.99118000001</v>
      </c>
      <c r="G70" s="124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</row>
    <row r="71" spans="1:47" x14ac:dyDescent="0.35">
      <c r="A71" s="43"/>
      <c r="B71" s="46"/>
      <c r="C71" s="47"/>
      <c r="D71" s="47"/>
      <c r="E71" s="47"/>
      <c r="F71" s="47"/>
      <c r="G71" s="47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</row>
    <row r="72" spans="1:47" x14ac:dyDescent="0.35">
      <c r="A72" s="81" t="s">
        <v>35</v>
      </c>
      <c r="B72" s="82"/>
      <c r="C72" s="83"/>
      <c r="D72" s="46"/>
      <c r="E72" s="46"/>
      <c r="F72" s="46"/>
      <c r="G72" s="46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</row>
    <row r="73" spans="1:47" x14ac:dyDescent="0.35">
      <c r="A73" s="143"/>
      <c r="B73" s="143"/>
      <c r="C73" s="3"/>
      <c r="D73" s="46"/>
      <c r="E73" s="46"/>
      <c r="F73" s="46"/>
      <c r="G73" s="46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</row>
    <row r="74" spans="1:47" x14ac:dyDescent="0.35">
      <c r="A74" s="43" t="s">
        <v>38</v>
      </c>
      <c r="B74" s="3" t="s">
        <v>39</v>
      </c>
      <c r="C74" s="14" t="s">
        <v>40</v>
      </c>
      <c r="D74" s="7" t="s">
        <v>41</v>
      </c>
      <c r="E74" s="7" t="s">
        <v>42</v>
      </c>
      <c r="F74" s="7" t="s">
        <v>43</v>
      </c>
      <c r="G74" s="7" t="s">
        <v>44</v>
      </c>
      <c r="H74" s="7" t="s">
        <v>45</v>
      </c>
      <c r="I74" s="7" t="s">
        <v>46</v>
      </c>
      <c r="J74" s="7" t="s">
        <v>47</v>
      </c>
      <c r="K74" s="7" t="s">
        <v>48</v>
      </c>
      <c r="L74" s="7" t="s">
        <v>49</v>
      </c>
      <c r="M74" s="7" t="s">
        <v>50</v>
      </c>
      <c r="N74" s="7" t="s">
        <v>51</v>
      </c>
      <c r="O74" s="7" t="s">
        <v>52</v>
      </c>
      <c r="P74" s="86" t="s">
        <v>25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</row>
    <row r="75" spans="1:47" x14ac:dyDescent="0.35">
      <c r="A75" s="43"/>
      <c r="B75" s="46"/>
      <c r="C75" s="31" t="s">
        <v>53</v>
      </c>
      <c r="D75" s="25">
        <f>2164100</f>
        <v>2164100</v>
      </c>
      <c r="E75" s="25">
        <v>2244600</v>
      </c>
      <c r="F75" s="25">
        <v>2650000</v>
      </c>
      <c r="G75" s="2">
        <v>2560600</v>
      </c>
      <c r="H75" s="2">
        <v>2737000</v>
      </c>
      <c r="I75" s="2">
        <v>1492100</v>
      </c>
      <c r="J75" s="2">
        <v>2764100</v>
      </c>
      <c r="K75" s="2">
        <v>1869500</v>
      </c>
      <c r="L75" s="2">
        <v>2073500</v>
      </c>
      <c r="M75" s="2">
        <v>2200400</v>
      </c>
      <c r="N75" s="2">
        <v>2001500</v>
      </c>
      <c r="O75" s="2">
        <v>2096600</v>
      </c>
      <c r="P75" s="2">
        <f>SUM(D75:O75)</f>
        <v>26854000</v>
      </c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</row>
    <row r="76" spans="1:47" x14ac:dyDescent="0.35">
      <c r="A76" s="43"/>
      <c r="B76" s="46"/>
      <c r="C76" s="21" t="s">
        <v>54</v>
      </c>
      <c r="D76" s="25">
        <f>24734200</f>
        <v>24734200</v>
      </c>
      <c r="E76" s="25">
        <v>21405500</v>
      </c>
      <c r="F76" s="25">
        <v>17444500</v>
      </c>
      <c r="G76" s="2">
        <v>18378700</v>
      </c>
      <c r="H76" s="2">
        <v>13196000</v>
      </c>
      <c r="I76" s="2">
        <v>27101600</v>
      </c>
      <c r="J76" s="2">
        <v>13618600</v>
      </c>
      <c r="K76" s="2">
        <v>20856800</v>
      </c>
      <c r="L76" s="2">
        <v>18396300</v>
      </c>
      <c r="M76" s="2">
        <v>17852000</v>
      </c>
      <c r="N76" s="2">
        <v>18589900</v>
      </c>
      <c r="O76" s="2">
        <v>18218900</v>
      </c>
      <c r="P76" s="2">
        <f>SUM(D76:O76)</f>
        <v>229793000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</row>
    <row r="77" spans="1:47" x14ac:dyDescent="0.35">
      <c r="A77" s="43"/>
      <c r="B77" s="46"/>
      <c r="C77" s="31" t="s">
        <v>56</v>
      </c>
      <c r="D77" s="25"/>
      <c r="E77" s="2"/>
      <c r="F77" s="25"/>
      <c r="G77" s="2"/>
      <c r="H77" s="2"/>
      <c r="I77" s="2"/>
      <c r="J77" s="2"/>
      <c r="K77" s="2"/>
      <c r="L77" s="2"/>
      <c r="M77" s="2"/>
      <c r="N77" s="2"/>
      <c r="O77" s="2"/>
      <c r="P77" s="2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</row>
    <row r="78" spans="1:47" x14ac:dyDescent="0.35">
      <c r="A78" s="3"/>
      <c r="B78" s="3"/>
      <c r="C78" s="31" t="s">
        <v>53</v>
      </c>
      <c r="D78" s="2"/>
      <c r="E78" s="2"/>
      <c r="F78" s="2"/>
      <c r="G78" s="2"/>
      <c r="H78" s="2">
        <v>90600</v>
      </c>
      <c r="I78" s="2">
        <v>79700</v>
      </c>
      <c r="J78" s="2">
        <v>95800</v>
      </c>
      <c r="K78" s="2">
        <v>81700</v>
      </c>
      <c r="L78" s="2">
        <v>84900</v>
      </c>
      <c r="M78" s="2">
        <v>89400</v>
      </c>
      <c r="N78" s="2">
        <v>87300</v>
      </c>
      <c r="O78" s="2">
        <v>78800</v>
      </c>
      <c r="P78" s="2">
        <f t="shared" ref="P78:P79" si="1">SUM(D78:O78)</f>
        <v>688200</v>
      </c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</row>
    <row r="79" spans="1:47" x14ac:dyDescent="0.35">
      <c r="A79" s="87"/>
      <c r="B79" s="3"/>
      <c r="C79" s="21" t="s">
        <v>54</v>
      </c>
      <c r="D79" s="2"/>
      <c r="E79" s="2"/>
      <c r="F79" s="2"/>
      <c r="G79" s="2"/>
      <c r="H79" s="2">
        <v>1067800</v>
      </c>
      <c r="I79" s="2">
        <v>1738000</v>
      </c>
      <c r="J79" s="2">
        <v>1074500</v>
      </c>
      <c r="K79" s="2">
        <v>1702300</v>
      </c>
      <c r="L79" s="2">
        <v>1432800</v>
      </c>
      <c r="M79" s="2">
        <v>1305300</v>
      </c>
      <c r="N79" s="2">
        <v>1358900</v>
      </c>
      <c r="O79" s="2">
        <v>1282000</v>
      </c>
      <c r="P79" s="2">
        <f t="shared" si="1"/>
        <v>10961600</v>
      </c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</row>
    <row r="80" spans="1:47" x14ac:dyDescent="0.35">
      <c r="A80" s="3"/>
      <c r="B80" s="3"/>
      <c r="C80" s="3" t="s">
        <v>57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</row>
    <row r="81" spans="1:47" x14ac:dyDescent="0.35">
      <c r="A81" s="3"/>
      <c r="B81" s="7"/>
      <c r="C81" s="31" t="s">
        <v>53</v>
      </c>
      <c r="D81" s="16"/>
      <c r="E81" s="16"/>
      <c r="F81" s="2"/>
      <c r="G81" s="2"/>
      <c r="H81" s="2">
        <v>69200</v>
      </c>
      <c r="I81" s="2">
        <v>54400</v>
      </c>
      <c r="J81" s="2">
        <v>52500</v>
      </c>
      <c r="K81" s="2">
        <v>55900</v>
      </c>
      <c r="L81" s="16">
        <v>57600</v>
      </c>
      <c r="M81" s="16">
        <v>53800</v>
      </c>
      <c r="N81" s="2">
        <v>51200</v>
      </c>
      <c r="O81" s="2">
        <v>55700</v>
      </c>
      <c r="P81" s="2">
        <f t="shared" ref="P81:P82" si="2">SUM(D81:O81)</f>
        <v>450300</v>
      </c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</row>
    <row r="82" spans="1:47" x14ac:dyDescent="0.35">
      <c r="A82" s="3"/>
      <c r="B82" s="69"/>
      <c r="C82" s="21" t="s">
        <v>54</v>
      </c>
      <c r="D82" s="25"/>
      <c r="E82" s="25"/>
      <c r="F82" s="2"/>
      <c r="G82" s="2"/>
      <c r="H82" s="2">
        <v>848900</v>
      </c>
      <c r="I82" s="2">
        <v>1375600</v>
      </c>
      <c r="J82" s="2">
        <v>705300</v>
      </c>
      <c r="K82" s="2">
        <v>101600</v>
      </c>
      <c r="L82" s="2">
        <v>1274700</v>
      </c>
      <c r="M82" s="2">
        <v>1421800</v>
      </c>
      <c r="N82" s="2">
        <v>1575300</v>
      </c>
      <c r="O82" s="2">
        <v>1042400</v>
      </c>
      <c r="P82" s="2">
        <f t="shared" si="2"/>
        <v>8345600</v>
      </c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</row>
    <row r="83" spans="1:47" x14ac:dyDescent="0.35">
      <c r="A83" s="3"/>
      <c r="B83" s="7"/>
      <c r="C83" s="31" t="s">
        <v>58</v>
      </c>
      <c r="D83" s="25"/>
      <c r="E83" s="2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</row>
    <row r="84" spans="1:47" x14ac:dyDescent="0.35">
      <c r="A84" s="3"/>
      <c r="B84" s="7"/>
      <c r="C84" s="31" t="s">
        <v>53</v>
      </c>
      <c r="D84" s="25"/>
      <c r="E84" s="25"/>
      <c r="F84" s="2"/>
      <c r="G84" s="2"/>
      <c r="H84" s="2">
        <v>3400</v>
      </c>
      <c r="I84" s="2">
        <v>1600</v>
      </c>
      <c r="J84" s="2">
        <v>3000</v>
      </c>
      <c r="K84" s="2">
        <v>3700</v>
      </c>
      <c r="L84" s="2">
        <v>5400</v>
      </c>
      <c r="M84" s="2">
        <v>6200</v>
      </c>
      <c r="N84" s="2">
        <v>4800</v>
      </c>
      <c r="O84" s="2">
        <v>4400</v>
      </c>
      <c r="P84" s="2">
        <f t="shared" ref="P84:P85" si="3">SUM(D84:O84)</f>
        <v>32500</v>
      </c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</row>
    <row r="85" spans="1:47" x14ac:dyDescent="0.35">
      <c r="A85" s="3"/>
      <c r="B85" s="7"/>
      <c r="C85" s="21" t="s">
        <v>54</v>
      </c>
      <c r="D85" s="25"/>
      <c r="E85" s="25"/>
      <c r="F85" s="2"/>
      <c r="G85" s="2"/>
      <c r="H85" s="2">
        <v>427800</v>
      </c>
      <c r="I85" s="2">
        <v>933400</v>
      </c>
      <c r="J85" s="2">
        <v>551200</v>
      </c>
      <c r="K85" s="2">
        <v>929600</v>
      </c>
      <c r="L85" s="2">
        <v>705900</v>
      </c>
      <c r="M85" s="2">
        <v>673400</v>
      </c>
      <c r="N85" s="2">
        <v>954300</v>
      </c>
      <c r="O85" s="2">
        <v>868200</v>
      </c>
      <c r="P85" s="2">
        <f t="shared" si="3"/>
        <v>6043800</v>
      </c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</row>
    <row r="86" spans="1:47" x14ac:dyDescent="0.35">
      <c r="A86" s="3"/>
      <c r="B86" s="7"/>
      <c r="C86" s="31" t="s">
        <v>34</v>
      </c>
      <c r="D86" s="25"/>
      <c r="E86" s="25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</row>
    <row r="87" spans="1:47" x14ac:dyDescent="0.35">
      <c r="A87" s="3"/>
      <c r="B87" s="7"/>
      <c r="C87" s="31"/>
      <c r="D87" s="25">
        <v>933700</v>
      </c>
      <c r="E87" s="25">
        <v>785700</v>
      </c>
      <c r="F87" s="2">
        <v>629000</v>
      </c>
      <c r="G87" s="2">
        <v>671500</v>
      </c>
      <c r="H87" s="2">
        <v>612400</v>
      </c>
      <c r="I87" s="2">
        <v>963900</v>
      </c>
      <c r="J87" s="2">
        <v>516200</v>
      </c>
      <c r="K87" s="2">
        <v>797300</v>
      </c>
      <c r="L87" s="2">
        <v>695600</v>
      </c>
      <c r="M87" s="2">
        <v>793900</v>
      </c>
      <c r="N87" s="2">
        <v>752300</v>
      </c>
      <c r="O87" s="2">
        <v>626800</v>
      </c>
      <c r="P87" s="2">
        <f>SUM(D87:O87)</f>
        <v>8778300</v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</row>
    <row r="88" spans="1:47" x14ac:dyDescent="0.35">
      <c r="A88" s="3"/>
      <c r="B88" s="7"/>
      <c r="C88" s="31" t="s">
        <v>60</v>
      </c>
      <c r="D88" s="25"/>
      <c r="E88" s="25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</row>
    <row r="89" spans="1:47" x14ac:dyDescent="0.35">
      <c r="A89" s="3"/>
      <c r="B89" s="7"/>
      <c r="C89" s="31" t="s">
        <v>61</v>
      </c>
      <c r="D89" s="25">
        <v>483800</v>
      </c>
      <c r="E89" s="25">
        <v>358500</v>
      </c>
      <c r="F89" s="2">
        <v>347300</v>
      </c>
      <c r="G89" s="2">
        <v>520500</v>
      </c>
      <c r="H89" s="2">
        <v>600000</v>
      </c>
      <c r="I89" s="2">
        <v>600000</v>
      </c>
      <c r="J89" s="2">
        <v>600000</v>
      </c>
      <c r="K89" s="2">
        <v>600000</v>
      </c>
      <c r="L89" s="2">
        <v>600000</v>
      </c>
      <c r="M89" s="2">
        <v>593400</v>
      </c>
      <c r="N89" s="2">
        <v>549500</v>
      </c>
      <c r="O89" s="2">
        <v>345800</v>
      </c>
      <c r="P89" s="2">
        <f>SUM(D89:O89)</f>
        <v>6198800</v>
      </c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</row>
    <row r="90" spans="1:47" x14ac:dyDescent="0.35">
      <c r="A90" s="3"/>
      <c r="B90" s="7"/>
      <c r="C90" s="31" t="s">
        <v>62</v>
      </c>
      <c r="D90" s="25"/>
      <c r="E90" s="25"/>
      <c r="F90" s="2"/>
      <c r="G90" s="2"/>
      <c r="H90" s="2">
        <v>62600</v>
      </c>
      <c r="I90" s="2">
        <v>680300</v>
      </c>
      <c r="J90" s="2">
        <v>212200</v>
      </c>
      <c r="K90" s="2">
        <v>1186700</v>
      </c>
      <c r="L90" s="2">
        <v>50600</v>
      </c>
      <c r="M90" s="2"/>
      <c r="N90" s="2"/>
      <c r="O90" s="2"/>
      <c r="P90" s="2">
        <f>SUM(D90:O90)</f>
        <v>2192400</v>
      </c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</row>
    <row r="91" spans="1:47" x14ac:dyDescent="0.35">
      <c r="A91" s="3"/>
      <c r="B91" s="3"/>
      <c r="C91" s="31" t="s">
        <v>33</v>
      </c>
      <c r="D91" s="25"/>
      <c r="E91" s="25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</row>
    <row r="92" spans="1:47" ht="16" x14ac:dyDescent="0.35">
      <c r="A92" s="70"/>
      <c r="B92" s="70"/>
      <c r="C92" s="70"/>
      <c r="D92" s="90">
        <v>1607600</v>
      </c>
      <c r="E92" s="90">
        <v>1945400</v>
      </c>
      <c r="F92" s="2">
        <v>1985500</v>
      </c>
      <c r="G92" s="2">
        <v>1467000</v>
      </c>
      <c r="H92" s="2">
        <v>1139200</v>
      </c>
      <c r="I92" s="2">
        <v>1599300</v>
      </c>
      <c r="J92" s="2">
        <v>825200</v>
      </c>
      <c r="K92" s="2">
        <v>874600</v>
      </c>
      <c r="L92" s="2">
        <v>924100</v>
      </c>
      <c r="M92" s="2">
        <v>994400</v>
      </c>
      <c r="N92" s="2">
        <v>1182600</v>
      </c>
      <c r="O92" s="2">
        <v>1114900</v>
      </c>
      <c r="P92" s="2">
        <f>SUM(D92:O92)</f>
        <v>15659800</v>
      </c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</row>
    <row r="93" spans="1:47" x14ac:dyDescent="0.35">
      <c r="A93" s="3"/>
      <c r="B93" s="3"/>
      <c r="C93" s="3" t="s">
        <v>63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</row>
    <row r="94" spans="1:47" x14ac:dyDescent="0.35">
      <c r="A94" s="3"/>
      <c r="B94" s="7"/>
      <c r="C94" s="14" t="s">
        <v>64</v>
      </c>
      <c r="D94" s="16">
        <v>1950000</v>
      </c>
      <c r="E94" s="16">
        <v>1950000</v>
      </c>
      <c r="F94" s="2">
        <v>1950000</v>
      </c>
      <c r="G94" s="2">
        <v>1950000</v>
      </c>
      <c r="H94" s="2">
        <v>1950000</v>
      </c>
      <c r="I94" s="2">
        <v>1950000</v>
      </c>
      <c r="J94" s="2">
        <v>1950000</v>
      </c>
      <c r="K94" s="2">
        <v>1950000</v>
      </c>
      <c r="L94" s="16">
        <v>1950000</v>
      </c>
      <c r="M94" s="16">
        <v>1950000</v>
      </c>
      <c r="N94" s="2">
        <v>1950000</v>
      </c>
      <c r="O94" s="2">
        <v>1950000</v>
      </c>
      <c r="P94" s="2">
        <f t="shared" ref="P94:P95" si="4">SUM(D94:O94)</f>
        <v>23400000</v>
      </c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</row>
    <row r="95" spans="1:47" x14ac:dyDescent="0.35">
      <c r="A95" s="3"/>
      <c r="B95" s="7"/>
      <c r="C95" s="31" t="s">
        <v>65</v>
      </c>
      <c r="D95" s="25">
        <v>6326200</v>
      </c>
      <c r="E95" s="25">
        <v>6966800</v>
      </c>
      <c r="F95" s="2">
        <v>5109000</v>
      </c>
      <c r="G95" s="2">
        <v>5774200</v>
      </c>
      <c r="H95" s="2">
        <v>6787900</v>
      </c>
      <c r="I95" s="2">
        <v>9913900</v>
      </c>
      <c r="J95" s="2">
        <v>5511300</v>
      </c>
      <c r="K95" s="2">
        <v>7627500</v>
      </c>
      <c r="L95" s="2">
        <v>6654900</v>
      </c>
      <c r="M95" s="2">
        <v>8766100</v>
      </c>
      <c r="N95" s="2">
        <v>11867700</v>
      </c>
      <c r="O95" s="2">
        <v>9627800</v>
      </c>
      <c r="P95" s="2">
        <f t="shared" si="4"/>
        <v>90933300</v>
      </c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</row>
    <row r="96" spans="1:47" x14ac:dyDescent="0.35">
      <c r="A96" s="3"/>
      <c r="B96" s="7"/>
      <c r="C96" s="31"/>
      <c r="D96" s="25"/>
      <c r="E96" s="25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</row>
    <row r="97" spans="1:47" x14ac:dyDescent="0.35">
      <c r="A97" s="3"/>
      <c r="B97" s="7"/>
      <c r="C97" s="92" t="s">
        <v>66</v>
      </c>
      <c r="D97" s="93">
        <f>SUM(D75:D95)</f>
        <v>38199600</v>
      </c>
      <c r="E97" s="93">
        <f t="shared" ref="E97:O97" si="5">SUM(E75:E95)</f>
        <v>35656500</v>
      </c>
      <c r="F97" s="93">
        <f t="shared" si="5"/>
        <v>30115300</v>
      </c>
      <c r="G97" s="93">
        <f t="shared" si="5"/>
        <v>31322500</v>
      </c>
      <c r="H97" s="93">
        <f t="shared" si="5"/>
        <v>29592800</v>
      </c>
      <c r="I97" s="93">
        <f t="shared" si="5"/>
        <v>48483800</v>
      </c>
      <c r="J97" s="93">
        <f t="shared" si="5"/>
        <v>28479900</v>
      </c>
      <c r="K97" s="93">
        <f t="shared" si="5"/>
        <v>38637200</v>
      </c>
      <c r="L97" s="93">
        <f t="shared" si="5"/>
        <v>34906300</v>
      </c>
      <c r="M97" s="93">
        <f t="shared" si="5"/>
        <v>36700100</v>
      </c>
      <c r="N97" s="93">
        <f t="shared" si="5"/>
        <v>40925300</v>
      </c>
      <c r="O97" s="93">
        <f t="shared" si="5"/>
        <v>37312300</v>
      </c>
      <c r="P97" s="93">
        <f>SUM(D97:O97)</f>
        <v>430331600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</row>
    <row r="98" spans="1:47" x14ac:dyDescent="0.35">
      <c r="A98" s="3"/>
      <c r="B98" s="69"/>
      <c r="C98" s="31"/>
      <c r="D98" s="57"/>
      <c r="E98" s="31"/>
      <c r="F98" s="3"/>
      <c r="G98" s="3"/>
      <c r="H98" s="3"/>
      <c r="I98" s="3"/>
      <c r="J98" s="3"/>
      <c r="K98" s="3">
        <v>38097200</v>
      </c>
      <c r="L98" s="21"/>
      <c r="M98" s="2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</row>
    <row r="99" spans="1:47" x14ac:dyDescent="0.35">
      <c r="A99" s="3"/>
      <c r="B99" s="7"/>
      <c r="C99" s="31"/>
      <c r="D99" s="57"/>
      <c r="E99" s="31"/>
      <c r="F99" s="3"/>
      <c r="G99" s="3"/>
      <c r="H99" s="3"/>
      <c r="I99" s="3"/>
      <c r="J99" s="3"/>
      <c r="K99" s="21">
        <f>K97-K98</f>
        <v>540000</v>
      </c>
      <c r="L99" s="21"/>
      <c r="M99" s="2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</row>
    <row r="100" spans="1:47" x14ac:dyDescent="0.35">
      <c r="A100" s="43"/>
      <c r="B100" s="3" t="s">
        <v>23</v>
      </c>
      <c r="C100" s="14" t="s">
        <v>40</v>
      </c>
      <c r="D100" s="7" t="s">
        <v>41</v>
      </c>
      <c r="E100" s="7" t="s">
        <v>42</v>
      </c>
      <c r="F100" s="7" t="s">
        <v>43</v>
      </c>
      <c r="G100" s="7" t="s">
        <v>44</v>
      </c>
      <c r="H100" s="7" t="s">
        <v>45</v>
      </c>
      <c r="I100" s="7" t="s">
        <v>46</v>
      </c>
      <c r="J100" s="7" t="s">
        <v>47</v>
      </c>
      <c r="K100" s="7" t="s">
        <v>48</v>
      </c>
      <c r="L100" s="7" t="s">
        <v>49</v>
      </c>
      <c r="M100" s="7" t="s">
        <v>50</v>
      </c>
      <c r="N100" s="7" t="s">
        <v>51</v>
      </c>
      <c r="O100" s="7" t="s">
        <v>52</v>
      </c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</row>
    <row r="101" spans="1:47" x14ac:dyDescent="0.35">
      <c r="A101" s="43"/>
      <c r="B101" s="46"/>
      <c r="C101" s="31" t="s">
        <v>53</v>
      </c>
      <c r="D101" s="25">
        <v>2327</v>
      </c>
      <c r="E101" s="25">
        <v>2385</v>
      </c>
      <c r="F101" s="25">
        <v>2745</v>
      </c>
      <c r="G101" s="2">
        <v>2618</v>
      </c>
      <c r="H101" s="2">
        <v>2641</v>
      </c>
      <c r="I101" s="2">
        <v>1542</v>
      </c>
      <c r="J101" s="2">
        <v>2682</v>
      </c>
      <c r="K101" s="2">
        <v>1863</v>
      </c>
      <c r="L101" s="2">
        <v>2069</v>
      </c>
      <c r="M101" s="2">
        <v>2134</v>
      </c>
      <c r="N101" s="2">
        <v>2014</v>
      </c>
      <c r="O101" s="2">
        <v>2079</v>
      </c>
      <c r="P101" s="2">
        <f t="shared" ref="P101:P102" si="6">SUM(D101:O101)</f>
        <v>27099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</row>
    <row r="102" spans="1:47" x14ac:dyDescent="0.35">
      <c r="A102" s="43"/>
      <c r="B102" s="46"/>
      <c r="C102" s="21" t="s">
        <v>54</v>
      </c>
      <c r="D102" s="25">
        <v>3985</v>
      </c>
      <c r="E102" s="25">
        <v>3909</v>
      </c>
      <c r="F102" s="25">
        <v>3518</v>
      </c>
      <c r="G102" s="2">
        <v>3644</v>
      </c>
      <c r="H102" s="2">
        <v>3165</v>
      </c>
      <c r="I102" s="2">
        <v>4285</v>
      </c>
      <c r="J102" s="2">
        <v>3149</v>
      </c>
      <c r="K102" s="2">
        <v>3980</v>
      </c>
      <c r="L102" s="2">
        <v>3762</v>
      </c>
      <c r="M102" s="2">
        <v>3703</v>
      </c>
      <c r="N102" s="2">
        <v>3827</v>
      </c>
      <c r="O102" s="2">
        <v>3744</v>
      </c>
      <c r="P102" s="2">
        <f t="shared" si="6"/>
        <v>44671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</row>
    <row r="103" spans="1:47" x14ac:dyDescent="0.35">
      <c r="A103" s="43"/>
      <c r="B103" s="46"/>
      <c r="C103" s="31" t="s">
        <v>56</v>
      </c>
      <c r="D103" s="25"/>
      <c r="E103" s="2"/>
      <c r="F103" s="25"/>
      <c r="G103" s="2"/>
      <c r="H103" s="2"/>
      <c r="I103" s="2"/>
      <c r="J103" s="2"/>
      <c r="K103" s="2"/>
      <c r="L103" s="2"/>
      <c r="M103" s="2"/>
      <c r="N103" s="2"/>
      <c r="O103" s="2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</row>
    <row r="104" spans="1:47" x14ac:dyDescent="0.35">
      <c r="A104" s="3"/>
      <c r="B104" s="3"/>
      <c r="C104" s="31" t="s">
        <v>53</v>
      </c>
      <c r="D104" s="2"/>
      <c r="E104" s="2"/>
      <c r="F104" s="2"/>
      <c r="G104" s="2"/>
      <c r="H104" s="2">
        <v>141</v>
      </c>
      <c r="I104" s="2">
        <v>120</v>
      </c>
      <c r="J104" s="2">
        <v>150</v>
      </c>
      <c r="K104" s="2">
        <v>123</v>
      </c>
      <c r="L104" s="2">
        <v>135</v>
      </c>
      <c r="M104" s="2">
        <v>136</v>
      </c>
      <c r="N104" s="2">
        <v>128</v>
      </c>
      <c r="O104" s="2">
        <v>126</v>
      </c>
      <c r="P104" s="2">
        <f t="shared" ref="P104:P105" si="7">SUM(D104:O104)</f>
        <v>1059</v>
      </c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</row>
    <row r="105" spans="1:47" x14ac:dyDescent="0.35">
      <c r="A105" s="87"/>
      <c r="B105" s="3"/>
      <c r="C105" s="21" t="s">
        <v>54</v>
      </c>
      <c r="D105" s="2"/>
      <c r="E105" s="2"/>
      <c r="F105" s="2"/>
      <c r="G105" s="2"/>
      <c r="H105" s="2">
        <v>114</v>
      </c>
      <c r="I105" s="2">
        <v>137</v>
      </c>
      <c r="J105" s="2">
        <v>104</v>
      </c>
      <c r="K105" s="2">
        <v>132</v>
      </c>
      <c r="L105" s="2">
        <v>120</v>
      </c>
      <c r="M105" s="2">
        <v>119</v>
      </c>
      <c r="N105" s="2">
        <v>121</v>
      </c>
      <c r="O105" s="2">
        <v>122</v>
      </c>
      <c r="P105" s="2">
        <f t="shared" si="7"/>
        <v>969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</row>
    <row r="106" spans="1:47" x14ac:dyDescent="0.35">
      <c r="A106" s="3"/>
      <c r="B106" s="3"/>
      <c r="C106" s="3" t="s">
        <v>57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3"/>
      <c r="Q106" s="3"/>
    </row>
    <row r="107" spans="1:47" x14ac:dyDescent="0.35">
      <c r="A107" s="3"/>
      <c r="B107" s="7"/>
      <c r="C107" s="31" t="s">
        <v>53</v>
      </c>
      <c r="D107" s="16"/>
      <c r="E107" s="16"/>
      <c r="F107" s="2"/>
      <c r="G107" s="2"/>
      <c r="H107" s="2">
        <v>132</v>
      </c>
      <c r="I107" s="2">
        <v>110</v>
      </c>
      <c r="J107" s="2">
        <v>129</v>
      </c>
      <c r="K107" s="2">
        <v>116</v>
      </c>
      <c r="L107" s="16">
        <v>119</v>
      </c>
      <c r="M107" s="16">
        <v>117</v>
      </c>
      <c r="N107" s="2">
        <v>115</v>
      </c>
      <c r="O107" s="2">
        <v>121</v>
      </c>
      <c r="P107" s="2">
        <f t="shared" ref="P107:P108" si="8">SUM(D107:O107)</f>
        <v>959</v>
      </c>
      <c r="Q107" s="3"/>
    </row>
    <row r="108" spans="1:47" x14ac:dyDescent="0.35">
      <c r="A108" s="3"/>
      <c r="B108" s="69"/>
      <c r="C108" s="21" t="s">
        <v>54</v>
      </c>
      <c r="D108" s="25"/>
      <c r="E108" s="25"/>
      <c r="F108" s="2"/>
      <c r="G108" s="2"/>
      <c r="H108" s="2">
        <v>49</v>
      </c>
      <c r="I108" s="2">
        <v>71</v>
      </c>
      <c r="J108" s="2">
        <v>52</v>
      </c>
      <c r="K108" s="2">
        <v>66</v>
      </c>
      <c r="L108" s="2">
        <v>63</v>
      </c>
      <c r="M108" s="2">
        <v>65</v>
      </c>
      <c r="N108" s="2">
        <v>66</v>
      </c>
      <c r="O108" s="2">
        <v>60</v>
      </c>
      <c r="P108" s="2">
        <f t="shared" si="8"/>
        <v>492</v>
      </c>
      <c r="Q108" s="3"/>
    </row>
    <row r="109" spans="1:47" x14ac:dyDescent="0.35">
      <c r="A109" s="3"/>
      <c r="B109" s="7"/>
      <c r="C109" s="31" t="s">
        <v>58</v>
      </c>
      <c r="D109" s="25"/>
      <c r="E109" s="2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3"/>
      <c r="Q109" s="3"/>
    </row>
    <row r="110" spans="1:47" x14ac:dyDescent="0.35">
      <c r="A110" s="3"/>
      <c r="B110" s="7"/>
      <c r="C110" s="31" t="s">
        <v>53</v>
      </c>
      <c r="D110" s="25"/>
      <c r="E110" s="25"/>
      <c r="F110" s="2"/>
      <c r="G110" s="2"/>
      <c r="H110" s="2">
        <v>5</v>
      </c>
      <c r="I110" s="2">
        <v>4</v>
      </c>
      <c r="J110" s="2">
        <v>6</v>
      </c>
      <c r="K110" s="2">
        <v>6</v>
      </c>
      <c r="L110" s="2">
        <v>7</v>
      </c>
      <c r="M110" s="2">
        <v>7</v>
      </c>
      <c r="N110" s="2">
        <v>7</v>
      </c>
      <c r="O110" s="2">
        <v>6</v>
      </c>
      <c r="P110" s="2">
        <f t="shared" ref="P110:P111" si="9">SUM(D110:O110)</f>
        <v>48</v>
      </c>
      <c r="Q110" s="3"/>
    </row>
    <row r="111" spans="1:47" x14ac:dyDescent="0.35">
      <c r="A111" s="3"/>
      <c r="B111" s="7"/>
      <c r="C111" s="21" t="s">
        <v>54</v>
      </c>
      <c r="D111" s="25"/>
      <c r="E111" s="25"/>
      <c r="F111" s="2"/>
      <c r="G111" s="2"/>
      <c r="H111" s="2">
        <v>21</v>
      </c>
      <c r="I111" s="2">
        <v>22</v>
      </c>
      <c r="J111" s="2">
        <v>20</v>
      </c>
      <c r="K111" s="2">
        <v>20</v>
      </c>
      <c r="L111" s="2">
        <v>19</v>
      </c>
      <c r="M111" s="2">
        <v>19</v>
      </c>
      <c r="N111" s="2">
        <v>20</v>
      </c>
      <c r="O111" s="2">
        <v>20</v>
      </c>
      <c r="P111" s="2">
        <f t="shared" si="9"/>
        <v>161</v>
      </c>
      <c r="Q111" s="3"/>
    </row>
    <row r="112" spans="1:47" x14ac:dyDescent="0.35">
      <c r="A112" s="3"/>
      <c r="B112" s="7"/>
      <c r="C112" s="31" t="s">
        <v>34</v>
      </c>
      <c r="D112" s="25"/>
      <c r="E112" s="2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3"/>
      <c r="Q112" s="3"/>
    </row>
    <row r="113" spans="1:17" x14ac:dyDescent="0.35">
      <c r="A113" s="3"/>
      <c r="B113" s="7"/>
      <c r="C113" s="31"/>
      <c r="D113" s="25">
        <v>2</v>
      </c>
      <c r="E113" s="25">
        <v>2</v>
      </c>
      <c r="F113" s="2">
        <v>2</v>
      </c>
      <c r="G113" s="2">
        <v>2</v>
      </c>
      <c r="H113" s="2">
        <v>2</v>
      </c>
      <c r="I113" s="2">
        <v>2</v>
      </c>
      <c r="J113" s="2">
        <v>2</v>
      </c>
      <c r="K113" s="2">
        <v>2</v>
      </c>
      <c r="L113" s="2">
        <v>2</v>
      </c>
      <c r="M113" s="2">
        <v>2</v>
      </c>
      <c r="N113" s="2">
        <v>2</v>
      </c>
      <c r="O113" s="2">
        <v>2</v>
      </c>
      <c r="P113" s="2">
        <f>SUM(D113:O113)</f>
        <v>24</v>
      </c>
      <c r="Q113" s="3"/>
    </row>
    <row r="114" spans="1:17" x14ac:dyDescent="0.35">
      <c r="A114" s="3"/>
      <c r="B114" s="7"/>
      <c r="C114" s="31" t="s">
        <v>60</v>
      </c>
      <c r="D114" s="25"/>
      <c r="E114" s="2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3"/>
      <c r="Q114" s="3"/>
    </row>
    <row r="115" spans="1:17" x14ac:dyDescent="0.35">
      <c r="A115" s="3"/>
      <c r="B115" s="7"/>
      <c r="C115" s="31" t="s">
        <v>61</v>
      </c>
      <c r="D115" s="25">
        <v>1</v>
      </c>
      <c r="E115" s="25">
        <v>1</v>
      </c>
      <c r="F115" s="2">
        <v>1</v>
      </c>
      <c r="G115" s="2">
        <v>1</v>
      </c>
      <c r="H115" s="2">
        <v>1</v>
      </c>
      <c r="I115" s="2">
        <v>1</v>
      </c>
      <c r="J115" s="2">
        <v>1</v>
      </c>
      <c r="K115" s="2">
        <v>1</v>
      </c>
      <c r="L115" s="2">
        <v>1</v>
      </c>
      <c r="M115" s="2">
        <v>1</v>
      </c>
      <c r="N115" s="2">
        <v>1</v>
      </c>
      <c r="O115" s="2">
        <v>1</v>
      </c>
      <c r="P115" s="2">
        <f>SUM(D115:O115)</f>
        <v>12</v>
      </c>
      <c r="Q115" s="3"/>
    </row>
    <row r="116" spans="1:17" x14ac:dyDescent="0.35">
      <c r="A116" s="3"/>
      <c r="B116" s="7"/>
      <c r="C116" s="31" t="s">
        <v>62</v>
      </c>
      <c r="D116" s="25"/>
      <c r="E116" s="2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3"/>
      <c r="Q116" s="3"/>
    </row>
    <row r="117" spans="1:17" x14ac:dyDescent="0.35">
      <c r="A117" s="3"/>
      <c r="B117" s="3"/>
      <c r="C117" s="31" t="s">
        <v>33</v>
      </c>
      <c r="D117" s="25"/>
      <c r="E117" s="2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3"/>
      <c r="Q117" s="3"/>
    </row>
    <row r="118" spans="1:17" ht="16" x14ac:dyDescent="0.35">
      <c r="A118" s="70"/>
      <c r="B118" s="70"/>
      <c r="C118" s="70"/>
      <c r="D118" s="96">
        <v>4</v>
      </c>
      <c r="E118" s="96">
        <v>4</v>
      </c>
      <c r="F118" s="2">
        <v>4</v>
      </c>
      <c r="G118" s="2">
        <v>4</v>
      </c>
      <c r="H118" s="2">
        <v>4</v>
      </c>
      <c r="I118" s="2">
        <v>4</v>
      </c>
      <c r="J118" s="2">
        <v>4</v>
      </c>
      <c r="K118" s="2">
        <v>4</v>
      </c>
      <c r="L118" s="2">
        <v>4</v>
      </c>
      <c r="M118" s="2">
        <v>4</v>
      </c>
      <c r="N118" s="2">
        <v>4</v>
      </c>
      <c r="O118" s="2">
        <v>4</v>
      </c>
      <c r="P118" s="2">
        <f>SUM(D118:O118)</f>
        <v>48</v>
      </c>
      <c r="Q118" s="3"/>
    </row>
    <row r="119" spans="1:17" x14ac:dyDescent="0.35">
      <c r="A119" s="3"/>
      <c r="B119" s="3"/>
      <c r="C119" s="3" t="s">
        <v>63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3"/>
      <c r="Q119" s="3"/>
    </row>
    <row r="120" spans="1:17" x14ac:dyDescent="0.35">
      <c r="A120" s="3"/>
      <c r="B120" s="7"/>
      <c r="C120" s="14" t="s">
        <v>64</v>
      </c>
      <c r="D120" s="97">
        <v>1</v>
      </c>
      <c r="E120" s="97">
        <v>1</v>
      </c>
      <c r="F120" s="97">
        <v>1</v>
      </c>
      <c r="G120" s="97">
        <v>1</v>
      </c>
      <c r="H120" s="97">
        <v>1</v>
      </c>
      <c r="I120" s="97">
        <v>1</v>
      </c>
      <c r="J120" s="97">
        <v>1</v>
      </c>
      <c r="K120" s="2">
        <v>1</v>
      </c>
      <c r="L120" s="16">
        <v>1</v>
      </c>
      <c r="M120" s="16">
        <v>1</v>
      </c>
      <c r="N120" s="2">
        <v>1</v>
      </c>
      <c r="O120" s="2">
        <v>1</v>
      </c>
      <c r="P120" s="2">
        <f>SUM(D120:O120)</f>
        <v>12</v>
      </c>
      <c r="Q120" s="3"/>
    </row>
    <row r="121" spans="1:17" x14ac:dyDescent="0.35">
      <c r="A121" s="3"/>
      <c r="B121" s="7"/>
      <c r="C121" s="31" t="s">
        <v>67</v>
      </c>
      <c r="D121" s="25"/>
      <c r="E121" s="2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3"/>
      <c r="Q121" s="3"/>
    </row>
    <row r="122" spans="1:17" x14ac:dyDescent="0.35">
      <c r="A122" s="3"/>
      <c r="B122" s="7"/>
      <c r="C122" s="31"/>
      <c r="D122" s="25"/>
      <c r="E122" s="2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3"/>
      <c r="Q122" s="3"/>
    </row>
    <row r="123" spans="1:17" x14ac:dyDescent="0.35">
      <c r="A123" s="3"/>
      <c r="B123" s="7"/>
      <c r="C123" s="31" t="s">
        <v>59</v>
      </c>
      <c r="D123" s="93">
        <f>SUM(D101:D122)</f>
        <v>6320</v>
      </c>
      <c r="E123" s="93">
        <f t="shared" ref="E123:O123" si="10">SUM(E101:E122)</f>
        <v>6302</v>
      </c>
      <c r="F123" s="93">
        <f t="shared" si="10"/>
        <v>6271</v>
      </c>
      <c r="G123" s="93">
        <f t="shared" si="10"/>
        <v>6270</v>
      </c>
      <c r="H123" s="93">
        <f t="shared" si="10"/>
        <v>6276</v>
      </c>
      <c r="I123" s="93">
        <f t="shared" si="10"/>
        <v>6299</v>
      </c>
      <c r="J123" s="94">
        <f t="shared" si="10"/>
        <v>6300</v>
      </c>
      <c r="K123" s="93">
        <f t="shared" si="10"/>
        <v>6314</v>
      </c>
      <c r="L123" s="93">
        <f t="shared" si="10"/>
        <v>6302</v>
      </c>
      <c r="M123" s="93">
        <f t="shared" si="10"/>
        <v>6308</v>
      </c>
      <c r="N123" s="93">
        <f t="shared" si="10"/>
        <v>6306</v>
      </c>
      <c r="O123" s="93">
        <f t="shared" si="10"/>
        <v>6286</v>
      </c>
      <c r="P123" s="93">
        <f>SUM(D123:O123)</f>
        <v>75554</v>
      </c>
      <c r="Q123" s="3"/>
    </row>
    <row r="124" spans="1:17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35">
      <c r="A125" s="3" t="s">
        <v>68</v>
      </c>
      <c r="B125" s="7" t="s">
        <v>69</v>
      </c>
      <c r="C125" s="7" t="s">
        <v>70</v>
      </c>
      <c r="D125" s="7" t="s">
        <v>71</v>
      </c>
      <c r="E125" s="7" t="s">
        <v>72</v>
      </c>
      <c r="F125" s="7" t="s">
        <v>45</v>
      </c>
      <c r="G125" s="7" t="s">
        <v>73</v>
      </c>
      <c r="H125" s="7" t="s">
        <v>74</v>
      </c>
      <c r="I125" s="7" t="s">
        <v>75</v>
      </c>
      <c r="J125" s="7" t="s">
        <v>76</v>
      </c>
      <c r="K125" s="7" t="s">
        <v>77</v>
      </c>
      <c r="L125" s="7" t="s">
        <v>78</v>
      </c>
      <c r="M125" s="7" t="s">
        <v>79</v>
      </c>
      <c r="N125" s="3"/>
      <c r="O125" s="3"/>
      <c r="P125" s="3"/>
      <c r="Q125" s="3"/>
    </row>
    <row r="126" spans="1:17" x14ac:dyDescent="0.35">
      <c r="A126" s="3"/>
      <c r="B126" s="3">
        <v>6148.77</v>
      </c>
      <c r="C126" s="3">
        <v>18968.7</v>
      </c>
      <c r="D126" s="3">
        <v>4703.45</v>
      </c>
      <c r="E126" s="3">
        <v>1832.28</v>
      </c>
      <c r="F126" s="3">
        <v>1327.7</v>
      </c>
      <c r="G126" s="3">
        <v>594.83000000000004</v>
      </c>
      <c r="H126" s="3">
        <v>2812.07</v>
      </c>
      <c r="I126" s="3">
        <v>1599.26</v>
      </c>
      <c r="J126" s="3">
        <v>2736.33</v>
      </c>
      <c r="K126" s="3">
        <v>7593.23</v>
      </c>
      <c r="L126" s="3">
        <v>5282.25</v>
      </c>
      <c r="M126" s="3">
        <v>6917.62</v>
      </c>
      <c r="N126" s="17">
        <f>SUM(B126:M126)</f>
        <v>60516.490000000013</v>
      </c>
      <c r="O126" s="3"/>
      <c r="P126" s="3"/>
      <c r="Q126" s="3"/>
    </row>
  </sheetData>
  <mergeCells count="7">
    <mergeCell ref="A47:E47"/>
    <mergeCell ref="A1:G1"/>
    <mergeCell ref="A2:G2"/>
    <mergeCell ref="A3:G3"/>
    <mergeCell ref="A5:G5"/>
    <mergeCell ref="B6:D6"/>
    <mergeCell ref="A19:G19"/>
  </mergeCells>
  <pageMargins left="0.7" right="0.7" top="1" bottom="0.75" header="0.3" footer="0.3"/>
  <pageSetup scale="85" fitToHeight="2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3CC10-5E5A-41B0-AF6A-8340ADB63119}">
  <sheetPr>
    <tabColor rgb="FF92D050"/>
  </sheetPr>
  <dimension ref="A1:AU126"/>
  <sheetViews>
    <sheetView topLeftCell="G112" workbookViewId="0">
      <selection activeCell="B126" sqref="B126"/>
    </sheetView>
  </sheetViews>
  <sheetFormatPr defaultRowHeight="15.5" x14ac:dyDescent="0.35"/>
  <cols>
    <col min="1" max="1" width="9.61328125" customWidth="1"/>
    <col min="2" max="2" width="9.3828125" customWidth="1"/>
    <col min="3" max="4" width="10.53515625" customWidth="1"/>
    <col min="5" max="5" width="10.84375" customWidth="1"/>
    <col min="6" max="7" width="11.765625" customWidth="1"/>
    <col min="8" max="8" width="11.4609375" bestFit="1" customWidth="1"/>
    <col min="9" max="9" width="10.61328125" bestFit="1" customWidth="1"/>
    <col min="10" max="10" width="11.61328125" bestFit="1" customWidth="1"/>
    <col min="11" max="11" width="9.921875" customWidth="1"/>
    <col min="12" max="12" width="9.61328125" customWidth="1"/>
    <col min="13" max="13" width="10.07421875" customWidth="1"/>
    <col min="14" max="14" width="11" bestFit="1" customWidth="1"/>
    <col min="15" max="15" width="10.07421875" customWidth="1"/>
    <col min="16" max="16" width="11.15234375" customWidth="1"/>
  </cols>
  <sheetData>
    <row r="1" spans="1:47" ht="18.75" customHeight="1" x14ac:dyDescent="0.45">
      <c r="A1" s="152"/>
      <c r="B1" s="153"/>
      <c r="C1" s="153"/>
      <c r="D1" s="153"/>
      <c r="E1" s="153"/>
      <c r="F1" s="153"/>
      <c r="G1" s="15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8.75" customHeight="1" x14ac:dyDescent="0.45">
      <c r="A2" s="155" t="s">
        <v>88</v>
      </c>
      <c r="B2" s="147"/>
      <c r="C2" s="147"/>
      <c r="D2" s="147"/>
      <c r="E2" s="147"/>
      <c r="F2" s="147"/>
      <c r="G2" s="156"/>
      <c r="H2" s="1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15" hidden="1" customHeight="1" x14ac:dyDescent="0.35">
      <c r="A3" s="157"/>
      <c r="B3" s="148"/>
      <c r="C3" s="148"/>
      <c r="D3" s="148"/>
      <c r="E3" s="148"/>
      <c r="F3" s="148"/>
      <c r="G3" s="158"/>
      <c r="H3" s="4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7" ht="15" hidden="1" customHeight="1" x14ac:dyDescent="0.35">
      <c r="A4" s="98"/>
      <c r="B4" s="4"/>
      <c r="C4" s="4"/>
      <c r="D4" s="4"/>
      <c r="E4" s="4"/>
      <c r="F4" s="4"/>
      <c r="G4" s="99"/>
      <c r="H4" s="4"/>
      <c r="I4" s="2"/>
      <c r="J4" s="2"/>
      <c r="K4" s="2"/>
      <c r="L4" s="2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1:47" ht="15" customHeight="1" x14ac:dyDescent="0.35">
      <c r="A5" s="159" t="s">
        <v>2</v>
      </c>
      <c r="B5" s="149"/>
      <c r="C5" s="149"/>
      <c r="D5" s="149"/>
      <c r="E5" s="149"/>
      <c r="F5" s="149"/>
      <c r="G5" s="160"/>
      <c r="H5" s="6"/>
      <c r="I5" s="2"/>
      <c r="J5" s="2"/>
      <c r="K5" s="2"/>
      <c r="L5" s="2"/>
      <c r="M5" s="2"/>
      <c r="N5" s="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</row>
    <row r="6" spans="1:47" ht="15" customHeight="1" x14ac:dyDescent="0.35">
      <c r="A6" s="101"/>
      <c r="B6" s="150"/>
      <c r="C6" s="150"/>
      <c r="D6" s="150"/>
      <c r="E6" s="10" t="s">
        <v>4</v>
      </c>
      <c r="F6" s="10" t="s">
        <v>5</v>
      </c>
      <c r="G6" s="102" t="s">
        <v>6</v>
      </c>
      <c r="H6" s="3"/>
      <c r="I6" s="2"/>
      <c r="J6" s="2"/>
      <c r="K6" s="2"/>
      <c r="L6" s="2"/>
      <c r="M6" s="2"/>
      <c r="N6" s="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15" customHeight="1" x14ac:dyDescent="0.35">
      <c r="A7" s="101"/>
      <c r="B7" s="3"/>
      <c r="C7" s="3" t="s">
        <v>10</v>
      </c>
      <c r="D7" s="14"/>
      <c r="E7" s="15">
        <f>C23</f>
        <v>75458</v>
      </c>
      <c r="F7" s="42">
        <f>D23</f>
        <v>283169000</v>
      </c>
      <c r="G7" s="103">
        <f>F29</f>
        <v>4044628.4155200003</v>
      </c>
      <c r="H7" s="3"/>
      <c r="I7" s="2"/>
      <c r="J7" s="2">
        <f>P97</f>
        <v>430331600</v>
      </c>
      <c r="K7" s="2" t="s">
        <v>81</v>
      </c>
      <c r="L7" s="2"/>
      <c r="M7" s="2"/>
      <c r="N7" s="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spans="1:47" ht="15" customHeight="1" x14ac:dyDescent="0.35">
      <c r="A8" s="101"/>
      <c r="B8" s="3"/>
      <c r="C8" s="21" t="s">
        <v>11</v>
      </c>
      <c r="D8" s="21"/>
      <c r="E8" s="21">
        <f>C38</f>
        <v>12</v>
      </c>
      <c r="F8" s="25">
        <f>D38</f>
        <v>114333300</v>
      </c>
      <c r="G8" s="104">
        <f>F44</f>
        <v>1052125.56</v>
      </c>
      <c r="H8" s="3"/>
      <c r="I8" s="2"/>
      <c r="J8" s="26">
        <f>P123</f>
        <v>75554</v>
      </c>
      <c r="K8" s="24" t="s">
        <v>82</v>
      </c>
      <c r="L8" s="2"/>
      <c r="M8" s="2" t="s">
        <v>83</v>
      </c>
      <c r="N8" s="2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5" customHeight="1" x14ac:dyDescent="0.35">
      <c r="A9" s="101"/>
      <c r="B9" s="3"/>
      <c r="C9" s="21" t="s">
        <v>12</v>
      </c>
      <c r="D9" s="3"/>
      <c r="E9" s="25">
        <f>C57</f>
        <v>12</v>
      </c>
      <c r="F9" s="25">
        <f>D57</f>
        <v>8391200</v>
      </c>
      <c r="G9" s="104">
        <f>F57</f>
        <v>86489.87999999999</v>
      </c>
      <c r="H9" s="105"/>
      <c r="I9" s="2"/>
      <c r="J9" s="26"/>
      <c r="K9" s="24"/>
      <c r="L9" s="2"/>
      <c r="M9" s="2" t="s">
        <v>84</v>
      </c>
      <c r="N9" s="2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" customHeight="1" x14ac:dyDescent="0.45">
      <c r="A10" s="101"/>
      <c r="B10" s="3"/>
      <c r="C10" s="21" t="s">
        <v>13</v>
      </c>
      <c r="D10" s="3"/>
      <c r="E10" s="27">
        <f>C70</f>
        <v>72</v>
      </c>
      <c r="F10" s="27">
        <f>D70</f>
        <v>24438100</v>
      </c>
      <c r="G10" s="106">
        <f>F70</f>
        <v>224830.52000000002</v>
      </c>
      <c r="H10" s="3"/>
      <c r="I10" s="2"/>
      <c r="J10" s="26" t="s">
        <v>89</v>
      </c>
      <c r="K10" s="29"/>
      <c r="L10" s="2"/>
      <c r="M10" s="26">
        <f>SUM(G8:G10)</f>
        <v>1363445.96</v>
      </c>
      <c r="N10" s="24"/>
      <c r="O10" s="26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1:47" ht="15" customHeight="1" x14ac:dyDescent="0.35">
      <c r="A11" s="101"/>
      <c r="B11" s="3"/>
      <c r="C11" s="3" t="s">
        <v>14</v>
      </c>
      <c r="D11" s="21"/>
      <c r="E11" s="30">
        <f>SUM(E7:E10)</f>
        <v>75554</v>
      </c>
      <c r="F11" s="31">
        <f>SUM(F7:F10)</f>
        <v>430331600</v>
      </c>
      <c r="G11" s="103">
        <f>SUM(G7:G10)</f>
        <v>5408074.3755200002</v>
      </c>
      <c r="H11" s="76"/>
      <c r="I11" s="2"/>
      <c r="J11" s="17">
        <f>5330458.44</f>
        <v>5330458.4400000004</v>
      </c>
      <c r="K11" s="24" t="s">
        <v>90</v>
      </c>
      <c r="L11" s="2"/>
      <c r="M11" s="2"/>
      <c r="N11" s="2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x14ac:dyDescent="0.35">
      <c r="A12" s="101"/>
      <c r="B12" s="3"/>
      <c r="C12" s="33"/>
      <c r="D12" s="21"/>
      <c r="E12" s="3"/>
      <c r="F12" s="34" t="s">
        <v>16</v>
      </c>
      <c r="G12" s="106">
        <f>-N126</f>
        <v>-60516.490000000013</v>
      </c>
      <c r="H12" s="105"/>
      <c r="I12" s="2"/>
      <c r="J12" s="26"/>
      <c r="K12" s="3"/>
      <c r="L12" s="2"/>
      <c r="M12" s="2"/>
      <c r="N12" s="2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1:47" x14ac:dyDescent="0.35">
      <c r="A13" s="101"/>
      <c r="B13" s="3"/>
      <c r="C13" s="21"/>
      <c r="D13" s="21"/>
      <c r="E13" s="3"/>
      <c r="F13" s="34" t="s">
        <v>85</v>
      </c>
      <c r="G13" s="103">
        <f>G11+G12</f>
        <v>5347557.88552</v>
      </c>
      <c r="H13" s="76"/>
      <c r="I13" s="2"/>
      <c r="J13" s="2"/>
      <c r="K13" s="22"/>
      <c r="L13" s="107"/>
      <c r="M13" s="2"/>
      <c r="N13" s="2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</row>
    <row r="14" spans="1:47" x14ac:dyDescent="0.35">
      <c r="A14" s="101"/>
      <c r="B14" s="3"/>
      <c r="C14" s="33"/>
      <c r="D14" s="21"/>
      <c r="E14" s="3"/>
      <c r="F14" s="34" t="s">
        <v>91</v>
      </c>
      <c r="G14" s="106">
        <f>5330458.44</f>
        <v>5330458.4400000004</v>
      </c>
      <c r="H14" s="105"/>
      <c r="I14" s="2"/>
      <c r="J14" s="2"/>
      <c r="K14" s="24"/>
      <c r="L14" s="89"/>
      <c r="M14" s="2"/>
      <c r="N14" s="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x14ac:dyDescent="0.35">
      <c r="A15" s="101"/>
      <c r="B15" s="3"/>
      <c r="C15" s="21"/>
      <c r="D15" s="21"/>
      <c r="E15" s="3"/>
      <c r="F15" s="34"/>
      <c r="G15" s="104">
        <f>G13-G14</f>
        <v>17099.445519999601</v>
      </c>
      <c r="H15" s="76"/>
      <c r="I15" s="108">
        <f>G15/G14</f>
        <v>3.2078752160760865E-3</v>
      </c>
      <c r="J15" s="2"/>
      <c r="K15" s="2"/>
      <c r="L15" s="89"/>
      <c r="M15" s="2"/>
      <c r="N15" s="2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 hidden="1" x14ac:dyDescent="0.35">
      <c r="A16" s="101"/>
      <c r="B16" s="3"/>
      <c r="C16" s="33"/>
      <c r="D16" s="21"/>
      <c r="E16" s="3"/>
      <c r="F16" s="34"/>
      <c r="G16" s="104"/>
      <c r="H16" s="3"/>
      <c r="I16" s="2"/>
      <c r="J16" s="35"/>
      <c r="K16" s="2"/>
      <c r="L16" s="2"/>
      <c r="M16" s="2"/>
      <c r="N16" s="2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 hidden="1" x14ac:dyDescent="0.35">
      <c r="A17" s="101"/>
      <c r="B17" s="3"/>
      <c r="C17" s="36"/>
      <c r="D17" s="109"/>
      <c r="E17" s="3"/>
      <c r="F17" s="3"/>
      <c r="G17" s="110"/>
      <c r="H17" s="3"/>
      <c r="I17" s="2"/>
      <c r="J17" s="2"/>
      <c r="K17" s="2"/>
      <c r="L17" s="2"/>
      <c r="M17" s="2"/>
      <c r="N17" s="2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 x14ac:dyDescent="0.35">
      <c r="A18" s="111" t="s">
        <v>10</v>
      </c>
      <c r="B18" s="3"/>
      <c r="C18" s="36"/>
      <c r="D18" s="109"/>
      <c r="E18" s="3"/>
      <c r="F18" s="3"/>
      <c r="G18" s="110"/>
      <c r="H18" s="3"/>
      <c r="I18" s="2"/>
      <c r="J18" s="2"/>
      <c r="K18" s="2"/>
      <c r="L18" s="2"/>
      <c r="M18" s="2"/>
      <c r="N18" s="2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 ht="18.5" hidden="1" x14ac:dyDescent="0.45">
      <c r="A19" s="161"/>
      <c r="B19" s="146"/>
      <c r="C19" s="146"/>
      <c r="D19" s="146"/>
      <c r="E19" s="146" t="s">
        <v>20</v>
      </c>
      <c r="F19" s="146" t="s">
        <v>21</v>
      </c>
      <c r="G19" s="162"/>
      <c r="H19" s="3"/>
      <c r="I19" s="2"/>
      <c r="J19" s="2"/>
      <c r="K19" s="2"/>
      <c r="L19" s="2"/>
      <c r="M19" s="2"/>
      <c r="N19" s="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 x14ac:dyDescent="0.35">
      <c r="A20" s="101"/>
      <c r="B20" s="7" t="s">
        <v>22</v>
      </c>
      <c r="C20" s="39" t="s">
        <v>23</v>
      </c>
      <c r="D20" s="114" t="s">
        <v>24</v>
      </c>
      <c r="E20" s="7">
        <f>B21</f>
        <v>2000</v>
      </c>
      <c r="F20" s="7">
        <f>B22</f>
        <v>2000</v>
      </c>
      <c r="G20" s="100" t="s">
        <v>25</v>
      </c>
      <c r="H20" s="3"/>
      <c r="I20" s="2"/>
      <c r="J20" s="2"/>
      <c r="K20" s="2"/>
      <c r="L20" s="2"/>
      <c r="M20" s="2"/>
      <c r="N20" s="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 x14ac:dyDescent="0.35">
      <c r="A21" s="115" t="s">
        <v>20</v>
      </c>
      <c r="B21" s="3">
        <v>2000</v>
      </c>
      <c r="C21" s="25">
        <f>P101+P104+P107+P110</f>
        <v>29165</v>
      </c>
      <c r="D21" s="25">
        <f>P75+P78+P81+P84</f>
        <v>28025000</v>
      </c>
      <c r="E21" s="25">
        <f>D21</f>
        <v>28025000</v>
      </c>
      <c r="F21" s="25">
        <v>0</v>
      </c>
      <c r="G21" s="116">
        <f>SUM(E21:F21)</f>
        <v>28025000</v>
      </c>
      <c r="H21" s="3"/>
      <c r="I21" s="2"/>
      <c r="J21" s="2"/>
      <c r="K21" s="117"/>
      <c r="L21" s="118"/>
      <c r="M21" s="2"/>
      <c r="N21" s="2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 x14ac:dyDescent="0.35">
      <c r="A22" s="119" t="s">
        <v>21</v>
      </c>
      <c r="B22" s="3">
        <v>2000</v>
      </c>
      <c r="C22" s="27">
        <f>P102+P105+P108+P111</f>
        <v>46293</v>
      </c>
      <c r="D22" s="27">
        <f>P76+P79+P82+P85</f>
        <v>255144000</v>
      </c>
      <c r="E22" s="45">
        <f>2000*C22</f>
        <v>92586000</v>
      </c>
      <c r="F22" s="45">
        <f>D22-E22</f>
        <v>162558000</v>
      </c>
      <c r="G22" s="120">
        <f>SUM(E22:F22)</f>
        <v>255144000</v>
      </c>
      <c r="H22" s="3"/>
      <c r="I22" s="2"/>
      <c r="J22" s="2"/>
      <c r="K22" s="121"/>
      <c r="L22" s="116"/>
      <c r="M22" s="2"/>
      <c r="N22" s="2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 x14ac:dyDescent="0.35">
      <c r="A23" s="101"/>
      <c r="B23" s="7"/>
      <c r="C23" s="42">
        <f>SUM(C21:C22)</f>
        <v>75458</v>
      </c>
      <c r="D23" s="42">
        <f>SUM(D21:D22)</f>
        <v>283169000</v>
      </c>
      <c r="E23" s="42">
        <f>SUM(E21:E22)</f>
        <v>120611000</v>
      </c>
      <c r="F23" s="42">
        <f>SUM(F21:F22)</f>
        <v>162558000</v>
      </c>
      <c r="G23" s="122">
        <f>SUM(G21:G22)</f>
        <v>283169000</v>
      </c>
      <c r="H23" s="3"/>
      <c r="I23" s="2"/>
      <c r="J23" s="2"/>
      <c r="K23" s="121"/>
      <c r="L23" s="116"/>
      <c r="M23" s="2"/>
      <c r="N23" s="2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 x14ac:dyDescent="0.35">
      <c r="A24" s="119"/>
      <c r="B24" s="46"/>
      <c r="C24" s="31"/>
      <c r="D24" s="31"/>
      <c r="E24" s="31"/>
      <c r="F24" s="31"/>
      <c r="G24" s="123"/>
      <c r="H24" s="3"/>
      <c r="I24" s="2"/>
      <c r="J24" s="2"/>
      <c r="K24" s="121"/>
      <c r="L24" s="116"/>
      <c r="M24" s="2"/>
      <c r="N24" s="2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 x14ac:dyDescent="0.35">
      <c r="A25" s="101" t="s">
        <v>27</v>
      </c>
      <c r="B25" s="48"/>
      <c r="C25" s="49"/>
      <c r="D25" s="49"/>
      <c r="E25" s="49"/>
      <c r="F25" s="49"/>
      <c r="G25" s="124"/>
      <c r="H25" s="3"/>
      <c r="I25" s="2"/>
      <c r="J25" s="2"/>
      <c r="K25" s="121"/>
      <c r="L25" s="116"/>
      <c r="M25" s="2"/>
      <c r="N25" s="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 x14ac:dyDescent="0.35">
      <c r="A26" s="119"/>
      <c r="B26" s="46"/>
      <c r="C26" s="125" t="s">
        <v>23</v>
      </c>
      <c r="D26" s="125" t="s">
        <v>24</v>
      </c>
      <c r="E26" s="125" t="s">
        <v>29</v>
      </c>
      <c r="F26" s="125" t="s">
        <v>30</v>
      </c>
      <c r="G26" s="123"/>
      <c r="H26" s="3"/>
      <c r="I26" s="2"/>
      <c r="J26" s="2"/>
      <c r="K26" s="121"/>
      <c r="L26" s="116"/>
      <c r="M26" s="2"/>
      <c r="N26" s="2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 x14ac:dyDescent="0.35">
      <c r="A27" s="119" t="s">
        <v>20</v>
      </c>
      <c r="B27" s="46">
        <f>B21</f>
        <v>2000</v>
      </c>
      <c r="C27" s="25">
        <f>C23</f>
        <v>75458</v>
      </c>
      <c r="D27" s="46">
        <f>E23</f>
        <v>120611000</v>
      </c>
      <c r="E27" s="74">
        <f>[1]Rates!L37</f>
        <v>28.424880000000002</v>
      </c>
      <c r="F27" s="74">
        <f>E27*C27</f>
        <v>2144884.59504</v>
      </c>
      <c r="G27" s="126"/>
      <c r="H27" s="3"/>
      <c r="I27" s="2"/>
      <c r="J27" s="2"/>
      <c r="K27" s="121"/>
      <c r="L27" s="116"/>
      <c r="M27" s="2"/>
      <c r="N27" s="2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 x14ac:dyDescent="0.35">
      <c r="A28" s="119" t="s">
        <v>21</v>
      </c>
      <c r="B28" s="127">
        <f>B22</f>
        <v>2000</v>
      </c>
      <c r="C28" s="59"/>
      <c r="D28" s="48">
        <f>F23</f>
        <v>162558000</v>
      </c>
      <c r="E28" s="128">
        <f>[1]Rates!L38</f>
        <v>1.168656E-2</v>
      </c>
      <c r="F28" s="28">
        <f>E28*(D28)</f>
        <v>1899743.82048</v>
      </c>
      <c r="G28" s="126"/>
      <c r="H28" s="3"/>
      <c r="I28" s="2"/>
      <c r="J28" s="2"/>
      <c r="K28" s="121"/>
      <c r="L28" s="116"/>
      <c r="M28" s="2"/>
      <c r="N28" s="2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 x14ac:dyDescent="0.35">
      <c r="A29" s="119"/>
      <c r="B29" s="3" t="s">
        <v>25</v>
      </c>
      <c r="C29" s="15">
        <f>SUM(C27:C28)</f>
        <v>75458</v>
      </c>
      <c r="D29" s="54">
        <f>SUM(D27:D28)</f>
        <v>283169000</v>
      </c>
      <c r="E29" s="14"/>
      <c r="F29" s="55">
        <f>SUM(F27:F28)</f>
        <v>4044628.4155200003</v>
      </c>
      <c r="G29" s="110"/>
      <c r="H29" s="3"/>
      <c r="I29" s="2"/>
      <c r="J29" s="2"/>
      <c r="K29" s="121"/>
      <c r="L29" s="116"/>
      <c r="M29" s="2"/>
      <c r="N29" s="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 x14ac:dyDescent="0.35">
      <c r="A30" s="119"/>
      <c r="B30" s="46"/>
      <c r="C30" s="31"/>
      <c r="D30" s="31"/>
      <c r="E30" s="129"/>
      <c r="F30" s="109"/>
      <c r="G30" s="110"/>
      <c r="H30" s="3"/>
      <c r="I30" s="2"/>
      <c r="J30" s="2"/>
      <c r="K30" s="121"/>
      <c r="L30" s="116"/>
      <c r="M30" s="2"/>
      <c r="N30" s="2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 hidden="1" x14ac:dyDescent="0.35">
      <c r="A31" s="119"/>
      <c r="B31" s="46"/>
      <c r="C31" s="21"/>
      <c r="D31" s="31"/>
      <c r="E31" s="57"/>
      <c r="F31" s="31"/>
      <c r="G31" s="110"/>
      <c r="H31" s="3"/>
      <c r="I31" s="2"/>
      <c r="J31" s="2"/>
      <c r="K31" s="121"/>
      <c r="L31" s="116"/>
      <c r="M31" s="2"/>
      <c r="N31" s="2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idden="1" x14ac:dyDescent="0.35">
      <c r="A32" s="119"/>
      <c r="B32" s="46"/>
      <c r="C32" s="31"/>
      <c r="D32" s="31"/>
      <c r="E32" s="3"/>
      <c r="F32" s="109"/>
      <c r="G32" s="110"/>
      <c r="H32" s="3"/>
      <c r="I32" s="3"/>
      <c r="J32" s="3"/>
      <c r="K32" s="121"/>
      <c r="L32" s="116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:47" x14ac:dyDescent="0.35">
      <c r="A33" s="111" t="s">
        <v>28</v>
      </c>
      <c r="B33" s="3"/>
      <c r="C33" s="3"/>
      <c r="D33" s="3"/>
      <c r="E33" s="3"/>
      <c r="F33" s="3"/>
      <c r="G33" s="110"/>
      <c r="H33" s="3"/>
      <c r="I33" s="3"/>
      <c r="J33" s="3"/>
      <c r="K33" s="121"/>
      <c r="L33" s="116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:47" x14ac:dyDescent="0.35">
      <c r="A34" s="130"/>
      <c r="B34" s="59"/>
      <c r="C34" s="59"/>
      <c r="D34" s="3"/>
      <c r="E34" s="7" t="s">
        <v>20</v>
      </c>
      <c r="F34" s="7" t="s">
        <v>21</v>
      </c>
      <c r="G34" s="110"/>
      <c r="H34" s="3"/>
      <c r="I34" s="3"/>
      <c r="J34" s="3"/>
      <c r="K34" s="121"/>
      <c r="L34" s="116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</row>
    <row r="35" spans="1:47" x14ac:dyDescent="0.35">
      <c r="A35" s="101"/>
      <c r="B35" s="10" t="s">
        <v>22</v>
      </c>
      <c r="C35" s="10" t="s">
        <v>23</v>
      </c>
      <c r="D35" s="10" t="s">
        <v>24</v>
      </c>
      <c r="E35" s="131">
        <f>B36</f>
        <v>1950000</v>
      </c>
      <c r="F35" s="132">
        <f>B37</f>
        <v>1950000</v>
      </c>
      <c r="G35" s="102" t="s">
        <v>25</v>
      </c>
      <c r="H35" s="3"/>
      <c r="I35" s="3"/>
      <c r="J35" s="3"/>
      <c r="K35" s="121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1:47" x14ac:dyDescent="0.35">
      <c r="A36" s="119" t="s">
        <v>20</v>
      </c>
      <c r="B36" s="42">
        <v>1950000</v>
      </c>
      <c r="C36" s="42">
        <f>P120</f>
        <v>12</v>
      </c>
      <c r="D36" s="42">
        <f>P94</f>
        <v>23400000</v>
      </c>
      <c r="E36" s="42">
        <f>D36</f>
        <v>23400000</v>
      </c>
      <c r="F36" s="25">
        <v>0</v>
      </c>
      <c r="G36" s="116">
        <f>SUM(E36:F36)</f>
        <v>23400000</v>
      </c>
      <c r="H36" s="3"/>
      <c r="I36" s="3"/>
      <c r="J36" s="3"/>
      <c r="K36" s="121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47" x14ac:dyDescent="0.35">
      <c r="A37" s="119" t="s">
        <v>21</v>
      </c>
      <c r="B37" s="62">
        <v>1950000</v>
      </c>
      <c r="C37" s="27"/>
      <c r="D37" s="27">
        <f>P95</f>
        <v>90933300</v>
      </c>
      <c r="E37" s="27"/>
      <c r="F37" s="27">
        <f>D37-E37</f>
        <v>90933300</v>
      </c>
      <c r="G37" s="120">
        <f>SUM(E37:F37)</f>
        <v>90933300</v>
      </c>
      <c r="H37" s="3"/>
      <c r="I37" s="3"/>
      <c r="J37" s="3"/>
      <c r="K37" s="121"/>
      <c r="L37" s="116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47" x14ac:dyDescent="0.35">
      <c r="A38" s="101"/>
      <c r="B38" s="42"/>
      <c r="C38" s="25">
        <f>SUM(C36:C37)</f>
        <v>12</v>
      </c>
      <c r="D38" s="25">
        <f>SUM(D36:D37)</f>
        <v>114333300</v>
      </c>
      <c r="E38" s="25">
        <f>SUM(E36:E37)</f>
        <v>23400000</v>
      </c>
      <c r="F38" s="25">
        <f>SUM(F36:F37)</f>
        <v>90933300</v>
      </c>
      <c r="G38" s="116">
        <f>SUM(G36:G37)</f>
        <v>114333300</v>
      </c>
      <c r="H38" s="3"/>
      <c r="I38" s="3"/>
      <c r="J38" s="3"/>
      <c r="K38" s="121"/>
      <c r="L38" s="116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47" x14ac:dyDescent="0.35">
      <c r="A39" s="101"/>
      <c r="B39" s="42"/>
      <c r="C39" s="25"/>
      <c r="D39" s="57"/>
      <c r="E39" s="31"/>
      <c r="F39" s="3"/>
      <c r="G39" s="110"/>
      <c r="H39" s="3"/>
      <c r="I39" s="3"/>
      <c r="J39" s="3"/>
      <c r="K39" s="121"/>
      <c r="L39" s="116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47" x14ac:dyDescent="0.35">
      <c r="A40" s="101" t="s">
        <v>27</v>
      </c>
      <c r="B40" s="42"/>
      <c r="C40" s="25"/>
      <c r="D40" s="57"/>
      <c r="E40" s="31"/>
      <c r="F40" s="3"/>
      <c r="G40" s="110"/>
      <c r="H40" s="3"/>
      <c r="I40" s="3"/>
      <c r="J40" s="3"/>
      <c r="K40" s="121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47" ht="17" x14ac:dyDescent="0.5">
      <c r="A41" s="101"/>
      <c r="B41" s="42"/>
      <c r="C41" s="133" t="s">
        <v>23</v>
      </c>
      <c r="D41" s="134" t="s">
        <v>24</v>
      </c>
      <c r="E41" s="66" t="s">
        <v>29</v>
      </c>
      <c r="F41" s="67" t="s">
        <v>30</v>
      </c>
      <c r="G41" s="110"/>
      <c r="H41" s="3"/>
      <c r="I41" s="3"/>
      <c r="J41" s="3"/>
      <c r="K41" s="121"/>
      <c r="L41" s="116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47" x14ac:dyDescent="0.35">
      <c r="A42" s="119" t="s">
        <v>20</v>
      </c>
      <c r="B42" s="42">
        <f>B36</f>
        <v>1950000</v>
      </c>
      <c r="C42" s="25">
        <f>C38</f>
        <v>12</v>
      </c>
      <c r="D42" s="31">
        <f>E38</f>
        <v>23400000</v>
      </c>
      <c r="E42" s="74">
        <f>17961.6</f>
        <v>17961.599999999999</v>
      </c>
      <c r="F42" s="74">
        <f>E42*C42</f>
        <v>215539.19999999998</v>
      </c>
      <c r="G42" s="110"/>
      <c r="H42" s="3"/>
      <c r="I42" s="3"/>
      <c r="J42" s="3"/>
      <c r="K42" s="121"/>
      <c r="L42" s="116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</row>
    <row r="43" spans="1:47" x14ac:dyDescent="0.35">
      <c r="A43" s="119" t="s">
        <v>21</v>
      </c>
      <c r="B43" s="45">
        <f>B37</f>
        <v>1950000</v>
      </c>
      <c r="C43" s="27"/>
      <c r="D43" s="49">
        <f>F38</f>
        <v>90933300</v>
      </c>
      <c r="E43" s="75">
        <f>0.0092</f>
        <v>9.1999999999999998E-3</v>
      </c>
      <c r="F43" s="28">
        <f>E43*(D43)</f>
        <v>836586.36</v>
      </c>
      <c r="G43" s="110"/>
      <c r="H43" s="3"/>
      <c r="I43" s="3"/>
      <c r="J43" s="3"/>
      <c r="K43" s="135"/>
      <c r="L43" s="120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</row>
    <row r="44" spans="1:47" x14ac:dyDescent="0.35">
      <c r="A44" s="101"/>
      <c r="B44" s="69" t="s">
        <v>25</v>
      </c>
      <c r="C44" s="31">
        <f>SUM(C42:C43)</f>
        <v>12</v>
      </c>
      <c r="D44" s="31">
        <f>SUM(D42:D43)</f>
        <v>114333300</v>
      </c>
      <c r="E44" s="31"/>
      <c r="F44" s="74">
        <f>SUM(F42:F43)</f>
        <v>1052125.56</v>
      </c>
      <c r="G44" s="110"/>
      <c r="H44" s="3"/>
      <c r="I44" s="22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</row>
    <row r="45" spans="1:47" x14ac:dyDescent="0.35">
      <c r="A45" s="101"/>
      <c r="B45" s="7"/>
      <c r="C45" s="31"/>
      <c r="D45" s="31"/>
      <c r="E45" s="109"/>
      <c r="F45" s="3"/>
      <c r="G45" s="110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</row>
    <row r="46" spans="1:47" x14ac:dyDescent="0.35">
      <c r="A46" s="111" t="s">
        <v>31</v>
      </c>
      <c r="B46" s="7"/>
      <c r="C46" s="31"/>
      <c r="D46" s="31"/>
      <c r="E46" s="109"/>
      <c r="F46" s="3"/>
      <c r="G46" s="110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</row>
    <row r="47" spans="1:47" ht="16" x14ac:dyDescent="0.35">
      <c r="A47" s="151"/>
      <c r="B47" s="145"/>
      <c r="C47" s="145"/>
      <c r="D47" s="145"/>
      <c r="E47" s="145" t="s">
        <v>20</v>
      </c>
      <c r="F47" s="3" t="s">
        <v>21</v>
      </c>
      <c r="G47" s="110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</row>
    <row r="48" spans="1:47" x14ac:dyDescent="0.35">
      <c r="A48" s="101"/>
      <c r="B48" s="10" t="s">
        <v>22</v>
      </c>
      <c r="C48" s="10" t="s">
        <v>23</v>
      </c>
      <c r="D48" s="10" t="s">
        <v>24</v>
      </c>
      <c r="E48" s="132">
        <f>B49</f>
        <v>600000</v>
      </c>
      <c r="F48" s="132">
        <f>B50</f>
        <v>600000</v>
      </c>
      <c r="G48" s="102" t="s">
        <v>25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</row>
    <row r="49" spans="1:47" x14ac:dyDescent="0.35">
      <c r="A49" s="101" t="s">
        <v>20</v>
      </c>
      <c r="B49" s="42">
        <v>600000</v>
      </c>
      <c r="C49" s="42">
        <f>P115</f>
        <v>12</v>
      </c>
      <c r="D49" s="42">
        <f>P89</f>
        <v>6198800</v>
      </c>
      <c r="E49" s="42">
        <f>D49</f>
        <v>6198800</v>
      </c>
      <c r="F49" s="25">
        <v>0</v>
      </c>
      <c r="G49" s="116">
        <f>SUM(E49:F49)</f>
        <v>6198800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 spans="1:47" x14ac:dyDescent="0.35">
      <c r="A50" s="101" t="s">
        <v>21</v>
      </c>
      <c r="B50" s="45">
        <v>600000</v>
      </c>
      <c r="C50" s="27"/>
      <c r="D50" s="27">
        <f>P90</f>
        <v>2192400</v>
      </c>
      <c r="E50" s="27"/>
      <c r="F50" s="27">
        <f>D50-E50</f>
        <v>2192400</v>
      </c>
      <c r="G50" s="120">
        <f>SUM(E50:F50)</f>
        <v>2192400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</row>
    <row r="51" spans="1:47" x14ac:dyDescent="0.35">
      <c r="A51" s="101"/>
      <c r="B51" s="42"/>
      <c r="C51" s="25">
        <f>SUM(C49:C50)</f>
        <v>12</v>
      </c>
      <c r="D51" s="25">
        <f>SUM(D49:D50)</f>
        <v>8391200</v>
      </c>
      <c r="E51" s="25">
        <f>SUM(E49:E50)</f>
        <v>6198800</v>
      </c>
      <c r="F51" s="25">
        <f>SUM(F49:F50)</f>
        <v>2192400</v>
      </c>
      <c r="G51" s="116">
        <f>SUM(G49:G50)</f>
        <v>8391200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</row>
    <row r="52" spans="1:47" x14ac:dyDescent="0.35">
      <c r="A52" s="101"/>
      <c r="B52" s="42"/>
      <c r="C52" s="25"/>
      <c r="D52" s="25"/>
      <c r="E52" s="31"/>
      <c r="F52" s="3"/>
      <c r="G52" s="110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</row>
    <row r="53" spans="1:47" x14ac:dyDescent="0.35">
      <c r="A53" s="101" t="s">
        <v>27</v>
      </c>
      <c r="B53" s="136"/>
      <c r="C53" s="25"/>
      <c r="D53" s="25"/>
      <c r="E53" s="31"/>
      <c r="F53" s="3"/>
      <c r="G53" s="110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spans="1:47" ht="17" x14ac:dyDescent="0.5">
      <c r="A54" s="101"/>
      <c r="B54" s="42"/>
      <c r="C54" s="133" t="s">
        <v>23</v>
      </c>
      <c r="D54" s="133" t="s">
        <v>24</v>
      </c>
      <c r="E54" s="66" t="s">
        <v>29</v>
      </c>
      <c r="F54" s="67" t="s">
        <v>30</v>
      </c>
      <c r="G54" s="110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 spans="1:47" x14ac:dyDescent="0.35">
      <c r="A55" s="101" t="s">
        <v>20</v>
      </c>
      <c r="B55" s="42">
        <f>B49</f>
        <v>600000</v>
      </c>
      <c r="C55" s="25">
        <f>C51</f>
        <v>12</v>
      </c>
      <c r="D55" s="25">
        <f>E51</f>
        <v>6198800</v>
      </c>
      <c r="E55" s="74">
        <f>5526.65</f>
        <v>5526.65</v>
      </c>
      <c r="F55" s="74">
        <f>E55*C55</f>
        <v>66319.799999999988</v>
      </c>
      <c r="G55" s="110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 spans="1:47" x14ac:dyDescent="0.35">
      <c r="A56" s="101" t="s">
        <v>21</v>
      </c>
      <c r="B56" s="45">
        <f>B50</f>
        <v>600000</v>
      </c>
      <c r="C56" s="27"/>
      <c r="D56" s="27">
        <f>F51</f>
        <v>2192400</v>
      </c>
      <c r="E56" s="75">
        <f>0.0092</f>
        <v>9.1999999999999998E-3</v>
      </c>
      <c r="F56" s="28">
        <f>E56*(D56)</f>
        <v>20170.079999999998</v>
      </c>
      <c r="G56" s="110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spans="1:47" x14ac:dyDescent="0.35">
      <c r="A57" s="101"/>
      <c r="B57" s="42" t="s">
        <v>25</v>
      </c>
      <c r="C57" s="25">
        <f>SUM(C55:C56)</f>
        <v>12</v>
      </c>
      <c r="D57" s="25">
        <f>SUM(D55:D56)</f>
        <v>8391200</v>
      </c>
      <c r="E57" s="109"/>
      <c r="F57" s="74">
        <f>SUM(F55:F56)</f>
        <v>86489.87999999999</v>
      </c>
      <c r="G57" s="110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  <row r="58" spans="1:47" x14ac:dyDescent="0.35">
      <c r="A58" s="137"/>
      <c r="B58" s="3"/>
      <c r="C58" s="3"/>
      <c r="D58" s="3"/>
      <c r="E58" s="3"/>
      <c r="F58" s="3"/>
      <c r="G58" s="110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</row>
    <row r="59" spans="1:47" hidden="1" x14ac:dyDescent="0.35">
      <c r="A59" s="101"/>
      <c r="B59" s="3"/>
      <c r="C59" s="3"/>
      <c r="D59" s="3"/>
      <c r="E59" s="3"/>
      <c r="F59" s="3"/>
      <c r="G59" s="110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</row>
    <row r="60" spans="1:47" x14ac:dyDescent="0.35">
      <c r="A60" s="111" t="s">
        <v>32</v>
      </c>
      <c r="B60" s="3"/>
      <c r="C60" s="7"/>
      <c r="D60" s="14"/>
      <c r="E60" s="14"/>
      <c r="F60" s="3"/>
      <c r="G60" s="110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</row>
    <row r="61" spans="1:47" hidden="1" x14ac:dyDescent="0.35">
      <c r="A61" s="101"/>
      <c r="B61" s="3"/>
      <c r="C61" s="31"/>
      <c r="D61" s="76"/>
      <c r="E61" s="35"/>
      <c r="F61" s="3"/>
      <c r="G61" s="110"/>
      <c r="H61" s="21"/>
      <c r="I61" s="21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</row>
    <row r="62" spans="1:47" x14ac:dyDescent="0.35">
      <c r="A62" s="101" t="s">
        <v>27</v>
      </c>
      <c r="B62" s="3"/>
      <c r="C62" s="3"/>
      <c r="D62" s="3"/>
      <c r="E62" s="3"/>
      <c r="F62" s="3"/>
      <c r="G62" s="110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</row>
    <row r="63" spans="1:47" ht="17" x14ac:dyDescent="0.5">
      <c r="A63" s="101"/>
      <c r="B63" s="10" t="s">
        <v>87</v>
      </c>
      <c r="C63" s="133" t="s">
        <v>23</v>
      </c>
      <c r="D63" s="10" t="s">
        <v>24</v>
      </c>
      <c r="E63" s="10" t="s">
        <v>29</v>
      </c>
      <c r="F63" s="10" t="s">
        <v>30</v>
      </c>
      <c r="G63" s="110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</row>
    <row r="64" spans="1:47" ht="18.5" hidden="1" x14ac:dyDescent="0.45">
      <c r="A64" s="112"/>
      <c r="B64" s="38"/>
      <c r="C64" s="38"/>
      <c r="D64" s="38"/>
      <c r="E64" s="38"/>
      <c r="F64" s="38"/>
      <c r="G64" s="11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</row>
    <row r="65" spans="1:47" x14ac:dyDescent="0.35">
      <c r="A65" s="101"/>
      <c r="B65" s="86" t="s">
        <v>33</v>
      </c>
      <c r="C65" s="21">
        <f>P118</f>
        <v>48</v>
      </c>
      <c r="D65" s="21">
        <f>P92</f>
        <v>15659800</v>
      </c>
      <c r="E65" s="138">
        <f>0.0092</f>
        <v>9.1999999999999998E-3</v>
      </c>
      <c r="F65" s="74">
        <f t="shared" ref="F65:F66" si="0">E65*(D65)</f>
        <v>144070.16</v>
      </c>
      <c r="G65" s="110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</row>
    <row r="66" spans="1:47" x14ac:dyDescent="0.35">
      <c r="A66" s="139"/>
      <c r="B66" s="86" t="s">
        <v>34</v>
      </c>
      <c r="C66" s="79">
        <f>P113</f>
        <v>24</v>
      </c>
      <c r="D66" s="79">
        <f>P87</f>
        <v>8778300</v>
      </c>
      <c r="E66" s="75">
        <f>E65</f>
        <v>9.1999999999999998E-3</v>
      </c>
      <c r="F66" s="28">
        <f t="shared" si="0"/>
        <v>80760.36</v>
      </c>
      <c r="G66" s="110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</row>
    <row r="67" spans="1:47" hidden="1" x14ac:dyDescent="0.35">
      <c r="A67" s="101"/>
      <c r="B67" s="3"/>
      <c r="C67" s="3"/>
      <c r="D67" s="3"/>
      <c r="E67" s="140">
        <f>E65</f>
        <v>9.1999999999999998E-3</v>
      </c>
      <c r="F67" s="3"/>
      <c r="G67" s="110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</row>
    <row r="68" spans="1:47" hidden="1" x14ac:dyDescent="0.35">
      <c r="A68" s="101"/>
      <c r="B68" s="7"/>
      <c r="C68" s="14"/>
      <c r="D68" s="14"/>
      <c r="E68" s="140">
        <f>E65</f>
        <v>9.1999999999999998E-3</v>
      </c>
      <c r="F68" s="46"/>
      <c r="G68" s="100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</row>
    <row r="69" spans="1:47" hidden="1" x14ac:dyDescent="0.35">
      <c r="A69" s="101"/>
      <c r="B69" s="46"/>
      <c r="C69" s="31"/>
      <c r="D69" s="31"/>
      <c r="E69" s="140">
        <f>E65</f>
        <v>9.1999999999999998E-3</v>
      </c>
      <c r="F69" s="31"/>
      <c r="G69" s="12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</row>
    <row r="70" spans="1:47" x14ac:dyDescent="0.35">
      <c r="A70" s="141"/>
      <c r="B70" s="48" t="s">
        <v>25</v>
      </c>
      <c r="C70" s="49">
        <f>SUM(C65:C69)</f>
        <v>72</v>
      </c>
      <c r="D70" s="49">
        <f>SUM(D64:D69)</f>
        <v>24438100</v>
      </c>
      <c r="E70" s="49"/>
      <c r="F70" s="142">
        <f>SUM(F64:F69)</f>
        <v>224830.52000000002</v>
      </c>
      <c r="G70" s="124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</row>
    <row r="71" spans="1:47" x14ac:dyDescent="0.35">
      <c r="A71" s="43"/>
      <c r="B71" s="46"/>
      <c r="C71" s="47"/>
      <c r="D71" s="47"/>
      <c r="E71" s="47"/>
      <c r="F71" s="47"/>
      <c r="G71" s="47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</row>
    <row r="72" spans="1:47" x14ac:dyDescent="0.35">
      <c r="A72" s="81" t="s">
        <v>35</v>
      </c>
      <c r="B72" s="82"/>
      <c r="C72" s="83"/>
      <c r="D72" s="46"/>
      <c r="E72" s="46"/>
      <c r="F72" s="46"/>
      <c r="G72" s="46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</row>
    <row r="73" spans="1:47" x14ac:dyDescent="0.35">
      <c r="A73" s="143"/>
      <c r="B73" s="143"/>
      <c r="C73" s="3"/>
      <c r="D73" s="46"/>
      <c r="E73" s="46"/>
      <c r="F73" s="46"/>
      <c r="G73" s="46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</row>
    <row r="74" spans="1:47" x14ac:dyDescent="0.35">
      <c r="A74" s="43" t="s">
        <v>38</v>
      </c>
      <c r="B74" s="3" t="s">
        <v>39</v>
      </c>
      <c r="C74" s="14" t="s">
        <v>40</v>
      </c>
      <c r="D74" s="7" t="s">
        <v>41</v>
      </c>
      <c r="E74" s="7" t="s">
        <v>42</v>
      </c>
      <c r="F74" s="7" t="s">
        <v>43</v>
      </c>
      <c r="G74" s="7" t="s">
        <v>44</v>
      </c>
      <c r="H74" s="7" t="s">
        <v>45</v>
      </c>
      <c r="I74" s="7" t="s">
        <v>46</v>
      </c>
      <c r="J74" s="7" t="s">
        <v>47</v>
      </c>
      <c r="K74" s="7" t="s">
        <v>48</v>
      </c>
      <c r="L74" s="7" t="s">
        <v>49</v>
      </c>
      <c r="M74" s="7" t="s">
        <v>50</v>
      </c>
      <c r="N74" s="7" t="s">
        <v>51</v>
      </c>
      <c r="O74" s="7" t="s">
        <v>52</v>
      </c>
      <c r="P74" s="86" t="s">
        <v>25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</row>
    <row r="75" spans="1:47" x14ac:dyDescent="0.35">
      <c r="A75" s="43"/>
      <c r="B75" s="46"/>
      <c r="C75" s="31" t="s">
        <v>53</v>
      </c>
      <c r="D75" s="25">
        <f>2164100</f>
        <v>2164100</v>
      </c>
      <c r="E75" s="25">
        <v>2244600</v>
      </c>
      <c r="F75" s="25">
        <v>2650000</v>
      </c>
      <c r="G75" s="2">
        <v>2560600</v>
      </c>
      <c r="H75" s="2">
        <v>2737000</v>
      </c>
      <c r="I75" s="2">
        <v>1492100</v>
      </c>
      <c r="J75" s="2">
        <v>2764100</v>
      </c>
      <c r="K75" s="2">
        <v>1869500</v>
      </c>
      <c r="L75" s="2">
        <v>2073500</v>
      </c>
      <c r="M75" s="2">
        <v>2200400</v>
      </c>
      <c r="N75" s="2">
        <v>2001500</v>
      </c>
      <c r="O75" s="2">
        <v>2096600</v>
      </c>
      <c r="P75" s="2">
        <f>SUM(D75:O75)</f>
        <v>26854000</v>
      </c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</row>
    <row r="76" spans="1:47" x14ac:dyDescent="0.35">
      <c r="A76" s="43"/>
      <c r="B76" s="46"/>
      <c r="C76" s="21" t="s">
        <v>54</v>
      </c>
      <c r="D76" s="25">
        <f>24734200</f>
        <v>24734200</v>
      </c>
      <c r="E76" s="25">
        <v>21405500</v>
      </c>
      <c r="F76" s="25">
        <v>17444500</v>
      </c>
      <c r="G76" s="2">
        <v>18378700</v>
      </c>
      <c r="H76" s="2">
        <v>13196000</v>
      </c>
      <c r="I76" s="2">
        <v>27101600</v>
      </c>
      <c r="J76" s="2">
        <v>13618600</v>
      </c>
      <c r="K76" s="2">
        <v>20856800</v>
      </c>
      <c r="L76" s="2">
        <v>18396300</v>
      </c>
      <c r="M76" s="2">
        <v>17852000</v>
      </c>
      <c r="N76" s="2">
        <v>18589900</v>
      </c>
      <c r="O76" s="2">
        <v>18218900</v>
      </c>
      <c r="P76" s="2">
        <f>SUM(D76:O76)</f>
        <v>229793000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</row>
    <row r="77" spans="1:47" x14ac:dyDescent="0.35">
      <c r="A77" s="43"/>
      <c r="B77" s="46"/>
      <c r="C77" s="31" t="s">
        <v>56</v>
      </c>
      <c r="D77" s="25"/>
      <c r="E77" s="2"/>
      <c r="F77" s="25"/>
      <c r="G77" s="2"/>
      <c r="H77" s="2"/>
      <c r="I77" s="2"/>
      <c r="J77" s="2"/>
      <c r="K77" s="2"/>
      <c r="L77" s="2"/>
      <c r="M77" s="2"/>
      <c r="N77" s="2"/>
      <c r="O77" s="2"/>
      <c r="P77" s="2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</row>
    <row r="78" spans="1:47" x14ac:dyDescent="0.35">
      <c r="A78" s="3"/>
      <c r="B78" s="3"/>
      <c r="C78" s="31" t="s">
        <v>53</v>
      </c>
      <c r="D78" s="2"/>
      <c r="E78" s="2"/>
      <c r="F78" s="2"/>
      <c r="G78" s="2"/>
      <c r="H78" s="2">
        <v>90600</v>
      </c>
      <c r="I78" s="2">
        <v>79700</v>
      </c>
      <c r="J78" s="2">
        <v>95800</v>
      </c>
      <c r="K78" s="2">
        <v>81700</v>
      </c>
      <c r="L78" s="2">
        <v>84900</v>
      </c>
      <c r="M78" s="2">
        <v>89400</v>
      </c>
      <c r="N78" s="2">
        <v>87300</v>
      </c>
      <c r="O78" s="2">
        <v>78800</v>
      </c>
      <c r="P78" s="2">
        <f t="shared" ref="P78:P79" si="1">SUM(D78:O78)</f>
        <v>688200</v>
      </c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</row>
    <row r="79" spans="1:47" x14ac:dyDescent="0.35">
      <c r="A79" s="87"/>
      <c r="B79" s="3"/>
      <c r="C79" s="21" t="s">
        <v>54</v>
      </c>
      <c r="D79" s="2"/>
      <c r="E79" s="2"/>
      <c r="F79" s="2"/>
      <c r="G79" s="2"/>
      <c r="H79" s="2">
        <v>1067800</v>
      </c>
      <c r="I79" s="2">
        <v>1738000</v>
      </c>
      <c r="J79" s="2">
        <v>1074500</v>
      </c>
      <c r="K79" s="2">
        <v>1702300</v>
      </c>
      <c r="L79" s="2">
        <v>1432800</v>
      </c>
      <c r="M79" s="2">
        <v>1305300</v>
      </c>
      <c r="N79" s="2">
        <v>1358900</v>
      </c>
      <c r="O79" s="2">
        <v>1282000</v>
      </c>
      <c r="P79" s="2">
        <f t="shared" si="1"/>
        <v>10961600</v>
      </c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</row>
    <row r="80" spans="1:47" x14ac:dyDescent="0.35">
      <c r="A80" s="3"/>
      <c r="B80" s="3"/>
      <c r="C80" s="3" t="s">
        <v>57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</row>
    <row r="81" spans="1:47" x14ac:dyDescent="0.35">
      <c r="A81" s="3"/>
      <c r="B81" s="7"/>
      <c r="C81" s="31" t="s">
        <v>53</v>
      </c>
      <c r="D81" s="16"/>
      <c r="E81" s="16"/>
      <c r="F81" s="2"/>
      <c r="G81" s="2"/>
      <c r="H81" s="2">
        <v>69200</v>
      </c>
      <c r="I81" s="2">
        <v>54400</v>
      </c>
      <c r="J81" s="2">
        <v>52500</v>
      </c>
      <c r="K81" s="2">
        <v>55900</v>
      </c>
      <c r="L81" s="16">
        <v>57600</v>
      </c>
      <c r="M81" s="16">
        <v>53800</v>
      </c>
      <c r="N81" s="2">
        <v>51200</v>
      </c>
      <c r="O81" s="2">
        <v>55700</v>
      </c>
      <c r="P81" s="2">
        <f t="shared" ref="P81:P82" si="2">SUM(D81:O81)</f>
        <v>450300</v>
      </c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</row>
    <row r="82" spans="1:47" x14ac:dyDescent="0.35">
      <c r="A82" s="3"/>
      <c r="B82" s="69"/>
      <c r="C82" s="21" t="s">
        <v>54</v>
      </c>
      <c r="D82" s="25"/>
      <c r="E82" s="25"/>
      <c r="F82" s="2"/>
      <c r="G82" s="2"/>
      <c r="H82" s="2">
        <v>848900</v>
      </c>
      <c r="I82" s="2">
        <v>1375600</v>
      </c>
      <c r="J82" s="2">
        <v>705300</v>
      </c>
      <c r="K82" s="2">
        <v>101600</v>
      </c>
      <c r="L82" s="2">
        <v>1274700</v>
      </c>
      <c r="M82" s="2">
        <v>1421800</v>
      </c>
      <c r="N82" s="2">
        <v>1575300</v>
      </c>
      <c r="O82" s="2">
        <v>1042400</v>
      </c>
      <c r="P82" s="2">
        <f t="shared" si="2"/>
        <v>8345600</v>
      </c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</row>
    <row r="83" spans="1:47" x14ac:dyDescent="0.35">
      <c r="A83" s="3"/>
      <c r="B83" s="7"/>
      <c r="C83" s="31" t="s">
        <v>58</v>
      </c>
      <c r="D83" s="25"/>
      <c r="E83" s="25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</row>
    <row r="84" spans="1:47" x14ac:dyDescent="0.35">
      <c r="A84" s="3"/>
      <c r="B84" s="7"/>
      <c r="C84" s="31" t="s">
        <v>53</v>
      </c>
      <c r="D84" s="25"/>
      <c r="E84" s="25"/>
      <c r="F84" s="2"/>
      <c r="G84" s="2"/>
      <c r="H84" s="2">
        <v>3400</v>
      </c>
      <c r="I84" s="2">
        <v>1600</v>
      </c>
      <c r="J84" s="2">
        <v>3000</v>
      </c>
      <c r="K84" s="2">
        <v>3700</v>
      </c>
      <c r="L84" s="2">
        <v>5400</v>
      </c>
      <c r="M84" s="2">
        <v>6200</v>
      </c>
      <c r="N84" s="2">
        <v>4800</v>
      </c>
      <c r="O84" s="2">
        <v>4400</v>
      </c>
      <c r="P84" s="2">
        <f t="shared" ref="P84:P85" si="3">SUM(D84:O84)</f>
        <v>32500</v>
      </c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</row>
    <row r="85" spans="1:47" x14ac:dyDescent="0.35">
      <c r="A85" s="3"/>
      <c r="B85" s="7"/>
      <c r="C85" s="21" t="s">
        <v>54</v>
      </c>
      <c r="D85" s="25"/>
      <c r="E85" s="25"/>
      <c r="F85" s="2"/>
      <c r="G85" s="2"/>
      <c r="H85" s="2">
        <v>427800</v>
      </c>
      <c r="I85" s="2">
        <v>933400</v>
      </c>
      <c r="J85" s="2">
        <v>551200</v>
      </c>
      <c r="K85" s="2">
        <v>929600</v>
      </c>
      <c r="L85" s="2">
        <v>705900</v>
      </c>
      <c r="M85" s="2">
        <v>673400</v>
      </c>
      <c r="N85" s="2">
        <v>954300</v>
      </c>
      <c r="O85" s="2">
        <v>868200</v>
      </c>
      <c r="P85" s="2">
        <f t="shared" si="3"/>
        <v>6043800</v>
      </c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</row>
    <row r="86" spans="1:47" x14ac:dyDescent="0.35">
      <c r="A86" s="3"/>
      <c r="B86" s="7"/>
      <c r="C86" s="31" t="s">
        <v>34</v>
      </c>
      <c r="D86" s="25"/>
      <c r="E86" s="25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</row>
    <row r="87" spans="1:47" x14ac:dyDescent="0.35">
      <c r="A87" s="3"/>
      <c r="B87" s="7"/>
      <c r="C87" s="31"/>
      <c r="D87" s="25">
        <v>933700</v>
      </c>
      <c r="E87" s="25">
        <v>785700</v>
      </c>
      <c r="F87" s="2">
        <v>629000</v>
      </c>
      <c r="G87" s="2">
        <v>671500</v>
      </c>
      <c r="H87" s="2">
        <v>612400</v>
      </c>
      <c r="I87" s="2">
        <v>963900</v>
      </c>
      <c r="J87" s="2">
        <v>516200</v>
      </c>
      <c r="K87" s="2">
        <v>797300</v>
      </c>
      <c r="L87" s="2">
        <v>695600</v>
      </c>
      <c r="M87" s="2">
        <v>793900</v>
      </c>
      <c r="N87" s="2">
        <v>752300</v>
      </c>
      <c r="O87" s="2">
        <v>626800</v>
      </c>
      <c r="P87" s="2">
        <f>SUM(D87:O87)</f>
        <v>8778300</v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</row>
    <row r="88" spans="1:47" x14ac:dyDescent="0.35">
      <c r="A88" s="3"/>
      <c r="B88" s="7"/>
      <c r="C88" s="31" t="s">
        <v>60</v>
      </c>
      <c r="D88" s="25"/>
      <c r="E88" s="25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</row>
    <row r="89" spans="1:47" x14ac:dyDescent="0.35">
      <c r="A89" s="3"/>
      <c r="B89" s="7"/>
      <c r="C89" s="31" t="s">
        <v>61</v>
      </c>
      <c r="D89" s="25">
        <v>483800</v>
      </c>
      <c r="E89" s="25">
        <v>358500</v>
      </c>
      <c r="F89" s="2">
        <v>347300</v>
      </c>
      <c r="G89" s="2">
        <v>520500</v>
      </c>
      <c r="H89" s="2">
        <v>600000</v>
      </c>
      <c r="I89" s="2">
        <v>600000</v>
      </c>
      <c r="J89" s="2">
        <v>600000</v>
      </c>
      <c r="K89" s="2">
        <v>600000</v>
      </c>
      <c r="L89" s="2">
        <v>600000</v>
      </c>
      <c r="M89" s="2">
        <v>593400</v>
      </c>
      <c r="N89" s="2">
        <v>549500</v>
      </c>
      <c r="O89" s="2">
        <v>345800</v>
      </c>
      <c r="P89" s="2">
        <f>SUM(D89:O89)</f>
        <v>6198800</v>
      </c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</row>
    <row r="90" spans="1:47" x14ac:dyDescent="0.35">
      <c r="A90" s="3"/>
      <c r="B90" s="7"/>
      <c r="C90" s="31" t="s">
        <v>62</v>
      </c>
      <c r="D90" s="25"/>
      <c r="E90" s="25"/>
      <c r="F90" s="2"/>
      <c r="G90" s="2"/>
      <c r="H90" s="2">
        <v>62600</v>
      </c>
      <c r="I90" s="2">
        <v>680300</v>
      </c>
      <c r="J90" s="2">
        <v>212200</v>
      </c>
      <c r="K90" s="2">
        <v>1186700</v>
      </c>
      <c r="L90" s="2">
        <v>50600</v>
      </c>
      <c r="M90" s="2"/>
      <c r="N90" s="2"/>
      <c r="O90" s="2"/>
      <c r="P90" s="2">
        <f>SUM(D90:O90)</f>
        <v>2192400</v>
      </c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</row>
    <row r="91" spans="1:47" x14ac:dyDescent="0.35">
      <c r="A91" s="3"/>
      <c r="B91" s="3"/>
      <c r="C91" s="31" t="s">
        <v>33</v>
      </c>
      <c r="D91" s="25"/>
      <c r="E91" s="25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</row>
    <row r="92" spans="1:47" ht="16" x14ac:dyDescent="0.35">
      <c r="A92" s="70"/>
      <c r="B92" s="70"/>
      <c r="C92" s="70"/>
      <c r="D92" s="90">
        <v>1607600</v>
      </c>
      <c r="E92" s="90">
        <v>1945400</v>
      </c>
      <c r="F92" s="2">
        <v>1985500</v>
      </c>
      <c r="G92" s="2">
        <v>1467000</v>
      </c>
      <c r="H92" s="2">
        <v>1139200</v>
      </c>
      <c r="I92" s="2">
        <v>1599300</v>
      </c>
      <c r="J92" s="2">
        <v>825200</v>
      </c>
      <c r="K92" s="2">
        <v>874600</v>
      </c>
      <c r="L92" s="2">
        <v>924100</v>
      </c>
      <c r="M92" s="2">
        <v>994400</v>
      </c>
      <c r="N92" s="2">
        <v>1182600</v>
      </c>
      <c r="O92" s="2">
        <v>1114900</v>
      </c>
      <c r="P92" s="2">
        <f>SUM(D92:O92)</f>
        <v>15659800</v>
      </c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</row>
    <row r="93" spans="1:47" x14ac:dyDescent="0.35">
      <c r="A93" s="3"/>
      <c r="B93" s="3"/>
      <c r="C93" s="3" t="s">
        <v>63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</row>
    <row r="94" spans="1:47" x14ac:dyDescent="0.35">
      <c r="A94" s="3"/>
      <c r="B94" s="7"/>
      <c r="C94" s="14" t="s">
        <v>64</v>
      </c>
      <c r="D94" s="16">
        <v>1950000</v>
      </c>
      <c r="E94" s="16">
        <v>1950000</v>
      </c>
      <c r="F94" s="2">
        <v>1950000</v>
      </c>
      <c r="G94" s="2">
        <v>1950000</v>
      </c>
      <c r="H94" s="2">
        <v>1950000</v>
      </c>
      <c r="I94" s="2">
        <v>1950000</v>
      </c>
      <c r="J94" s="2">
        <v>1950000</v>
      </c>
      <c r="K94" s="2">
        <v>1950000</v>
      </c>
      <c r="L94" s="16">
        <v>1950000</v>
      </c>
      <c r="M94" s="16">
        <v>1950000</v>
      </c>
      <c r="N94" s="2">
        <v>1950000</v>
      </c>
      <c r="O94" s="2">
        <v>1950000</v>
      </c>
      <c r="P94" s="2">
        <f t="shared" ref="P94:P95" si="4">SUM(D94:O94)</f>
        <v>23400000</v>
      </c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</row>
    <row r="95" spans="1:47" x14ac:dyDescent="0.35">
      <c r="A95" s="3"/>
      <c r="B95" s="7"/>
      <c r="C95" s="31" t="s">
        <v>65</v>
      </c>
      <c r="D95" s="25">
        <v>6326200</v>
      </c>
      <c r="E95" s="25">
        <v>6966800</v>
      </c>
      <c r="F95" s="2">
        <v>5109000</v>
      </c>
      <c r="G95" s="2">
        <v>5774200</v>
      </c>
      <c r="H95" s="2">
        <v>6787900</v>
      </c>
      <c r="I95" s="2">
        <v>9913900</v>
      </c>
      <c r="J95" s="2">
        <v>5511300</v>
      </c>
      <c r="K95" s="2">
        <v>7627500</v>
      </c>
      <c r="L95" s="2">
        <v>6654900</v>
      </c>
      <c r="M95" s="2">
        <v>8766100</v>
      </c>
      <c r="N95" s="2">
        <v>11867700</v>
      </c>
      <c r="O95" s="2">
        <v>9627800</v>
      </c>
      <c r="P95" s="2">
        <f t="shared" si="4"/>
        <v>90933300</v>
      </c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</row>
    <row r="96" spans="1:47" x14ac:dyDescent="0.35">
      <c r="A96" s="3"/>
      <c r="B96" s="7"/>
      <c r="C96" s="31"/>
      <c r="D96" s="25"/>
      <c r="E96" s="25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</row>
    <row r="97" spans="1:47" x14ac:dyDescent="0.35">
      <c r="A97" s="3"/>
      <c r="B97" s="7"/>
      <c r="C97" s="92" t="s">
        <v>66</v>
      </c>
      <c r="D97" s="93">
        <f>SUM(D75:D95)</f>
        <v>38199600</v>
      </c>
      <c r="E97" s="93">
        <f t="shared" ref="E97:O97" si="5">SUM(E75:E95)</f>
        <v>35656500</v>
      </c>
      <c r="F97" s="93">
        <f t="shared" si="5"/>
        <v>30115300</v>
      </c>
      <c r="G97" s="93">
        <f t="shared" si="5"/>
        <v>31322500</v>
      </c>
      <c r="H97" s="93">
        <f t="shared" si="5"/>
        <v>29592800</v>
      </c>
      <c r="I97" s="93">
        <f t="shared" si="5"/>
        <v>48483800</v>
      </c>
      <c r="J97" s="93">
        <f t="shared" si="5"/>
        <v>28479900</v>
      </c>
      <c r="K97" s="93">
        <f t="shared" si="5"/>
        <v>38637200</v>
      </c>
      <c r="L97" s="93">
        <f t="shared" si="5"/>
        <v>34906300</v>
      </c>
      <c r="M97" s="93">
        <f t="shared" si="5"/>
        <v>36700100</v>
      </c>
      <c r="N97" s="93">
        <f t="shared" si="5"/>
        <v>40925300</v>
      </c>
      <c r="O97" s="93">
        <f t="shared" si="5"/>
        <v>37312300</v>
      </c>
      <c r="P97" s="93">
        <f>SUM(D97:O97)</f>
        <v>430331600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</row>
    <row r="98" spans="1:47" x14ac:dyDescent="0.35">
      <c r="A98" s="3"/>
      <c r="B98" s="69"/>
      <c r="C98" s="31"/>
      <c r="D98" s="57"/>
      <c r="E98" s="31"/>
      <c r="F98" s="3"/>
      <c r="G98" s="3"/>
      <c r="H98" s="3"/>
      <c r="I98" s="3"/>
      <c r="J98" s="3"/>
      <c r="K98" s="3">
        <v>38097200</v>
      </c>
      <c r="L98" s="21"/>
      <c r="M98" s="2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</row>
    <row r="99" spans="1:47" x14ac:dyDescent="0.35">
      <c r="A99" s="3"/>
      <c r="B99" s="7"/>
      <c r="C99" s="31"/>
      <c r="D99" s="57"/>
      <c r="E99" s="31"/>
      <c r="F99" s="3"/>
      <c r="G99" s="3"/>
      <c r="H99" s="3"/>
      <c r="I99" s="3"/>
      <c r="J99" s="3"/>
      <c r="K99" s="21">
        <f>K97-K98</f>
        <v>540000</v>
      </c>
      <c r="L99" s="21"/>
      <c r="M99" s="2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</row>
    <row r="100" spans="1:47" x14ac:dyDescent="0.35">
      <c r="A100" s="43"/>
      <c r="B100" s="3" t="s">
        <v>23</v>
      </c>
      <c r="C100" s="14" t="s">
        <v>40</v>
      </c>
      <c r="D100" s="7" t="s">
        <v>41</v>
      </c>
      <c r="E100" s="7" t="s">
        <v>42</v>
      </c>
      <c r="F100" s="7" t="s">
        <v>43</v>
      </c>
      <c r="G100" s="7" t="s">
        <v>44</v>
      </c>
      <c r="H100" s="7" t="s">
        <v>45</v>
      </c>
      <c r="I100" s="7" t="s">
        <v>46</v>
      </c>
      <c r="J100" s="7" t="s">
        <v>47</v>
      </c>
      <c r="K100" s="7" t="s">
        <v>48</v>
      </c>
      <c r="L100" s="7" t="s">
        <v>49</v>
      </c>
      <c r="M100" s="7" t="s">
        <v>50</v>
      </c>
      <c r="N100" s="7" t="s">
        <v>51</v>
      </c>
      <c r="O100" s="7" t="s">
        <v>52</v>
      </c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</row>
    <row r="101" spans="1:47" x14ac:dyDescent="0.35">
      <c r="A101" s="43"/>
      <c r="B101" s="46"/>
      <c r="C101" s="31" t="s">
        <v>53</v>
      </c>
      <c r="D101" s="25">
        <v>2327</v>
      </c>
      <c r="E101" s="25">
        <v>2385</v>
      </c>
      <c r="F101" s="25">
        <v>2745</v>
      </c>
      <c r="G101" s="2">
        <v>2618</v>
      </c>
      <c r="H101" s="2">
        <v>2641</v>
      </c>
      <c r="I101" s="2">
        <v>1542</v>
      </c>
      <c r="J101" s="2">
        <v>2682</v>
      </c>
      <c r="K101" s="2">
        <v>1863</v>
      </c>
      <c r="L101" s="2">
        <v>2069</v>
      </c>
      <c r="M101" s="2">
        <v>2134</v>
      </c>
      <c r="N101" s="2">
        <v>2014</v>
      </c>
      <c r="O101" s="2">
        <v>2079</v>
      </c>
      <c r="P101" s="2">
        <f t="shared" ref="P101:P102" si="6">SUM(D101:O101)</f>
        <v>27099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</row>
    <row r="102" spans="1:47" x14ac:dyDescent="0.35">
      <c r="A102" s="43"/>
      <c r="B102" s="46"/>
      <c r="C102" s="21" t="s">
        <v>54</v>
      </c>
      <c r="D102" s="25">
        <v>3985</v>
      </c>
      <c r="E102" s="25">
        <v>3909</v>
      </c>
      <c r="F102" s="25">
        <v>3518</v>
      </c>
      <c r="G102" s="2">
        <v>3644</v>
      </c>
      <c r="H102" s="2">
        <v>3165</v>
      </c>
      <c r="I102" s="2">
        <v>4285</v>
      </c>
      <c r="J102" s="2">
        <v>3149</v>
      </c>
      <c r="K102" s="2">
        <v>3980</v>
      </c>
      <c r="L102" s="2">
        <v>3762</v>
      </c>
      <c r="M102" s="2">
        <v>3703</v>
      </c>
      <c r="N102" s="2">
        <v>3827</v>
      </c>
      <c r="O102" s="2">
        <v>3744</v>
      </c>
      <c r="P102" s="2">
        <f t="shared" si="6"/>
        <v>44671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</row>
    <row r="103" spans="1:47" x14ac:dyDescent="0.35">
      <c r="A103" s="43"/>
      <c r="B103" s="46"/>
      <c r="C103" s="31" t="s">
        <v>56</v>
      </c>
      <c r="D103" s="25"/>
      <c r="E103" s="2"/>
      <c r="F103" s="25"/>
      <c r="G103" s="2"/>
      <c r="H103" s="2"/>
      <c r="I103" s="2"/>
      <c r="J103" s="2"/>
      <c r="K103" s="2"/>
      <c r="L103" s="2"/>
      <c r="M103" s="2"/>
      <c r="N103" s="2"/>
      <c r="O103" s="2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</row>
    <row r="104" spans="1:47" x14ac:dyDescent="0.35">
      <c r="A104" s="3"/>
      <c r="B104" s="3"/>
      <c r="C104" s="31" t="s">
        <v>53</v>
      </c>
      <c r="D104" s="2"/>
      <c r="E104" s="2"/>
      <c r="F104" s="2"/>
      <c r="G104" s="2"/>
      <c r="H104" s="2">
        <v>141</v>
      </c>
      <c r="I104" s="2">
        <v>120</v>
      </c>
      <c r="J104" s="2">
        <v>150</v>
      </c>
      <c r="K104" s="2">
        <v>123</v>
      </c>
      <c r="L104" s="2">
        <v>135</v>
      </c>
      <c r="M104" s="2">
        <v>136</v>
      </c>
      <c r="N104" s="2">
        <v>128</v>
      </c>
      <c r="O104" s="2">
        <v>126</v>
      </c>
      <c r="P104" s="2">
        <f t="shared" ref="P104:P105" si="7">SUM(D104:O104)</f>
        <v>1059</v>
      </c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</row>
    <row r="105" spans="1:47" x14ac:dyDescent="0.35">
      <c r="A105" s="87"/>
      <c r="B105" s="3"/>
      <c r="C105" s="21" t="s">
        <v>54</v>
      </c>
      <c r="D105" s="2"/>
      <c r="E105" s="2"/>
      <c r="F105" s="2"/>
      <c r="G105" s="2"/>
      <c r="H105" s="2">
        <v>114</v>
      </c>
      <c r="I105" s="2">
        <v>137</v>
      </c>
      <c r="J105" s="2">
        <v>104</v>
      </c>
      <c r="K105" s="2">
        <v>132</v>
      </c>
      <c r="L105" s="2">
        <v>120</v>
      </c>
      <c r="M105" s="2">
        <v>119</v>
      </c>
      <c r="N105" s="2">
        <v>121</v>
      </c>
      <c r="O105" s="2">
        <v>122</v>
      </c>
      <c r="P105" s="2">
        <f t="shared" si="7"/>
        <v>969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</row>
    <row r="106" spans="1:47" x14ac:dyDescent="0.35">
      <c r="A106" s="3"/>
      <c r="B106" s="3"/>
      <c r="C106" s="3" t="s">
        <v>57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3"/>
      <c r="Q106" s="3"/>
    </row>
    <row r="107" spans="1:47" x14ac:dyDescent="0.35">
      <c r="A107" s="3"/>
      <c r="B107" s="7"/>
      <c r="C107" s="31" t="s">
        <v>53</v>
      </c>
      <c r="D107" s="16"/>
      <c r="E107" s="16"/>
      <c r="F107" s="2"/>
      <c r="G107" s="2"/>
      <c r="H107" s="2">
        <v>132</v>
      </c>
      <c r="I107" s="2">
        <v>110</v>
      </c>
      <c r="J107" s="2">
        <v>129</v>
      </c>
      <c r="K107" s="2">
        <v>116</v>
      </c>
      <c r="L107" s="16">
        <v>119</v>
      </c>
      <c r="M107" s="16">
        <v>117</v>
      </c>
      <c r="N107" s="2">
        <v>115</v>
      </c>
      <c r="O107" s="2">
        <v>121</v>
      </c>
      <c r="P107" s="2">
        <f t="shared" ref="P107:P108" si="8">SUM(D107:O107)</f>
        <v>959</v>
      </c>
      <c r="Q107" s="3"/>
    </row>
    <row r="108" spans="1:47" x14ac:dyDescent="0.35">
      <c r="A108" s="3"/>
      <c r="B108" s="69"/>
      <c r="C108" s="21" t="s">
        <v>54</v>
      </c>
      <c r="D108" s="25"/>
      <c r="E108" s="25"/>
      <c r="F108" s="2"/>
      <c r="G108" s="2"/>
      <c r="H108" s="2">
        <v>49</v>
      </c>
      <c r="I108" s="2">
        <v>71</v>
      </c>
      <c r="J108" s="2">
        <v>52</v>
      </c>
      <c r="K108" s="2">
        <v>66</v>
      </c>
      <c r="L108" s="2">
        <v>63</v>
      </c>
      <c r="M108" s="2">
        <v>65</v>
      </c>
      <c r="N108" s="2">
        <v>66</v>
      </c>
      <c r="O108" s="2">
        <v>60</v>
      </c>
      <c r="P108" s="2">
        <f t="shared" si="8"/>
        <v>492</v>
      </c>
      <c r="Q108" s="3"/>
    </row>
    <row r="109" spans="1:47" x14ac:dyDescent="0.35">
      <c r="A109" s="3"/>
      <c r="B109" s="7"/>
      <c r="C109" s="31" t="s">
        <v>58</v>
      </c>
      <c r="D109" s="25"/>
      <c r="E109" s="25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3"/>
      <c r="Q109" s="3"/>
    </row>
    <row r="110" spans="1:47" x14ac:dyDescent="0.35">
      <c r="A110" s="3"/>
      <c r="B110" s="7"/>
      <c r="C110" s="31" t="s">
        <v>53</v>
      </c>
      <c r="D110" s="25"/>
      <c r="E110" s="25"/>
      <c r="F110" s="2"/>
      <c r="G110" s="2"/>
      <c r="H110" s="2">
        <v>5</v>
      </c>
      <c r="I110" s="2">
        <v>4</v>
      </c>
      <c r="J110" s="2">
        <v>6</v>
      </c>
      <c r="K110" s="2">
        <v>6</v>
      </c>
      <c r="L110" s="2">
        <v>7</v>
      </c>
      <c r="M110" s="2">
        <v>7</v>
      </c>
      <c r="N110" s="2">
        <v>7</v>
      </c>
      <c r="O110" s="2">
        <v>6</v>
      </c>
      <c r="P110" s="2">
        <f t="shared" ref="P110:P111" si="9">SUM(D110:O110)</f>
        <v>48</v>
      </c>
      <c r="Q110" s="3"/>
    </row>
    <row r="111" spans="1:47" x14ac:dyDescent="0.35">
      <c r="A111" s="3"/>
      <c r="B111" s="7"/>
      <c r="C111" s="21" t="s">
        <v>54</v>
      </c>
      <c r="D111" s="25"/>
      <c r="E111" s="25"/>
      <c r="F111" s="2"/>
      <c r="G111" s="2"/>
      <c r="H111" s="2">
        <v>21</v>
      </c>
      <c r="I111" s="2">
        <v>22</v>
      </c>
      <c r="J111" s="2">
        <v>20</v>
      </c>
      <c r="K111" s="2">
        <v>20</v>
      </c>
      <c r="L111" s="2">
        <v>19</v>
      </c>
      <c r="M111" s="2">
        <v>19</v>
      </c>
      <c r="N111" s="2">
        <v>20</v>
      </c>
      <c r="O111" s="2">
        <v>20</v>
      </c>
      <c r="P111" s="2">
        <f t="shared" si="9"/>
        <v>161</v>
      </c>
      <c r="Q111" s="3"/>
    </row>
    <row r="112" spans="1:47" x14ac:dyDescent="0.35">
      <c r="A112" s="3"/>
      <c r="B112" s="7"/>
      <c r="C112" s="31" t="s">
        <v>34</v>
      </c>
      <c r="D112" s="25"/>
      <c r="E112" s="25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3"/>
      <c r="Q112" s="3"/>
    </row>
    <row r="113" spans="1:17" x14ac:dyDescent="0.35">
      <c r="A113" s="3"/>
      <c r="B113" s="7"/>
      <c r="C113" s="31"/>
      <c r="D113" s="25">
        <v>2</v>
      </c>
      <c r="E113" s="25">
        <v>2</v>
      </c>
      <c r="F113" s="2">
        <v>2</v>
      </c>
      <c r="G113" s="2">
        <v>2</v>
      </c>
      <c r="H113" s="2">
        <v>2</v>
      </c>
      <c r="I113" s="2">
        <v>2</v>
      </c>
      <c r="J113" s="2">
        <v>2</v>
      </c>
      <c r="K113" s="2">
        <v>2</v>
      </c>
      <c r="L113" s="2">
        <v>2</v>
      </c>
      <c r="M113" s="2">
        <v>2</v>
      </c>
      <c r="N113" s="2">
        <v>2</v>
      </c>
      <c r="O113" s="2">
        <v>2</v>
      </c>
      <c r="P113" s="2">
        <f>SUM(D113:O113)</f>
        <v>24</v>
      </c>
      <c r="Q113" s="3"/>
    </row>
    <row r="114" spans="1:17" x14ac:dyDescent="0.35">
      <c r="A114" s="3"/>
      <c r="B114" s="7"/>
      <c r="C114" s="31" t="s">
        <v>60</v>
      </c>
      <c r="D114" s="25"/>
      <c r="E114" s="25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3"/>
      <c r="Q114" s="3"/>
    </row>
    <row r="115" spans="1:17" x14ac:dyDescent="0.35">
      <c r="A115" s="3"/>
      <c r="B115" s="7"/>
      <c r="C115" s="31" t="s">
        <v>61</v>
      </c>
      <c r="D115" s="25">
        <v>1</v>
      </c>
      <c r="E115" s="25">
        <v>1</v>
      </c>
      <c r="F115" s="2">
        <v>1</v>
      </c>
      <c r="G115" s="2">
        <v>1</v>
      </c>
      <c r="H115" s="2">
        <v>1</v>
      </c>
      <c r="I115" s="2">
        <v>1</v>
      </c>
      <c r="J115" s="2">
        <v>1</v>
      </c>
      <c r="K115" s="2">
        <v>1</v>
      </c>
      <c r="L115" s="2">
        <v>1</v>
      </c>
      <c r="M115" s="2">
        <v>1</v>
      </c>
      <c r="N115" s="2">
        <v>1</v>
      </c>
      <c r="O115" s="2">
        <v>1</v>
      </c>
      <c r="P115" s="2">
        <f>SUM(D115:O115)</f>
        <v>12</v>
      </c>
      <c r="Q115" s="3"/>
    </row>
    <row r="116" spans="1:17" x14ac:dyDescent="0.35">
      <c r="A116" s="3"/>
      <c r="B116" s="7"/>
      <c r="C116" s="31" t="s">
        <v>62</v>
      </c>
      <c r="D116" s="25"/>
      <c r="E116" s="25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3"/>
      <c r="Q116" s="3"/>
    </row>
    <row r="117" spans="1:17" x14ac:dyDescent="0.35">
      <c r="A117" s="3"/>
      <c r="B117" s="3"/>
      <c r="C117" s="31" t="s">
        <v>33</v>
      </c>
      <c r="D117" s="25"/>
      <c r="E117" s="25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3"/>
      <c r="Q117" s="3"/>
    </row>
    <row r="118" spans="1:17" ht="16" x14ac:dyDescent="0.35">
      <c r="A118" s="70"/>
      <c r="B118" s="70"/>
      <c r="C118" s="70"/>
      <c r="D118" s="96">
        <v>4</v>
      </c>
      <c r="E118" s="96">
        <v>4</v>
      </c>
      <c r="F118" s="2">
        <v>4</v>
      </c>
      <c r="G118" s="2">
        <v>4</v>
      </c>
      <c r="H118" s="2">
        <v>4</v>
      </c>
      <c r="I118" s="2">
        <v>4</v>
      </c>
      <c r="J118" s="2">
        <v>4</v>
      </c>
      <c r="K118" s="2">
        <v>4</v>
      </c>
      <c r="L118" s="2">
        <v>4</v>
      </c>
      <c r="M118" s="2">
        <v>4</v>
      </c>
      <c r="N118" s="2">
        <v>4</v>
      </c>
      <c r="O118" s="2">
        <v>4</v>
      </c>
      <c r="P118" s="2">
        <f>SUM(D118:O118)</f>
        <v>48</v>
      </c>
      <c r="Q118" s="3"/>
    </row>
    <row r="119" spans="1:17" x14ac:dyDescent="0.35">
      <c r="A119" s="3"/>
      <c r="B119" s="3"/>
      <c r="C119" s="3" t="s">
        <v>63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3"/>
      <c r="Q119" s="3"/>
    </row>
    <row r="120" spans="1:17" x14ac:dyDescent="0.35">
      <c r="A120" s="3"/>
      <c r="B120" s="7"/>
      <c r="C120" s="14" t="s">
        <v>64</v>
      </c>
      <c r="D120" s="97">
        <v>1</v>
      </c>
      <c r="E120" s="97">
        <v>1</v>
      </c>
      <c r="F120" s="97">
        <v>1</v>
      </c>
      <c r="G120" s="97">
        <v>1</v>
      </c>
      <c r="H120" s="97">
        <v>1</v>
      </c>
      <c r="I120" s="97">
        <v>1</v>
      </c>
      <c r="J120" s="97">
        <v>1</v>
      </c>
      <c r="K120" s="2">
        <v>1</v>
      </c>
      <c r="L120" s="16">
        <v>1</v>
      </c>
      <c r="M120" s="16">
        <v>1</v>
      </c>
      <c r="N120" s="2">
        <v>1</v>
      </c>
      <c r="O120" s="2">
        <v>1</v>
      </c>
      <c r="P120" s="2">
        <f>SUM(D120:O120)</f>
        <v>12</v>
      </c>
      <c r="Q120" s="3"/>
    </row>
    <row r="121" spans="1:17" x14ac:dyDescent="0.35">
      <c r="A121" s="3"/>
      <c r="B121" s="7"/>
      <c r="C121" s="31" t="s">
        <v>67</v>
      </c>
      <c r="D121" s="25"/>
      <c r="E121" s="25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3"/>
      <c r="Q121" s="3"/>
    </row>
    <row r="122" spans="1:17" x14ac:dyDescent="0.35">
      <c r="A122" s="3"/>
      <c r="B122" s="7"/>
      <c r="C122" s="31"/>
      <c r="D122" s="25"/>
      <c r="E122" s="25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3"/>
      <c r="Q122" s="3"/>
    </row>
    <row r="123" spans="1:17" x14ac:dyDescent="0.35">
      <c r="A123" s="3"/>
      <c r="B123" s="7"/>
      <c r="C123" s="31" t="s">
        <v>59</v>
      </c>
      <c r="D123" s="93">
        <f>SUM(D101:D122)</f>
        <v>6320</v>
      </c>
      <c r="E123" s="93">
        <f t="shared" ref="E123:O123" si="10">SUM(E101:E122)</f>
        <v>6302</v>
      </c>
      <c r="F123" s="93">
        <f t="shared" si="10"/>
        <v>6271</v>
      </c>
      <c r="G123" s="93">
        <f t="shared" si="10"/>
        <v>6270</v>
      </c>
      <c r="H123" s="93">
        <f t="shared" si="10"/>
        <v>6276</v>
      </c>
      <c r="I123" s="93">
        <f t="shared" si="10"/>
        <v>6299</v>
      </c>
      <c r="J123" s="94">
        <f t="shared" si="10"/>
        <v>6300</v>
      </c>
      <c r="K123" s="93">
        <f t="shared" si="10"/>
        <v>6314</v>
      </c>
      <c r="L123" s="93">
        <f t="shared" si="10"/>
        <v>6302</v>
      </c>
      <c r="M123" s="93">
        <f t="shared" si="10"/>
        <v>6308</v>
      </c>
      <c r="N123" s="93">
        <f t="shared" si="10"/>
        <v>6306</v>
      </c>
      <c r="O123" s="93">
        <f t="shared" si="10"/>
        <v>6286</v>
      </c>
      <c r="P123" s="93">
        <f>SUM(D123:O123)</f>
        <v>75554</v>
      </c>
      <c r="Q123" s="3"/>
    </row>
    <row r="124" spans="1:17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35">
      <c r="A125" s="3" t="s">
        <v>68</v>
      </c>
      <c r="B125" s="7" t="s">
        <v>69</v>
      </c>
      <c r="C125" s="7" t="s">
        <v>70</v>
      </c>
      <c r="D125" s="7" t="s">
        <v>71</v>
      </c>
      <c r="E125" s="7" t="s">
        <v>72</v>
      </c>
      <c r="F125" s="7" t="s">
        <v>45</v>
      </c>
      <c r="G125" s="7" t="s">
        <v>73</v>
      </c>
      <c r="H125" s="7" t="s">
        <v>74</v>
      </c>
      <c r="I125" s="7" t="s">
        <v>75</v>
      </c>
      <c r="J125" s="7" t="s">
        <v>76</v>
      </c>
      <c r="K125" s="7" t="s">
        <v>77</v>
      </c>
      <c r="L125" s="7" t="s">
        <v>78</v>
      </c>
      <c r="M125" s="7" t="s">
        <v>79</v>
      </c>
      <c r="N125" s="3"/>
      <c r="O125" s="3"/>
      <c r="P125" s="3"/>
      <c r="Q125" s="3"/>
    </row>
    <row r="126" spans="1:17" x14ac:dyDescent="0.35">
      <c r="A126" s="3"/>
      <c r="B126" s="3">
        <v>6148.77</v>
      </c>
      <c r="C126" s="3">
        <v>18968.7</v>
      </c>
      <c r="D126" s="3">
        <v>4703.45</v>
      </c>
      <c r="E126" s="3">
        <v>1832.28</v>
      </c>
      <c r="F126" s="3">
        <v>1327.7</v>
      </c>
      <c r="G126" s="3">
        <v>594.83000000000004</v>
      </c>
      <c r="H126" s="3">
        <v>2812.07</v>
      </c>
      <c r="I126" s="3">
        <v>1599.26</v>
      </c>
      <c r="J126" s="3">
        <v>2736.33</v>
      </c>
      <c r="K126" s="3">
        <v>7593.23</v>
      </c>
      <c r="L126" s="3">
        <v>5282.25</v>
      </c>
      <c r="M126" s="3">
        <v>6917.62</v>
      </c>
      <c r="N126" s="17">
        <f>SUM(B126:M126)</f>
        <v>60516.490000000013</v>
      </c>
      <c r="O126" s="3"/>
      <c r="P126" s="3"/>
      <c r="Q126" s="3"/>
    </row>
  </sheetData>
  <mergeCells count="7">
    <mergeCell ref="A47:E47"/>
    <mergeCell ref="A1:G1"/>
    <mergeCell ref="A2:G2"/>
    <mergeCell ref="A3:G3"/>
    <mergeCell ref="A5:G5"/>
    <mergeCell ref="B6:D6"/>
    <mergeCell ref="A19:G19"/>
  </mergeCells>
  <pageMargins left="0.7" right="0.7" top="1" bottom="0.75" header="0.3" footer="0.3"/>
  <pageSetup scale="85" fitToHeight="2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ExBAw</vt:lpstr>
      <vt:lpstr>PrBAw phase 1</vt:lpstr>
      <vt:lpstr>PrBAw phase 2</vt:lpstr>
      <vt:lpstr>ExBAw!Print_Area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2025-07-14T02:52:49Z</dcterms:created>
  <dcterms:modified xsi:type="dcterms:W3CDTF">2025-07-14T03:04:06Z</dcterms:modified>
</cp:coreProperties>
</file>