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202300"/>
  <xr:revisionPtr revIDLastSave="9" documentId="8_{D9974B97-951F-4BD4-A53D-C2F846878B0C}" xr6:coauthVersionLast="47" xr6:coauthVersionMax="47" xr10:uidLastSave="{A4B6113B-7809-46E9-B346-9AD55FBCB673}"/>
  <bookViews>
    <workbookView xWindow="-110" yWindow="-110" windowWidth="19420" windowHeight="11500" firstSheet="1" activeTab="2" xr2:uid="{B349E788-F93C-4E1C-BCFC-14CC4792F089}"/>
  </bookViews>
  <sheets>
    <sheet name="1-6_2023 Employee Wage&amp;Benefits" sheetId="1" r:id="rId1"/>
    <sheet name="1-6e_CurrentEmployeeWageRates" sheetId="2" r:id="rId2"/>
    <sheet name="Employee Cross-Referenc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17" i="1" l="1"/>
  <c r="AR15" i="1"/>
  <c r="AR12" i="1"/>
  <c r="AR10" i="1"/>
  <c r="AR8" i="1"/>
  <c r="AR6" i="1"/>
  <c r="AR3" i="1"/>
  <c r="AQ3" i="1"/>
  <c r="AP19" i="1"/>
  <c r="AN6" i="1"/>
  <c r="S12" i="1"/>
  <c r="U12" i="1" s="1"/>
  <c r="U17" i="1"/>
  <c r="S17" i="1"/>
  <c r="S10" i="1"/>
  <c r="U10" i="1" s="1"/>
  <c r="S8" i="1"/>
  <c r="U8" i="1" s="1"/>
  <c r="S6" i="1"/>
  <c r="U6" i="1" s="1"/>
  <c r="S3" i="1"/>
  <c r="U3" i="1" s="1"/>
  <c r="AO19" i="1"/>
  <c r="AM12" i="1"/>
  <c r="AN12" i="1" s="1"/>
  <c r="AE12" i="1"/>
  <c r="Y12" i="1"/>
  <c r="AI12" i="1"/>
  <c r="AK12" i="1" s="1"/>
  <c r="AM15" i="1"/>
  <c r="AN15" i="1" s="1"/>
  <c r="AI15" i="1"/>
  <c r="AK15" i="1" s="1"/>
  <c r="AE15" i="1"/>
  <c r="AG15" i="1" s="1"/>
  <c r="Y15" i="1"/>
  <c r="AA15" i="1" s="1"/>
  <c r="U15" i="1"/>
  <c r="S15" i="1"/>
  <c r="J15" i="1"/>
  <c r="G15" i="1"/>
  <c r="AM6" i="1"/>
  <c r="AI6" i="1"/>
  <c r="AK6" i="1" s="1"/>
  <c r="AE6" i="1"/>
  <c r="Y6" i="1"/>
  <c r="L15" i="1" l="1"/>
  <c r="AB15" i="1"/>
  <c r="AC15" i="1" s="1"/>
  <c r="AQ15" i="1"/>
  <c r="V15" i="1"/>
  <c r="W15" i="1" s="1"/>
  <c r="AM16" i="1"/>
  <c r="AN16" i="1" s="1"/>
  <c r="AM17" i="1"/>
  <c r="AN17" i="1" s="1"/>
  <c r="AM8" i="1"/>
  <c r="AN8" i="1" s="1"/>
  <c r="AM10" i="1"/>
  <c r="AN10" i="1" s="1"/>
  <c r="AM14" i="1"/>
  <c r="AN14" i="1" s="1"/>
  <c r="AM3" i="1"/>
  <c r="AI16" i="1"/>
  <c r="AK16" i="1" s="1"/>
  <c r="AI17" i="1"/>
  <c r="AK17" i="1" s="1"/>
  <c r="AI8" i="1"/>
  <c r="AK8" i="1" s="1"/>
  <c r="AI10" i="1"/>
  <c r="AK10" i="1" s="1"/>
  <c r="AI14" i="1"/>
  <c r="AK14" i="1" s="1"/>
  <c r="AI3" i="1"/>
  <c r="AK3" i="1" s="1"/>
  <c r="AG12" i="1"/>
  <c r="AG6" i="1"/>
  <c r="AE16" i="1"/>
  <c r="AE17" i="1"/>
  <c r="AG17" i="1" s="1"/>
  <c r="AE8" i="1"/>
  <c r="AG8" i="1" s="1"/>
  <c r="AE10" i="1"/>
  <c r="AG10" i="1" s="1"/>
  <c r="AE14" i="1"/>
  <c r="AG14" i="1" s="1"/>
  <c r="AE3" i="1"/>
  <c r="AG3" i="1" s="1"/>
  <c r="Y16" i="1"/>
  <c r="AA16" i="1" s="1"/>
  <c r="Y17" i="1"/>
  <c r="Y8" i="1"/>
  <c r="AA8" i="1" s="1"/>
  <c r="Y10" i="1"/>
  <c r="AB10" i="1" s="1"/>
  <c r="Y14" i="1"/>
  <c r="AA14" i="1" s="1"/>
  <c r="AB6" i="1"/>
  <c r="AB12" i="1"/>
  <c r="Y3" i="1"/>
  <c r="AA3" i="1" s="1"/>
  <c r="S16" i="1"/>
  <c r="S14" i="1"/>
  <c r="S19" i="1" s="1"/>
  <c r="V12" i="1"/>
  <c r="W12" i="1" s="1"/>
  <c r="V8" i="1"/>
  <c r="V17" i="1"/>
  <c r="V3" i="1"/>
  <c r="AB14" i="1"/>
  <c r="M19" i="1"/>
  <c r="K19" i="1"/>
  <c r="E19" i="1"/>
  <c r="H19" i="1"/>
  <c r="J13" i="1"/>
  <c r="G13" i="1"/>
  <c r="J7" i="1"/>
  <c r="G7" i="1"/>
  <c r="J6" i="1"/>
  <c r="G6" i="1"/>
  <c r="AB17" i="1" l="1"/>
  <c r="AA17" i="1"/>
  <c r="AN3" i="1"/>
  <c r="AM19" i="1"/>
  <c r="AQ14" i="1"/>
  <c r="AQ8" i="1"/>
  <c r="V10" i="1"/>
  <c r="W10" i="1" s="1"/>
  <c r="AC16" i="1"/>
  <c r="V6" i="1"/>
  <c r="W6" i="1" s="1"/>
  <c r="AE19" i="1"/>
  <c r="AA10" i="1"/>
  <c r="AC10" i="1" s="1"/>
  <c r="AB8" i="1"/>
  <c r="AC8" i="1" s="1"/>
  <c r="AA6" i="1"/>
  <c r="AA12" i="1"/>
  <c r="AC12" i="1" s="1"/>
  <c r="AQ17" i="1"/>
  <c r="AB3" i="1"/>
  <c r="AG16" i="1"/>
  <c r="AQ16" i="1" s="1"/>
  <c r="Y19" i="1"/>
  <c r="AG19" i="1"/>
  <c r="AC14" i="1"/>
  <c r="AR14" i="1" s="1"/>
  <c r="W8" i="1"/>
  <c r="U19" i="1"/>
  <c r="W17" i="1"/>
  <c r="W3" i="1"/>
  <c r="L13" i="1"/>
  <c r="L6" i="1"/>
  <c r="L7" i="1"/>
  <c r="AN19" i="1" l="1"/>
  <c r="AQ12" i="1"/>
  <c r="AQ10" i="1"/>
  <c r="AC6" i="1"/>
  <c r="AQ6" i="1"/>
  <c r="V19" i="1"/>
  <c r="AR16" i="1"/>
  <c r="AA19" i="1"/>
  <c r="AB19" i="1"/>
  <c r="AC17" i="1"/>
  <c r="AC3" i="1"/>
  <c r="W19" i="1"/>
  <c r="J17" i="1"/>
  <c r="J5" i="1"/>
  <c r="J8" i="1"/>
  <c r="J10" i="1"/>
  <c r="J12" i="1"/>
  <c r="J14" i="1"/>
  <c r="G5" i="1"/>
  <c r="G8" i="1"/>
  <c r="G10" i="1"/>
  <c r="G12" i="1"/>
  <c r="G14" i="1"/>
  <c r="G17" i="1"/>
  <c r="AQ19" i="1" l="1"/>
  <c r="AR19" i="1"/>
  <c r="AC19" i="1"/>
  <c r="L12" i="1"/>
  <c r="L17" i="1"/>
  <c r="L5" i="1"/>
  <c r="L8" i="1"/>
  <c r="L10" i="1"/>
  <c r="L14" i="1"/>
  <c r="J16" i="1"/>
  <c r="G16" i="1"/>
  <c r="J3" i="1"/>
  <c r="G3" i="1"/>
  <c r="J19" i="1" l="1"/>
  <c r="G19" i="1"/>
  <c r="L16" i="1"/>
  <c r="L3" i="1"/>
  <c r="L19" i="1" l="1"/>
  <c r="AK19" i="1"/>
  <c r="AI19" i="1" l="1"/>
</calcChain>
</file>

<file path=xl/sharedStrings.xml><?xml version="1.0" encoding="utf-8"?>
<sst xmlns="http://schemas.openxmlformats.org/spreadsheetml/2006/main" count="387" uniqueCount="211">
  <si>
    <t>Employee</t>
  </si>
  <si>
    <t>Position/Job Title</t>
  </si>
  <si>
    <t>Bonus Payments</t>
  </si>
  <si>
    <t>Total FICA 
(SS &amp; Medicare)</t>
  </si>
  <si>
    <t>Date Hired</t>
  </si>
  <si>
    <t>Regular Hours Worked</t>
  </si>
  <si>
    <t>Vacant 
(Yes or No)</t>
  </si>
  <si>
    <t>Pay Rate</t>
  </si>
  <si>
    <t>Overtime Hours Worked</t>
  </si>
  <si>
    <t>Total Wages Paid 
(Regular, OT, &amp; Bonus)</t>
  </si>
  <si>
    <t>Total Regular Wages</t>
  </si>
  <si>
    <t>Total Overtime Wages</t>
  </si>
  <si>
    <t>No</t>
  </si>
  <si>
    <t>N/A</t>
  </si>
  <si>
    <t>Yes</t>
  </si>
  <si>
    <t>Laborer</t>
  </si>
  <si>
    <t>Electrician</t>
  </si>
  <si>
    <t>WW Collection Operator</t>
  </si>
  <si>
    <t>WW Plant Supervisor</t>
  </si>
  <si>
    <t>4.20.2007</t>
  </si>
  <si>
    <t>7.10.2023</t>
  </si>
  <si>
    <t>1.1.2018</t>
  </si>
  <si>
    <t>1.23.2023</t>
  </si>
  <si>
    <t>5.3.2018</t>
  </si>
  <si>
    <t>4.13.2022</t>
  </si>
  <si>
    <t>2.26.2021</t>
  </si>
  <si>
    <t>3.10.2021</t>
  </si>
  <si>
    <t>3.29.2012</t>
  </si>
  <si>
    <t>9.20.2024</t>
  </si>
  <si>
    <t>8.15.2024</t>
  </si>
  <si>
    <t>Full/Part Time</t>
  </si>
  <si>
    <t>Part-Time</t>
  </si>
  <si>
    <t>Full-Time</t>
  </si>
  <si>
    <t>Intent to Fill Vacancy</t>
  </si>
  <si>
    <t>???</t>
  </si>
  <si>
    <t>Type of Plan</t>
  </si>
  <si>
    <t>Family</t>
  </si>
  <si>
    <t>Two Party Contract</t>
  </si>
  <si>
    <t>Subscriber</t>
  </si>
  <si>
    <t xml:space="preserve"> </t>
  </si>
  <si>
    <t>Subscriber &amp; 2 Children</t>
  </si>
  <si>
    <t>Subscriber&amp; Spouse</t>
  </si>
  <si>
    <t>Employee &amp; Children</t>
  </si>
  <si>
    <t>Employee &amp; Spouse</t>
  </si>
  <si>
    <t>Employer Contribution</t>
  </si>
  <si>
    <t>Allowed Amount</t>
  </si>
  <si>
    <t xml:space="preserve">Employee Only </t>
  </si>
  <si>
    <t>Employee Only</t>
  </si>
  <si>
    <t>Annual
Employer Contribution</t>
  </si>
  <si>
    <t>Employee #</t>
  </si>
  <si>
    <t>Monthly
Vision Insurance</t>
  </si>
  <si>
    <t>Monthly
Life Insurance</t>
  </si>
  <si>
    <t>Monthly
Short-Term / Long-Term Disability</t>
  </si>
  <si>
    <t>Monthly
Dental Insurance
Premium</t>
  </si>
  <si>
    <t>Disallowed Amount Per
PSC Adjustment</t>
  </si>
  <si>
    <t>FY23 Cost
Medical
Insurance</t>
  </si>
  <si>
    <t>FY 23 Cost
Dental
Insurance</t>
  </si>
  <si>
    <t>FY23 Cost
Vision
Insurance</t>
  </si>
  <si>
    <t>FY23
Cost
Life
Insurance</t>
  </si>
  <si>
    <t>FY23
Short-Term /
 Long-Term
Disability</t>
  </si>
  <si>
    <t>Total Cost of Employer Provided Benefits</t>
  </si>
  <si>
    <t>Annual Employer Contribution</t>
  </si>
  <si>
    <t>Medical Insurance
Employer Contributes 100% of Benefit Cost</t>
  </si>
  <si>
    <t>Dental Insurance
Employer Contributes 100% of Benefit Cost</t>
  </si>
  <si>
    <t>Vision Insurance
Employer Contributes 100% of Benefit Cost</t>
  </si>
  <si>
    <t>Life Insurance (Employer Provided)
Employer Contributes 100% of Benefit Cost</t>
  </si>
  <si>
    <t>Short-Term / Long-Term Disability
Employer Contributes 100% of Benefit Cost</t>
  </si>
  <si>
    <t>Total Cost for All Benefits After PSC Adjustments</t>
  </si>
  <si>
    <t>TOTALS</t>
  </si>
  <si>
    <t>Subscriber &amp; Dependent (NS)</t>
  </si>
  <si>
    <t>Monthly
Medical Insurance
Premium*</t>
  </si>
  <si>
    <t>*Monthly Health Insurance Premiums increased in June 2023</t>
  </si>
  <si>
    <t>S1</t>
  </si>
  <si>
    <t>S3</t>
  </si>
  <si>
    <t>S4</t>
  </si>
  <si>
    <t>S5</t>
  </si>
  <si>
    <t>S6</t>
  </si>
  <si>
    <t>S7</t>
  </si>
  <si>
    <t>S8</t>
  </si>
  <si>
    <t>S9</t>
  </si>
  <si>
    <t>Date
Terminated</t>
  </si>
  <si>
    <t>Employee No.</t>
  </si>
  <si>
    <t>Employee Name</t>
  </si>
  <si>
    <t>Position</t>
  </si>
  <si>
    <t>Status</t>
  </si>
  <si>
    <t>Current Wage Rate</t>
  </si>
  <si>
    <t>S2</t>
  </si>
  <si>
    <t>WW Supervisor</t>
  </si>
  <si>
    <t>S10</t>
  </si>
  <si>
    <t>S11</t>
  </si>
  <si>
    <t>S12</t>
  </si>
  <si>
    <t>Rate Study #</t>
  </si>
  <si>
    <t>2023 Wage Tables
(1-6)</t>
  </si>
  <si>
    <t>Current Wages
(1-6e)</t>
  </si>
  <si>
    <t>Remarks</t>
  </si>
  <si>
    <t>Crew Leader (Sewer) (aka Employee 13)</t>
  </si>
  <si>
    <t>Employee 1</t>
  </si>
  <si>
    <t>Not Listed</t>
  </si>
  <si>
    <t>Transferred from Sewer to Water in 04/2024</t>
  </si>
  <si>
    <t>Employee 2</t>
  </si>
  <si>
    <t>Collections Supervisor</t>
  </si>
  <si>
    <t>Employee 3</t>
  </si>
  <si>
    <t>Lab Supervisor</t>
  </si>
  <si>
    <t>Employee 4</t>
  </si>
  <si>
    <t>Equipment Operator</t>
  </si>
  <si>
    <t>Employee 5</t>
  </si>
  <si>
    <t>Employee 6</t>
  </si>
  <si>
    <t>Employee 7</t>
  </si>
  <si>
    <t>Employee 8</t>
  </si>
  <si>
    <t>Departed 09/20/2024</t>
  </si>
  <si>
    <t>Meter Reader</t>
  </si>
  <si>
    <t>Employee 9</t>
  </si>
  <si>
    <t>W1</t>
  </si>
  <si>
    <t>Employee 10</t>
  </si>
  <si>
    <t>W2</t>
  </si>
  <si>
    <t>Meter Tester</t>
  </si>
  <si>
    <t>Employee 11</t>
  </si>
  <si>
    <t>W31</t>
  </si>
  <si>
    <t>Utility Billing Specialist</t>
  </si>
  <si>
    <t>Employee 12</t>
  </si>
  <si>
    <t>W3</t>
  </si>
  <si>
    <t>Crew Leader (Water) (aka Employee 1)</t>
  </si>
  <si>
    <t>Employee 13</t>
  </si>
  <si>
    <t>W32</t>
  </si>
  <si>
    <t>Employee 14</t>
  </si>
  <si>
    <t>Employee 15</t>
  </si>
  <si>
    <t>W4</t>
  </si>
  <si>
    <t>Employee 16</t>
  </si>
  <si>
    <t>W5</t>
  </si>
  <si>
    <t>Water Treatment Plant Operator</t>
  </si>
  <si>
    <t>Employee 17</t>
  </si>
  <si>
    <t>W6</t>
  </si>
  <si>
    <t>Crew Leader</t>
  </si>
  <si>
    <t>Employee 18</t>
  </si>
  <si>
    <t>W7</t>
  </si>
  <si>
    <t>Line Foreman</t>
  </si>
  <si>
    <t>Employee 19</t>
  </si>
  <si>
    <t>W8</t>
  </si>
  <si>
    <t>Employee 20</t>
  </si>
  <si>
    <t>W9</t>
  </si>
  <si>
    <t>Assistant Superintendent</t>
  </si>
  <si>
    <t>Employee 21</t>
  </si>
  <si>
    <t>W10</t>
  </si>
  <si>
    <t>Wages allocated to both divisions</t>
  </si>
  <si>
    <t>Employee 22</t>
  </si>
  <si>
    <t>W11</t>
  </si>
  <si>
    <t>Office Support Staff</t>
  </si>
  <si>
    <t>Employee 23</t>
  </si>
  <si>
    <t>W12</t>
  </si>
  <si>
    <t>Employee 24</t>
  </si>
  <si>
    <t>Employee 25</t>
  </si>
  <si>
    <t>W13</t>
  </si>
  <si>
    <t>Office Assistant</t>
  </si>
  <si>
    <t>Employee 26</t>
  </si>
  <si>
    <t>W14</t>
  </si>
  <si>
    <t>Employee 27</t>
  </si>
  <si>
    <t>W15</t>
  </si>
  <si>
    <t>Water Treatment Plant Supervisor</t>
  </si>
  <si>
    <t>Employee 28</t>
  </si>
  <si>
    <t>W16</t>
  </si>
  <si>
    <t>Mechanic</t>
  </si>
  <si>
    <t>Employee 29</t>
  </si>
  <si>
    <t>W17</t>
  </si>
  <si>
    <t>Distribution System Monitor</t>
  </si>
  <si>
    <t>Employee 30</t>
  </si>
  <si>
    <t>W18</t>
  </si>
  <si>
    <t>Employee 31</t>
  </si>
  <si>
    <t>W19</t>
  </si>
  <si>
    <t>Employee 32</t>
  </si>
  <si>
    <t>W20</t>
  </si>
  <si>
    <t>Employee 33</t>
  </si>
  <si>
    <t>W21</t>
  </si>
  <si>
    <t>Employee 34</t>
  </si>
  <si>
    <t>W22</t>
  </si>
  <si>
    <t>Controller</t>
  </si>
  <si>
    <t>Employee 35</t>
  </si>
  <si>
    <t>W23</t>
  </si>
  <si>
    <t>Office Manager</t>
  </si>
  <si>
    <t>Employee 36</t>
  </si>
  <si>
    <t>W24</t>
  </si>
  <si>
    <t>Superintendent/Manager</t>
  </si>
  <si>
    <t>Employee 37</t>
  </si>
  <si>
    <t>W25</t>
  </si>
  <si>
    <t>Salary allocated to both divisions</t>
  </si>
  <si>
    <t>Employee 38</t>
  </si>
  <si>
    <t>W26</t>
  </si>
  <si>
    <t>Employee 39</t>
  </si>
  <si>
    <t>W27</t>
  </si>
  <si>
    <t>Laborer (Former Employee)</t>
  </si>
  <si>
    <t>Departed 08/15/2024</t>
  </si>
  <si>
    <t>Laborer (Post-2024 Employee)</t>
  </si>
  <si>
    <t>Electrician (Post-2024 Employee)</t>
  </si>
  <si>
    <t>W28</t>
  </si>
  <si>
    <t>Departed 05/12/2023</t>
  </si>
  <si>
    <t>W29</t>
  </si>
  <si>
    <t>Departed 06/15/2023</t>
  </si>
  <si>
    <t>W30</t>
  </si>
  <si>
    <t>Departed 07/21/2023</t>
  </si>
  <si>
    <t>Meter Reader (Post-2024 Employee)</t>
  </si>
  <si>
    <t>W33</t>
  </si>
  <si>
    <t>Mechanic (Post-2024 Employee)</t>
  </si>
  <si>
    <t>W34</t>
  </si>
  <si>
    <t>W35</t>
  </si>
  <si>
    <t>Key:
S - Sewer Employee
W - Water Employee</t>
  </si>
  <si>
    <t>FY23 Cost
Air Ambulance</t>
  </si>
  <si>
    <t>No Employee Contribution</t>
  </si>
  <si>
    <t>HRA
Contribution</t>
  </si>
  <si>
    <t>Departed 06/13/2024</t>
  </si>
  <si>
    <t>Cuirrently on Disability Leave</t>
  </si>
  <si>
    <t>Departed 05/29/2025</t>
  </si>
  <si>
    <t>Departed 08/26/2024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</si>
</sst>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"/>
    <numFmt numFmtId="166" formatCode="_(* #,##0.0_);_(* \(#,##0.0\);_(* &quot;-&quot;??_);_(@_)"/>
  </numFmts>
  <fonts count="11" x14ac:knownFonts="1">
    <font>
      <sz val="11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 val="singleAccounting"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 wrapText="1"/>
    </xf>
    <xf numFmtId="164" fontId="0" fillId="0" borderId="0" xfId="0" applyNumberFormat="1"/>
    <xf numFmtId="0" fontId="3" fillId="0" borderId="0" xfId="0" applyFont="1"/>
    <xf numFmtId="44" fontId="0" fillId="0" borderId="0" xfId="0" applyNumberFormat="1" applyAlignment="1">
      <alignment horizontal="right" vertical="center"/>
    </xf>
    <xf numFmtId="44" fontId="0" fillId="2" borderId="0" xfId="0" applyNumberFormat="1" applyFill="1" applyAlignment="1">
      <alignment horizontal="right" vertical="center"/>
    </xf>
    <xf numFmtId="44" fontId="0" fillId="0" borderId="0" xfId="0" applyNumberFormat="1" applyAlignment="1">
      <alignment horizontal="center" vertical="center"/>
    </xf>
    <xf numFmtId="44" fontId="0" fillId="2" borderId="0" xfId="0" applyNumberFormat="1" applyFill="1" applyAlignment="1">
      <alignment horizontal="center" vertical="center"/>
    </xf>
    <xf numFmtId="44" fontId="0" fillId="0" borderId="0" xfId="0" applyNumberFormat="1" applyAlignment="1">
      <alignment horizontal="center" vertical="center" wrapText="1"/>
    </xf>
    <xf numFmtId="44" fontId="0" fillId="0" borderId="0" xfId="2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44" fontId="3" fillId="0" borderId="0" xfId="0" applyNumberFormat="1" applyFont="1" applyAlignment="1">
      <alignment horizontal="center"/>
    </xf>
    <xf numFmtId="44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right"/>
    </xf>
    <xf numFmtId="44" fontId="3" fillId="0" borderId="0" xfId="0" applyNumberFormat="1" applyFont="1"/>
    <xf numFmtId="43" fontId="0" fillId="0" borderId="0" xfId="1" applyFont="1" applyAlignment="1">
      <alignment horizontal="center" vertical="center"/>
    </xf>
    <xf numFmtId="43" fontId="0" fillId="0" borderId="0" xfId="1" applyFont="1" applyAlignment="1">
      <alignment horizontal="center"/>
    </xf>
    <xf numFmtId="166" fontId="0" fillId="0" borderId="0" xfId="1" applyNumberFormat="1" applyFont="1" applyAlignment="1">
      <alignment horizontal="center" vertical="center"/>
    </xf>
    <xf numFmtId="166" fontId="4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8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8" fillId="4" borderId="0" xfId="0" applyFont="1" applyFill="1" applyAlignment="1">
      <alignment vertical="center" wrapText="1"/>
    </xf>
    <xf numFmtId="0" fontId="10" fillId="0" borderId="0" xfId="0" applyFont="1" applyAlignment="1">
      <alignment wrapText="1"/>
    </xf>
    <xf numFmtId="0" fontId="3" fillId="0" borderId="0" xfId="0" applyFont="1" applyAlignment="1">
      <alignment horizontal="center"/>
    </xf>
    <xf numFmtId="44" fontId="0" fillId="0" borderId="0" xfId="0" applyNumberFormat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44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43" fontId="5" fillId="0" borderId="0" xfId="1" applyFont="1" applyAlignment="1">
      <alignment horizontal="center" vertical="center"/>
    </xf>
    <xf numFmtId="166" fontId="2" fillId="0" borderId="0" xfId="1" applyNumberFormat="1" applyFont="1" applyAlignment="1">
      <alignment horizontal="center" vertical="center"/>
    </xf>
    <xf numFmtId="44" fontId="5" fillId="0" borderId="0" xfId="0" applyNumberFormat="1" applyFont="1" applyAlignment="1">
      <alignment horizontal="right" vertical="center"/>
    </xf>
    <xf numFmtId="44" fontId="0" fillId="0" borderId="1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BA10B-B947-46A4-9FA2-5B777329A0B6}">
  <sheetPr>
    <pageSetUpPr fitToPage="1"/>
  </sheetPr>
  <dimension ref="A1:BE42"/>
  <sheetViews>
    <sheetView topLeftCell="A2" workbookViewId="0">
      <pane xSplit="1" topLeftCell="AO1" activePane="topRight" state="frozen"/>
      <selection pane="topRight" activeCell="A3" sqref="A3:A18"/>
    </sheetView>
  </sheetViews>
  <sheetFormatPr defaultRowHeight="14.5" x14ac:dyDescent="0.35"/>
  <cols>
    <col min="1" max="2" width="18.7265625" style="1" customWidth="1"/>
    <col min="3" max="3" width="23.1796875" style="1" customWidth="1"/>
    <col min="4" max="4" width="17.7265625" style="1" customWidth="1"/>
    <col min="5" max="5" width="13.453125" style="1" customWidth="1"/>
    <col min="6" max="6" width="12.1796875" style="1" customWidth="1"/>
    <col min="7" max="7" width="12.7265625" style="1" customWidth="1"/>
    <col min="8" max="8" width="9.7265625" style="1" customWidth="1"/>
    <col min="9" max="9" width="10.26953125" style="1" customWidth="1"/>
    <col min="10" max="10" width="12.1796875" style="1" customWidth="1"/>
    <col min="11" max="11" width="10.54296875" style="1" customWidth="1"/>
    <col min="12" max="12" width="17" style="1" customWidth="1"/>
    <col min="13" max="13" width="16" style="1" customWidth="1"/>
    <col min="14" max="14" width="13.26953125" style="1" customWidth="1"/>
    <col min="15" max="15" width="15" style="1" customWidth="1"/>
    <col min="16" max="16" width="13.1796875" style="1" customWidth="1"/>
    <col min="17" max="17" width="12.81640625" style="1" customWidth="1"/>
    <col min="18" max="19" width="13.26953125" style="1" customWidth="1"/>
    <col min="20" max="20" width="15.26953125" style="1" customWidth="1"/>
    <col min="21" max="22" width="13.26953125" style="1" customWidth="1"/>
    <col min="23" max="23" width="13.1796875" style="1" customWidth="1"/>
    <col min="24" max="24" width="12.1796875" style="1" customWidth="1"/>
    <col min="25" max="26" width="11.7265625" style="1" customWidth="1"/>
    <col min="27" max="27" width="13" style="1" customWidth="1"/>
    <col min="28" max="28" width="13.7265625" style="1" customWidth="1"/>
    <col min="29" max="30" width="14.26953125" style="1" customWidth="1"/>
    <col min="31" max="31" width="14.453125" style="1" customWidth="1"/>
    <col min="32" max="32" width="11.7265625" style="1" customWidth="1"/>
    <col min="33" max="33" width="13.1796875" style="1" customWidth="1"/>
    <col min="34" max="34" width="11.7265625" style="1" customWidth="1"/>
    <col min="35" max="35" width="14.26953125" style="1" customWidth="1"/>
    <col min="36" max="36" width="15" style="1" customWidth="1"/>
    <col min="37" max="37" width="13.453125" style="1" customWidth="1"/>
    <col min="38" max="38" width="10.54296875" style="1" customWidth="1"/>
    <col min="39" max="39" width="14.26953125" style="1" customWidth="1"/>
    <col min="40" max="41" width="15" style="1" customWidth="1"/>
    <col min="42" max="42" width="15.54296875" style="1" customWidth="1"/>
    <col min="43" max="43" width="15" style="1" customWidth="1"/>
    <col min="44" max="44" width="14.453125" style="1" customWidth="1"/>
    <col min="45" max="45" width="13.81640625" style="1" customWidth="1"/>
    <col min="46" max="46" width="14.7265625" style="1" customWidth="1"/>
    <col min="47" max="47" width="14.453125" style="1" customWidth="1"/>
    <col min="48" max="48" width="13.81640625" style="1" customWidth="1"/>
    <col min="49" max="49" width="14.7265625" style="1" customWidth="1"/>
    <col min="50" max="50" width="14.453125" style="1" customWidth="1"/>
    <col min="51" max="51" width="13.81640625" style="1" customWidth="1"/>
    <col min="52" max="52" width="14.7265625" style="1" customWidth="1"/>
    <col min="53" max="53" width="14.453125" style="1" customWidth="1"/>
    <col min="54" max="54" width="13.81640625" style="1" customWidth="1"/>
    <col min="55" max="55" width="14.7265625" style="1" customWidth="1"/>
    <col min="56" max="56" width="25.7265625" customWidth="1"/>
  </cols>
  <sheetData>
    <row r="1" spans="1:55" s="16" customFormat="1" ht="52.5" customHeight="1" x14ac:dyDescent="0.3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46" t="s">
        <v>62</v>
      </c>
      <c r="S1" s="41"/>
      <c r="T1" s="41"/>
      <c r="U1" s="41"/>
      <c r="V1" s="41"/>
      <c r="W1" s="41"/>
      <c r="X1" s="46" t="s">
        <v>63</v>
      </c>
      <c r="Y1" s="41"/>
      <c r="Z1" s="41"/>
      <c r="AA1" s="41"/>
      <c r="AB1" s="41"/>
      <c r="AC1" s="41"/>
      <c r="AD1" s="46" t="s">
        <v>64</v>
      </c>
      <c r="AE1" s="41"/>
      <c r="AF1" s="41"/>
      <c r="AG1" s="41"/>
      <c r="AH1" s="46" t="s">
        <v>65</v>
      </c>
      <c r="AI1" s="41"/>
      <c r="AJ1" s="41"/>
      <c r="AK1" s="41"/>
      <c r="AL1" s="46" t="s">
        <v>66</v>
      </c>
      <c r="AM1" s="41"/>
      <c r="AN1" s="41"/>
      <c r="AO1" s="41" t="s">
        <v>205</v>
      </c>
      <c r="AP1" s="41"/>
      <c r="AQ1" s="10"/>
      <c r="AR1" s="10"/>
      <c r="AS1" s="10"/>
      <c r="AT1" s="10"/>
      <c r="AU1" s="10"/>
      <c r="AV1" s="10"/>
      <c r="AW1" s="10"/>
      <c r="AX1" s="10"/>
      <c r="AY1" s="10"/>
      <c r="AZ1" s="10"/>
    </row>
    <row r="2" spans="1:55" s="5" customFormat="1" ht="80" x14ac:dyDescent="0.4">
      <c r="A2" s="3" t="s">
        <v>0</v>
      </c>
      <c r="B2" s="3" t="s">
        <v>49</v>
      </c>
      <c r="C2" s="3" t="s">
        <v>1</v>
      </c>
      <c r="D2" s="3" t="s">
        <v>30</v>
      </c>
      <c r="E2" s="4" t="s">
        <v>5</v>
      </c>
      <c r="F2" s="3" t="s">
        <v>7</v>
      </c>
      <c r="G2" s="4" t="s">
        <v>10</v>
      </c>
      <c r="H2" s="4" t="s">
        <v>8</v>
      </c>
      <c r="I2" s="4" t="s">
        <v>7</v>
      </c>
      <c r="J2" s="4" t="s">
        <v>11</v>
      </c>
      <c r="K2" s="4" t="s">
        <v>2</v>
      </c>
      <c r="L2" s="4" t="s">
        <v>9</v>
      </c>
      <c r="M2" s="4" t="s">
        <v>3</v>
      </c>
      <c r="N2" s="3" t="s">
        <v>4</v>
      </c>
      <c r="O2" s="4" t="s">
        <v>80</v>
      </c>
      <c r="P2" s="4" t="s">
        <v>6</v>
      </c>
      <c r="Q2" s="4" t="s">
        <v>33</v>
      </c>
      <c r="R2" s="14" t="s">
        <v>70</v>
      </c>
      <c r="S2" s="14" t="s">
        <v>55</v>
      </c>
      <c r="T2" s="4" t="s">
        <v>35</v>
      </c>
      <c r="U2" s="4" t="s">
        <v>48</v>
      </c>
      <c r="V2" s="4" t="s">
        <v>54</v>
      </c>
      <c r="W2" s="4" t="s">
        <v>45</v>
      </c>
      <c r="X2" s="14" t="s">
        <v>53</v>
      </c>
      <c r="Y2" s="14" t="s">
        <v>56</v>
      </c>
      <c r="Z2" s="4" t="s">
        <v>35</v>
      </c>
      <c r="AA2" s="4" t="s">
        <v>61</v>
      </c>
      <c r="AB2" s="4" t="s">
        <v>54</v>
      </c>
      <c r="AC2" s="4" t="s">
        <v>45</v>
      </c>
      <c r="AD2" s="14" t="s">
        <v>50</v>
      </c>
      <c r="AE2" s="14" t="s">
        <v>57</v>
      </c>
      <c r="AF2" s="4" t="s">
        <v>35</v>
      </c>
      <c r="AG2" s="4" t="s">
        <v>44</v>
      </c>
      <c r="AH2" s="14" t="s">
        <v>51</v>
      </c>
      <c r="AI2" s="14" t="s">
        <v>58</v>
      </c>
      <c r="AJ2" s="4" t="s">
        <v>35</v>
      </c>
      <c r="AK2" s="4" t="s">
        <v>44</v>
      </c>
      <c r="AL2" s="14" t="s">
        <v>52</v>
      </c>
      <c r="AM2" s="14" t="s">
        <v>59</v>
      </c>
      <c r="AN2" s="4" t="s">
        <v>44</v>
      </c>
      <c r="AO2" s="32" t="s">
        <v>204</v>
      </c>
      <c r="AP2" s="32" t="s">
        <v>206</v>
      </c>
      <c r="AQ2" s="4" t="s">
        <v>60</v>
      </c>
      <c r="AR2" s="4" t="s">
        <v>67</v>
      </c>
    </row>
    <row r="3" spans="1:55" s="8" customFormat="1" ht="18" customHeight="1" x14ac:dyDescent="0.35">
      <c r="A3" s="48"/>
      <c r="B3" s="45" t="s">
        <v>72</v>
      </c>
      <c r="C3" s="45" t="s">
        <v>17</v>
      </c>
      <c r="D3" s="45" t="s">
        <v>32</v>
      </c>
      <c r="E3" s="49">
        <v>1892.5</v>
      </c>
      <c r="F3" s="42">
        <v>26.36</v>
      </c>
      <c r="G3" s="42">
        <f t="shared" ref="G3:G14" si="0">E3*F3</f>
        <v>49886.299999999996</v>
      </c>
      <c r="H3" s="51">
        <v>32.5</v>
      </c>
      <c r="I3" s="42">
        <v>39.54</v>
      </c>
      <c r="J3" s="42">
        <f t="shared" ref="J3:J14" si="1">H3*I3</f>
        <v>1285.05</v>
      </c>
      <c r="K3" s="42">
        <v>582.41999999999996</v>
      </c>
      <c r="L3" s="42">
        <f>G3+J3+K3</f>
        <v>51753.77</v>
      </c>
      <c r="M3" s="42">
        <v>3879.96</v>
      </c>
      <c r="N3" s="45" t="s">
        <v>19</v>
      </c>
      <c r="O3" s="45" t="s">
        <v>13</v>
      </c>
      <c r="P3" s="45" t="s">
        <v>12</v>
      </c>
      <c r="Q3" s="52"/>
      <c r="R3" s="22">
        <v>1681.74</v>
      </c>
      <c r="S3" s="42">
        <f>(R3*5)+(R4*7)</f>
        <v>21181.88</v>
      </c>
      <c r="T3" s="45" t="s">
        <v>36</v>
      </c>
      <c r="U3" s="42">
        <f>S3</f>
        <v>21181.88</v>
      </c>
      <c r="V3" s="42">
        <f>U3*32%</f>
        <v>6778.2016000000003</v>
      </c>
      <c r="W3" s="42">
        <f>U3-V3</f>
        <v>14403.678400000001</v>
      </c>
      <c r="X3" s="42">
        <v>79.349999999999994</v>
      </c>
      <c r="Y3" s="42">
        <f>X3*12</f>
        <v>952.19999999999993</v>
      </c>
      <c r="Z3" s="45" t="s">
        <v>36</v>
      </c>
      <c r="AA3" s="42">
        <f>Y3</f>
        <v>952.19999999999993</v>
      </c>
      <c r="AB3" s="42">
        <f>Y3*60%</f>
        <v>571.31999999999994</v>
      </c>
      <c r="AC3" s="42">
        <f t="shared" ref="AC3:AC17" si="2">AA3-AB3</f>
        <v>380.88</v>
      </c>
      <c r="AD3" s="42">
        <v>20.22</v>
      </c>
      <c r="AE3" s="42">
        <f>12*AD3</f>
        <v>242.64</v>
      </c>
      <c r="AF3" s="45" t="s">
        <v>36</v>
      </c>
      <c r="AG3" s="42">
        <f>AE3</f>
        <v>242.64</v>
      </c>
      <c r="AH3" s="42">
        <v>9.58</v>
      </c>
      <c r="AI3" s="42">
        <f>AH3*12</f>
        <v>114.96000000000001</v>
      </c>
      <c r="AJ3" s="45" t="s">
        <v>36</v>
      </c>
      <c r="AK3" s="42">
        <f>AI3</f>
        <v>114.96000000000001</v>
      </c>
      <c r="AL3" s="42">
        <v>72.63</v>
      </c>
      <c r="AM3" s="42">
        <f>AL3*13</f>
        <v>944.18999999999994</v>
      </c>
      <c r="AN3" s="42">
        <f>AM3</f>
        <v>944.18999999999994</v>
      </c>
      <c r="AO3" s="42">
        <v>75</v>
      </c>
      <c r="AP3" s="42">
        <v>500</v>
      </c>
      <c r="AQ3" s="44">
        <f>U3+AA3+AG3+AK3+AN3+AO3+AP3</f>
        <v>24010.87</v>
      </c>
      <c r="AR3" s="42">
        <f>W3+AC3+AG3+AK3+AN3+AO3+AP3</f>
        <v>16661.348399999999</v>
      </c>
    </row>
    <row r="4" spans="1:55" s="8" customFormat="1" ht="18" customHeight="1" x14ac:dyDescent="0.35">
      <c r="A4" s="48"/>
      <c r="B4" s="45"/>
      <c r="C4" s="45"/>
      <c r="D4" s="45"/>
      <c r="E4" s="49"/>
      <c r="F4" s="42"/>
      <c r="G4" s="42"/>
      <c r="H4" s="51"/>
      <c r="I4" s="42"/>
      <c r="J4" s="42"/>
      <c r="K4" s="42"/>
      <c r="L4" s="42"/>
      <c r="M4" s="42"/>
      <c r="N4" s="45"/>
      <c r="O4" s="45"/>
      <c r="P4" s="45"/>
      <c r="Q4" s="52"/>
      <c r="R4" s="19">
        <v>1824.74</v>
      </c>
      <c r="S4" s="42"/>
      <c r="T4" s="45"/>
      <c r="U4" s="42"/>
      <c r="V4" s="42"/>
      <c r="W4" s="42"/>
      <c r="X4" s="42"/>
      <c r="Y4" s="42"/>
      <c r="Z4" s="45"/>
      <c r="AA4" s="42"/>
      <c r="AB4" s="42"/>
      <c r="AC4" s="42"/>
      <c r="AD4" s="42"/>
      <c r="AE4" s="42"/>
      <c r="AF4" s="45"/>
      <c r="AG4" s="42"/>
      <c r="AH4" s="42"/>
      <c r="AI4" s="42"/>
      <c r="AJ4" s="45"/>
      <c r="AK4" s="42"/>
      <c r="AL4" s="42"/>
      <c r="AM4" s="42"/>
      <c r="AN4" s="42"/>
      <c r="AO4" s="42"/>
      <c r="AP4" s="42"/>
      <c r="AQ4" s="44"/>
      <c r="AR4" s="42"/>
    </row>
    <row r="5" spans="1:55" s="8" customFormat="1" ht="18" customHeight="1" x14ac:dyDescent="0.35">
      <c r="A5" s="48"/>
      <c r="B5" s="50" t="s">
        <v>72</v>
      </c>
      <c r="C5" s="45" t="s">
        <v>15</v>
      </c>
      <c r="D5" s="6" t="s">
        <v>31</v>
      </c>
      <c r="E5" s="28">
        <v>497.5</v>
      </c>
      <c r="F5" s="19">
        <v>14</v>
      </c>
      <c r="G5" s="19">
        <f t="shared" si="0"/>
        <v>6965</v>
      </c>
      <c r="H5" s="30">
        <v>0</v>
      </c>
      <c r="I5" s="19">
        <v>21</v>
      </c>
      <c r="J5" s="19">
        <f t="shared" si="1"/>
        <v>0</v>
      </c>
      <c r="K5" s="19">
        <v>0</v>
      </c>
      <c r="L5" s="19">
        <f>G5+J5+K5</f>
        <v>6965</v>
      </c>
      <c r="M5" s="42">
        <v>2517.34</v>
      </c>
      <c r="N5" s="45" t="s">
        <v>22</v>
      </c>
      <c r="O5" s="45" t="s">
        <v>13</v>
      </c>
      <c r="P5" s="45" t="s">
        <v>12</v>
      </c>
      <c r="Q5" s="12"/>
      <c r="R5" s="20" t="s">
        <v>39</v>
      </c>
      <c r="S5" s="20"/>
      <c r="T5" s="12" t="s">
        <v>39</v>
      </c>
      <c r="U5" s="20" t="s">
        <v>39</v>
      </c>
      <c r="V5" s="20"/>
      <c r="W5" s="20"/>
      <c r="X5" s="20"/>
      <c r="Y5" s="20"/>
      <c r="Z5" s="12"/>
      <c r="AA5" s="20"/>
      <c r="AB5" s="20"/>
      <c r="AC5" s="20"/>
      <c r="AD5" s="20"/>
      <c r="AE5" s="20"/>
      <c r="AF5" s="12"/>
      <c r="AG5" s="20"/>
      <c r="AH5" s="20"/>
      <c r="AI5" s="20"/>
      <c r="AJ5" s="12"/>
      <c r="AK5" s="20"/>
      <c r="AL5" s="20"/>
      <c r="AM5" s="20"/>
      <c r="AN5" s="20"/>
      <c r="AO5" s="20"/>
      <c r="AP5" s="20"/>
      <c r="AQ5" s="18"/>
      <c r="AR5" s="20"/>
    </row>
    <row r="6" spans="1:55" x14ac:dyDescent="0.35">
      <c r="A6" s="48"/>
      <c r="B6" s="50"/>
      <c r="C6" s="45"/>
      <c r="D6" s="1" t="s">
        <v>32</v>
      </c>
      <c r="E6" s="29">
        <v>478</v>
      </c>
      <c r="F6" s="19">
        <v>15</v>
      </c>
      <c r="G6" s="19">
        <f t="shared" si="0"/>
        <v>7170</v>
      </c>
      <c r="H6" s="30">
        <v>9</v>
      </c>
      <c r="I6" s="19">
        <v>22.5</v>
      </c>
      <c r="J6" s="19">
        <f t="shared" si="1"/>
        <v>202.5</v>
      </c>
      <c r="K6" s="19">
        <v>0</v>
      </c>
      <c r="L6" s="19">
        <f t="shared" ref="L6:L7" si="3">G6+J6+K6</f>
        <v>7372.5</v>
      </c>
      <c r="M6" s="42"/>
      <c r="N6" s="45"/>
      <c r="O6" s="45"/>
      <c r="P6" s="45"/>
      <c r="Q6" s="13"/>
      <c r="R6" s="19">
        <v>579.91</v>
      </c>
      <c r="S6" s="42">
        <f>(R6*1)+(R7*7)</f>
        <v>4984.45</v>
      </c>
      <c r="T6" s="45" t="s">
        <v>46</v>
      </c>
      <c r="U6" s="42">
        <f>S6</f>
        <v>4984.45</v>
      </c>
      <c r="V6" s="42">
        <f>U6*20%</f>
        <v>996.89</v>
      </c>
      <c r="W6" s="42">
        <f>U6-V6</f>
        <v>3987.56</v>
      </c>
      <c r="X6" s="42">
        <v>19.399999999999999</v>
      </c>
      <c r="Y6" s="42">
        <f>X6*8</f>
        <v>155.19999999999999</v>
      </c>
      <c r="Z6" s="45" t="s">
        <v>38</v>
      </c>
      <c r="AA6" s="42">
        <f>Y6</f>
        <v>155.19999999999999</v>
      </c>
      <c r="AB6" s="42">
        <f>Y6*60%</f>
        <v>93.11999999999999</v>
      </c>
      <c r="AC6" s="42">
        <f>AA6-AB6</f>
        <v>62.08</v>
      </c>
      <c r="AD6" s="42">
        <v>6.88</v>
      </c>
      <c r="AE6" s="42">
        <f>8*AD6</f>
        <v>55.04</v>
      </c>
      <c r="AF6" s="45" t="s">
        <v>0</v>
      </c>
      <c r="AG6" s="42">
        <f>AE6</f>
        <v>55.04</v>
      </c>
      <c r="AH6" s="42">
        <v>9.58</v>
      </c>
      <c r="AI6" s="42">
        <f>AH6*8</f>
        <v>76.64</v>
      </c>
      <c r="AJ6" s="45" t="s">
        <v>36</v>
      </c>
      <c r="AK6" s="42">
        <f>AI6</f>
        <v>76.64</v>
      </c>
      <c r="AL6" s="42">
        <v>49.57</v>
      </c>
      <c r="AM6" s="42">
        <f>AL6*8</f>
        <v>396.56</v>
      </c>
      <c r="AN6" s="42">
        <f>AM6</f>
        <v>396.56</v>
      </c>
      <c r="AO6" s="42">
        <v>75</v>
      </c>
      <c r="AP6" s="42">
        <v>334</v>
      </c>
      <c r="AQ6" s="44">
        <f>U6+AA6+AG6+AK6+AN6+AO6</f>
        <v>5742.89</v>
      </c>
      <c r="AR6" s="44">
        <f>W6+AC6+AG6+AK6+AN6+AO6+AP6</f>
        <v>4986.880000000001</v>
      </c>
      <c r="AS6"/>
      <c r="AT6"/>
      <c r="AU6"/>
      <c r="AV6"/>
      <c r="AW6"/>
      <c r="AX6"/>
      <c r="AY6"/>
      <c r="AZ6"/>
      <c r="BA6"/>
      <c r="BB6"/>
      <c r="BC6"/>
    </row>
    <row r="7" spans="1:55" x14ac:dyDescent="0.35">
      <c r="A7" s="48"/>
      <c r="B7" s="50"/>
      <c r="C7" s="45"/>
      <c r="D7" s="1" t="s">
        <v>32</v>
      </c>
      <c r="E7" s="29">
        <v>953.5</v>
      </c>
      <c r="F7" s="19">
        <v>18</v>
      </c>
      <c r="G7" s="19">
        <f t="shared" si="0"/>
        <v>17163</v>
      </c>
      <c r="H7" s="30">
        <v>30.5</v>
      </c>
      <c r="I7" s="19">
        <v>27</v>
      </c>
      <c r="J7" s="19">
        <f t="shared" si="1"/>
        <v>823.5</v>
      </c>
      <c r="K7" s="19">
        <v>582.41</v>
      </c>
      <c r="L7" s="19">
        <f t="shared" si="3"/>
        <v>18568.91</v>
      </c>
      <c r="M7" s="42"/>
      <c r="N7" s="45"/>
      <c r="O7" s="45"/>
      <c r="P7" s="45"/>
      <c r="Q7" s="13"/>
      <c r="R7" s="19">
        <v>629.22</v>
      </c>
      <c r="S7" s="42"/>
      <c r="T7" s="45"/>
      <c r="U7" s="42"/>
      <c r="V7" s="42"/>
      <c r="W7" s="42"/>
      <c r="X7" s="42"/>
      <c r="Y7" s="42"/>
      <c r="Z7" s="45"/>
      <c r="AA7" s="42"/>
      <c r="AB7" s="42"/>
      <c r="AC7" s="42"/>
      <c r="AD7" s="42"/>
      <c r="AE7" s="42"/>
      <c r="AF7" s="45"/>
      <c r="AG7" s="42"/>
      <c r="AH7" s="42"/>
      <c r="AI7" s="42"/>
      <c r="AJ7" s="45"/>
      <c r="AK7" s="42"/>
      <c r="AL7" s="42"/>
      <c r="AM7" s="42"/>
      <c r="AN7" s="42"/>
      <c r="AO7" s="42"/>
      <c r="AP7" s="42"/>
      <c r="AQ7" s="44"/>
      <c r="AR7" s="44"/>
      <c r="AS7"/>
      <c r="AT7"/>
      <c r="AU7"/>
      <c r="AV7"/>
      <c r="AW7"/>
      <c r="AX7"/>
      <c r="AY7"/>
      <c r="AZ7"/>
      <c r="BA7"/>
      <c r="BB7"/>
      <c r="BC7"/>
    </row>
    <row r="8" spans="1:55" s="8" customFormat="1" ht="18" customHeight="1" x14ac:dyDescent="0.35">
      <c r="A8" s="48"/>
      <c r="B8" s="45" t="s">
        <v>73</v>
      </c>
      <c r="C8" s="45" t="s">
        <v>18</v>
      </c>
      <c r="D8" s="45" t="s">
        <v>32</v>
      </c>
      <c r="E8" s="49">
        <v>2214.5</v>
      </c>
      <c r="F8" s="42">
        <v>25.36</v>
      </c>
      <c r="G8" s="42">
        <f t="shared" si="0"/>
        <v>56159.72</v>
      </c>
      <c r="H8" s="51">
        <v>136</v>
      </c>
      <c r="I8" s="42">
        <v>38.04</v>
      </c>
      <c r="J8" s="42">
        <f t="shared" si="1"/>
        <v>5173.4399999999996</v>
      </c>
      <c r="K8" s="42">
        <v>2041.72</v>
      </c>
      <c r="L8" s="42">
        <f>G8+J8+K8</f>
        <v>63374.880000000005</v>
      </c>
      <c r="M8" s="42">
        <v>4823.47</v>
      </c>
      <c r="N8" s="45" t="s">
        <v>23</v>
      </c>
      <c r="O8" s="45" t="s">
        <v>13</v>
      </c>
      <c r="P8" s="45" t="s">
        <v>12</v>
      </c>
      <c r="Q8" s="52"/>
      <c r="R8" s="19">
        <v>579.91</v>
      </c>
      <c r="S8" s="42">
        <f>(R8*5)+(R9*7)</f>
        <v>7304.09</v>
      </c>
      <c r="T8" s="45" t="s">
        <v>46</v>
      </c>
      <c r="U8" s="42">
        <f>S8</f>
        <v>7304.09</v>
      </c>
      <c r="V8" s="42">
        <f>U8*20%</f>
        <v>1460.8180000000002</v>
      </c>
      <c r="W8" s="42">
        <f>U8-V8</f>
        <v>5843.2719999999999</v>
      </c>
      <c r="X8" s="42">
        <v>19.399999999999999</v>
      </c>
      <c r="Y8" s="42">
        <f>X8*12</f>
        <v>232.79999999999998</v>
      </c>
      <c r="Z8" s="45" t="s">
        <v>38</v>
      </c>
      <c r="AA8" s="42">
        <f>Y8</f>
        <v>232.79999999999998</v>
      </c>
      <c r="AB8" s="42">
        <f>Y8*60%</f>
        <v>139.67999999999998</v>
      </c>
      <c r="AC8" s="42">
        <f>AA8-AB8</f>
        <v>93.12</v>
      </c>
      <c r="AD8" s="42">
        <v>6.88</v>
      </c>
      <c r="AE8" s="42">
        <f>12*AD8</f>
        <v>82.56</v>
      </c>
      <c r="AF8" s="45" t="s">
        <v>0</v>
      </c>
      <c r="AG8" s="42">
        <f>AE8</f>
        <v>82.56</v>
      </c>
      <c r="AH8" s="42">
        <v>6</v>
      </c>
      <c r="AI8" s="42">
        <f>AH8*12</f>
        <v>72</v>
      </c>
      <c r="AJ8" s="45" t="s">
        <v>0</v>
      </c>
      <c r="AK8" s="42">
        <f>AI8</f>
        <v>72</v>
      </c>
      <c r="AL8" s="42">
        <v>69.87</v>
      </c>
      <c r="AM8" s="42">
        <f>AL8*13</f>
        <v>908.31000000000006</v>
      </c>
      <c r="AN8" s="42">
        <f>AM8</f>
        <v>908.31000000000006</v>
      </c>
      <c r="AO8" s="42">
        <v>75</v>
      </c>
      <c r="AP8" s="42">
        <v>500</v>
      </c>
      <c r="AQ8" s="44">
        <f>U8+AA8+AG8+AK8+AN8+AO8</f>
        <v>8674.76</v>
      </c>
      <c r="AR8" s="44">
        <f>W8+AC8+AG8+AK8+AN8+AP8</f>
        <v>7499.2620000000006</v>
      </c>
    </row>
    <row r="9" spans="1:55" s="8" customFormat="1" ht="18" customHeight="1" x14ac:dyDescent="0.35">
      <c r="A9" s="48"/>
      <c r="B9" s="45"/>
      <c r="C9" s="45"/>
      <c r="D9" s="45"/>
      <c r="E9" s="49"/>
      <c r="F9" s="42"/>
      <c r="G9" s="42"/>
      <c r="H9" s="51"/>
      <c r="I9" s="42"/>
      <c r="J9" s="42"/>
      <c r="K9" s="42"/>
      <c r="L9" s="42"/>
      <c r="M9" s="42"/>
      <c r="N9" s="45"/>
      <c r="O9" s="45"/>
      <c r="P9" s="45"/>
      <c r="Q9" s="52"/>
      <c r="R9" s="19">
        <v>629.22</v>
      </c>
      <c r="S9" s="42"/>
      <c r="T9" s="45"/>
      <c r="U9" s="42"/>
      <c r="V9" s="42"/>
      <c r="W9" s="42"/>
      <c r="X9" s="42"/>
      <c r="Y9" s="42"/>
      <c r="Z9" s="45"/>
      <c r="AA9" s="42"/>
      <c r="AB9" s="42"/>
      <c r="AC9" s="42"/>
      <c r="AD9" s="42"/>
      <c r="AE9" s="42"/>
      <c r="AF9" s="45"/>
      <c r="AG9" s="42"/>
      <c r="AH9" s="42"/>
      <c r="AI9" s="42"/>
      <c r="AJ9" s="45"/>
      <c r="AK9" s="42"/>
      <c r="AL9" s="42"/>
      <c r="AM9" s="42"/>
      <c r="AN9" s="42"/>
      <c r="AO9" s="42"/>
      <c r="AP9" s="42"/>
      <c r="AQ9" s="44"/>
      <c r="AR9" s="44"/>
    </row>
    <row r="10" spans="1:55" s="8" customFormat="1" ht="30" customHeight="1" x14ac:dyDescent="0.35">
      <c r="A10" s="48"/>
      <c r="B10" s="45" t="s">
        <v>74</v>
      </c>
      <c r="C10" s="45" t="s">
        <v>15</v>
      </c>
      <c r="D10" s="45" t="s">
        <v>32</v>
      </c>
      <c r="E10" s="49">
        <v>2091.5</v>
      </c>
      <c r="F10" s="42">
        <v>18</v>
      </c>
      <c r="G10" s="42">
        <f t="shared" si="0"/>
        <v>37647</v>
      </c>
      <c r="H10" s="51">
        <v>91</v>
      </c>
      <c r="I10" s="42">
        <v>27</v>
      </c>
      <c r="J10" s="42">
        <f t="shared" si="1"/>
        <v>2457</v>
      </c>
      <c r="K10" s="42">
        <v>589.26</v>
      </c>
      <c r="L10" s="42">
        <f>G10+J10+K10</f>
        <v>40693.26</v>
      </c>
      <c r="M10" s="42">
        <v>3091</v>
      </c>
      <c r="N10" s="45" t="s">
        <v>24</v>
      </c>
      <c r="O10" s="45" t="s">
        <v>13</v>
      </c>
      <c r="P10" s="45" t="s">
        <v>12</v>
      </c>
      <c r="Q10" s="52"/>
      <c r="R10" s="19">
        <v>1043.8399999999999</v>
      </c>
      <c r="S10" s="42">
        <f>(R10*5)+(R11*7)</f>
        <v>13147.399999999998</v>
      </c>
      <c r="T10" s="53" t="s">
        <v>69</v>
      </c>
      <c r="U10" s="42">
        <f>S10</f>
        <v>13147.399999999998</v>
      </c>
      <c r="V10" s="54">
        <f>U10*32%</f>
        <v>4207.1679999999997</v>
      </c>
      <c r="W10" s="42">
        <f>U10-V10</f>
        <v>8940.2319999999982</v>
      </c>
      <c r="X10" s="42">
        <v>39.6</v>
      </c>
      <c r="Y10" s="42">
        <f>X10*12</f>
        <v>475.20000000000005</v>
      </c>
      <c r="Z10" s="53" t="s">
        <v>40</v>
      </c>
      <c r="AA10" s="42">
        <f>Y10</f>
        <v>475.20000000000005</v>
      </c>
      <c r="AB10" s="42">
        <f>Y10*60%</f>
        <v>285.12</v>
      </c>
      <c r="AC10" s="42">
        <f>AA10-AB10</f>
        <v>190.08000000000004</v>
      </c>
      <c r="AD10" s="54">
        <v>13.75</v>
      </c>
      <c r="AE10" s="42">
        <f>12*AD10</f>
        <v>165</v>
      </c>
      <c r="AF10" s="53" t="s">
        <v>42</v>
      </c>
      <c r="AG10" s="42">
        <f>AE10</f>
        <v>165</v>
      </c>
      <c r="AH10" s="42">
        <v>16.18</v>
      </c>
      <c r="AI10" s="42">
        <f>AH10*12</f>
        <v>194.16</v>
      </c>
      <c r="AJ10" s="45" t="s">
        <v>36</v>
      </c>
      <c r="AK10" s="42">
        <f>AI10</f>
        <v>194.16</v>
      </c>
      <c r="AL10" s="42">
        <v>49.57</v>
      </c>
      <c r="AM10" s="42">
        <f>AL10*13</f>
        <v>644.41</v>
      </c>
      <c r="AN10" s="42">
        <f>AM10</f>
        <v>644.41</v>
      </c>
      <c r="AO10" s="42">
        <v>75</v>
      </c>
      <c r="AP10" s="42">
        <v>500</v>
      </c>
      <c r="AQ10" s="44">
        <f>U10+AA10+AG10+AK10+AN10+AO10</f>
        <v>14701.169999999998</v>
      </c>
      <c r="AR10" s="44">
        <f>W10+AC10+AG10+AK10+AN10+AP10</f>
        <v>10633.881999999998</v>
      </c>
    </row>
    <row r="11" spans="1:55" s="8" customFormat="1" x14ac:dyDescent="0.35">
      <c r="A11" s="48"/>
      <c r="B11" s="45"/>
      <c r="C11" s="45"/>
      <c r="D11" s="45"/>
      <c r="E11" s="49"/>
      <c r="F11" s="42"/>
      <c r="G11" s="42"/>
      <c r="H11" s="51"/>
      <c r="I11" s="42"/>
      <c r="J11" s="42"/>
      <c r="K11" s="42"/>
      <c r="L11" s="42"/>
      <c r="M11" s="42"/>
      <c r="N11" s="45"/>
      <c r="O11" s="45"/>
      <c r="P11" s="45"/>
      <c r="Q11" s="52"/>
      <c r="R11" s="19">
        <v>1132.5999999999999</v>
      </c>
      <c r="S11" s="42"/>
      <c r="T11" s="53"/>
      <c r="U11" s="42"/>
      <c r="V11" s="54"/>
      <c r="W11" s="42"/>
      <c r="X11" s="42"/>
      <c r="Y11" s="42"/>
      <c r="Z11" s="53"/>
      <c r="AA11" s="42"/>
      <c r="AB11" s="42"/>
      <c r="AC11" s="42"/>
      <c r="AD11" s="54"/>
      <c r="AE11" s="42"/>
      <c r="AF11" s="53"/>
      <c r="AG11" s="42"/>
      <c r="AH11" s="42"/>
      <c r="AI11" s="42"/>
      <c r="AJ11" s="45"/>
      <c r="AK11" s="42"/>
      <c r="AL11" s="42"/>
      <c r="AM11" s="42"/>
      <c r="AN11" s="42"/>
      <c r="AO11" s="42"/>
      <c r="AP11" s="42"/>
      <c r="AQ11" s="44"/>
      <c r="AR11" s="44"/>
    </row>
    <row r="12" spans="1:55" s="8" customFormat="1" ht="18" customHeight="1" x14ac:dyDescent="0.35">
      <c r="A12" s="48"/>
      <c r="B12" s="45" t="s">
        <v>75</v>
      </c>
      <c r="C12" s="45" t="s">
        <v>15</v>
      </c>
      <c r="D12" s="6" t="s">
        <v>31</v>
      </c>
      <c r="E12" s="28">
        <v>130</v>
      </c>
      <c r="F12" s="19">
        <v>14.5</v>
      </c>
      <c r="G12" s="19">
        <f t="shared" si="0"/>
        <v>1885</v>
      </c>
      <c r="H12" s="30">
        <v>9</v>
      </c>
      <c r="I12" s="19">
        <v>21.75</v>
      </c>
      <c r="J12" s="19">
        <f t="shared" si="1"/>
        <v>195.75</v>
      </c>
      <c r="K12" s="19">
        <v>0</v>
      </c>
      <c r="L12" s="19">
        <f t="shared" ref="L12:L13" si="4">G12+J12+K12</f>
        <v>2080.75</v>
      </c>
      <c r="M12" s="42">
        <v>2163.96</v>
      </c>
      <c r="N12" s="45" t="s">
        <v>25</v>
      </c>
      <c r="O12" s="45" t="s">
        <v>13</v>
      </c>
      <c r="P12" s="45" t="s">
        <v>12</v>
      </c>
      <c r="Q12" s="12"/>
      <c r="R12" s="19">
        <v>579.91</v>
      </c>
      <c r="S12" s="42">
        <f>(R12*4)+(R13*7)</f>
        <v>6724.18</v>
      </c>
      <c r="T12" s="45" t="s">
        <v>47</v>
      </c>
      <c r="U12" s="42">
        <f>S12</f>
        <v>6724.18</v>
      </c>
      <c r="V12" s="42">
        <f>U12*20%</f>
        <v>1344.8360000000002</v>
      </c>
      <c r="W12" s="42">
        <f>U12-V12</f>
        <v>5379.3440000000001</v>
      </c>
      <c r="X12" s="42">
        <v>19.399999999999999</v>
      </c>
      <c r="Y12" s="42">
        <f>X12*11</f>
        <v>213.39999999999998</v>
      </c>
      <c r="Z12" s="45" t="s">
        <v>38</v>
      </c>
      <c r="AA12" s="42">
        <f>Y12</f>
        <v>213.39999999999998</v>
      </c>
      <c r="AB12" s="42">
        <f>Y12*60%</f>
        <v>128.04</v>
      </c>
      <c r="AC12" s="42">
        <f>AA12-AB12</f>
        <v>85.359999999999985</v>
      </c>
      <c r="AD12" s="42">
        <v>6.88</v>
      </c>
      <c r="AE12" s="42">
        <f>11*AD12</f>
        <v>75.679999999999993</v>
      </c>
      <c r="AF12" s="45" t="s">
        <v>0</v>
      </c>
      <c r="AG12" s="42">
        <f>AE12</f>
        <v>75.679999999999993</v>
      </c>
      <c r="AH12" s="42">
        <v>9.58</v>
      </c>
      <c r="AI12" s="42">
        <f>AH12*11</f>
        <v>105.38</v>
      </c>
      <c r="AJ12" s="45" t="s">
        <v>36</v>
      </c>
      <c r="AK12" s="42">
        <f>AI12</f>
        <v>105.38</v>
      </c>
      <c r="AL12" s="42">
        <v>41.3</v>
      </c>
      <c r="AM12" s="42">
        <f>AL12*11</f>
        <v>454.29999999999995</v>
      </c>
      <c r="AN12" s="42">
        <f>AM12</f>
        <v>454.29999999999995</v>
      </c>
      <c r="AO12" s="42">
        <v>75</v>
      </c>
      <c r="AP12" s="42">
        <v>459</v>
      </c>
      <c r="AQ12" s="44">
        <f>U12+AA12+AG12+AK12+AN12+AO12</f>
        <v>7647.9400000000005</v>
      </c>
      <c r="AR12" s="44">
        <f>W12+AC12+AG12+AK12+AN12+AO12+AP12</f>
        <v>6634.0640000000003</v>
      </c>
    </row>
    <row r="13" spans="1:55" x14ac:dyDescent="0.35">
      <c r="A13" s="48"/>
      <c r="B13" s="45"/>
      <c r="C13" s="45"/>
      <c r="D13" s="1" t="s">
        <v>32</v>
      </c>
      <c r="E13" s="29">
        <v>1733</v>
      </c>
      <c r="F13" s="19">
        <v>15</v>
      </c>
      <c r="G13" s="19">
        <f t="shared" si="0"/>
        <v>25995</v>
      </c>
      <c r="H13" s="31">
        <v>9</v>
      </c>
      <c r="I13" s="19">
        <v>22.5</v>
      </c>
      <c r="J13" s="19">
        <f t="shared" si="1"/>
        <v>202.5</v>
      </c>
      <c r="K13" s="19">
        <v>589.28</v>
      </c>
      <c r="L13" s="19">
        <f t="shared" si="4"/>
        <v>26786.78</v>
      </c>
      <c r="M13" s="42"/>
      <c r="N13" s="45"/>
      <c r="O13" s="45"/>
      <c r="P13" s="45"/>
      <c r="Q13" s="13"/>
      <c r="R13" s="19">
        <v>629.22</v>
      </c>
      <c r="S13" s="42"/>
      <c r="T13" s="45"/>
      <c r="U13" s="42"/>
      <c r="V13" s="42"/>
      <c r="W13" s="42"/>
      <c r="X13" s="42"/>
      <c r="Y13" s="42"/>
      <c r="Z13" s="45"/>
      <c r="AA13" s="42"/>
      <c r="AB13" s="42"/>
      <c r="AC13" s="42"/>
      <c r="AD13" s="42"/>
      <c r="AE13" s="42"/>
      <c r="AF13" s="45"/>
      <c r="AG13" s="42"/>
      <c r="AH13" s="42"/>
      <c r="AI13" s="42"/>
      <c r="AJ13" s="45"/>
      <c r="AK13" s="42"/>
      <c r="AL13" s="42"/>
      <c r="AM13" s="42"/>
      <c r="AN13" s="42"/>
      <c r="AO13" s="42"/>
      <c r="AP13" s="42"/>
      <c r="AQ13" s="44"/>
      <c r="AR13" s="44"/>
      <c r="AS13"/>
      <c r="AT13"/>
      <c r="AU13"/>
      <c r="AV13"/>
      <c r="AW13"/>
      <c r="AX13"/>
      <c r="AY13"/>
      <c r="AZ13"/>
      <c r="BA13"/>
      <c r="BB13"/>
      <c r="BC13"/>
    </row>
    <row r="14" spans="1:55" s="8" customFormat="1" ht="18" customHeight="1" x14ac:dyDescent="0.35">
      <c r="A14" s="38"/>
      <c r="B14" s="6" t="s">
        <v>76</v>
      </c>
      <c r="C14" s="6" t="s">
        <v>15</v>
      </c>
      <c r="D14" s="6" t="s">
        <v>31</v>
      </c>
      <c r="E14" s="28">
        <v>2113.5</v>
      </c>
      <c r="F14" s="19">
        <v>14</v>
      </c>
      <c r="G14" s="19">
        <f t="shared" si="0"/>
        <v>29589</v>
      </c>
      <c r="H14" s="30">
        <v>147</v>
      </c>
      <c r="I14" s="19">
        <v>21</v>
      </c>
      <c r="J14" s="19">
        <f t="shared" si="1"/>
        <v>3087</v>
      </c>
      <c r="K14" s="19">
        <v>589.26</v>
      </c>
      <c r="L14" s="19">
        <f>G14+J14+K14</f>
        <v>33265.26</v>
      </c>
      <c r="M14" s="19">
        <v>2544.8000000000002</v>
      </c>
      <c r="N14" s="6" t="s">
        <v>26</v>
      </c>
      <c r="O14" s="6" t="s">
        <v>13</v>
      </c>
      <c r="P14" s="6" t="s">
        <v>12</v>
      </c>
      <c r="Q14" s="12"/>
      <c r="R14" s="19">
        <v>0</v>
      </c>
      <c r="S14" s="19">
        <f>+R14*12</f>
        <v>0</v>
      </c>
      <c r="T14" s="6" t="s">
        <v>13</v>
      </c>
      <c r="U14" s="19">
        <v>0</v>
      </c>
      <c r="V14" s="19">
        <v>0</v>
      </c>
      <c r="W14" s="19">
        <v>0</v>
      </c>
      <c r="X14" s="19">
        <v>0</v>
      </c>
      <c r="Y14" s="19">
        <f>X14*12</f>
        <v>0</v>
      </c>
      <c r="Z14" s="6" t="s">
        <v>13</v>
      </c>
      <c r="AA14" s="19">
        <f>Y14</f>
        <v>0</v>
      </c>
      <c r="AB14" s="19">
        <f>X14*60%</f>
        <v>0</v>
      </c>
      <c r="AC14" s="19">
        <f>AA14-AB14</f>
        <v>0</v>
      </c>
      <c r="AD14" s="19">
        <v>0</v>
      </c>
      <c r="AE14" s="19">
        <f>12*AD14</f>
        <v>0</v>
      </c>
      <c r="AF14" s="6" t="s">
        <v>13</v>
      </c>
      <c r="AG14" s="19">
        <f>AE14</f>
        <v>0</v>
      </c>
      <c r="AH14" s="19">
        <v>0</v>
      </c>
      <c r="AI14" s="19">
        <f>AH14*12</f>
        <v>0</v>
      </c>
      <c r="AJ14" s="6" t="s">
        <v>13</v>
      </c>
      <c r="AK14" s="19">
        <f>AI14</f>
        <v>0</v>
      </c>
      <c r="AL14" s="19">
        <v>0</v>
      </c>
      <c r="AM14" s="19">
        <f>AL14*13</f>
        <v>0</v>
      </c>
      <c r="AN14" s="19">
        <f>AM14</f>
        <v>0</v>
      </c>
      <c r="AO14" s="19">
        <v>0</v>
      </c>
      <c r="AP14" s="19"/>
      <c r="AQ14" s="17">
        <f>U14+AA14+AG14+AK14+AN14+AO14</f>
        <v>0</v>
      </c>
      <c r="AR14" s="17">
        <f>W14+AC14+AG14+AK14+AN14</f>
        <v>0</v>
      </c>
    </row>
    <row r="15" spans="1:55" s="8" customFormat="1" ht="29" x14ac:dyDescent="0.35">
      <c r="A15" s="38"/>
      <c r="B15" s="6" t="s">
        <v>77</v>
      </c>
      <c r="C15" s="6" t="s">
        <v>16</v>
      </c>
      <c r="D15" s="6" t="s">
        <v>32</v>
      </c>
      <c r="E15" s="28">
        <v>2048</v>
      </c>
      <c r="F15" s="19">
        <v>21.7</v>
      </c>
      <c r="G15" s="19">
        <f t="shared" ref="G15" si="5">E15*F15</f>
        <v>44441.599999999999</v>
      </c>
      <c r="H15" s="30">
        <v>30.5</v>
      </c>
      <c r="I15" s="19">
        <v>32.549999999999997</v>
      </c>
      <c r="J15" s="19">
        <f t="shared" ref="J15" si="6">H15*I15</f>
        <v>992.77499999999986</v>
      </c>
      <c r="K15" s="19">
        <v>589.26</v>
      </c>
      <c r="L15" s="19">
        <f t="shared" ref="L15" si="7">G15+J15+K15</f>
        <v>46023.635000000002</v>
      </c>
      <c r="M15" s="19">
        <v>3474.35</v>
      </c>
      <c r="N15" s="6" t="s">
        <v>27</v>
      </c>
      <c r="O15" s="6" t="s">
        <v>28</v>
      </c>
      <c r="P15" s="6" t="s">
        <v>12</v>
      </c>
      <c r="Q15" s="12"/>
      <c r="R15" s="19">
        <v>1321.36</v>
      </c>
      <c r="S15" s="19">
        <f t="shared" ref="S15" si="8">+R15*12</f>
        <v>15856.32</v>
      </c>
      <c r="T15" s="11" t="s">
        <v>37</v>
      </c>
      <c r="U15" s="19">
        <f>1321.36*12</f>
        <v>15856.32</v>
      </c>
      <c r="V15" s="21">
        <f>U15*32%</f>
        <v>5074.0223999999998</v>
      </c>
      <c r="W15" s="21">
        <f>U15-V15</f>
        <v>10782.2976</v>
      </c>
      <c r="X15" s="19">
        <v>40.81</v>
      </c>
      <c r="Y15" s="19">
        <f t="shared" ref="Y15" si="9">X15*12</f>
        <v>489.72</v>
      </c>
      <c r="Z15" s="11" t="s">
        <v>41</v>
      </c>
      <c r="AA15" s="19">
        <f t="shared" ref="AA15" si="10">Y15</f>
        <v>489.72</v>
      </c>
      <c r="AB15" s="19">
        <f>Y15*60%</f>
        <v>293.83199999999999</v>
      </c>
      <c r="AC15" s="19">
        <f t="shared" ref="AC15" si="11">AA15-AB15</f>
        <v>195.88800000000003</v>
      </c>
      <c r="AD15" s="21">
        <v>13.07</v>
      </c>
      <c r="AE15" s="19">
        <f t="shared" ref="AE15" si="12">12*AD15</f>
        <v>156.84</v>
      </c>
      <c r="AF15" s="11" t="s">
        <v>43</v>
      </c>
      <c r="AG15" s="19">
        <f t="shared" ref="AG15" si="13">AE15</f>
        <v>156.84</v>
      </c>
      <c r="AH15" s="19">
        <v>9.58</v>
      </c>
      <c r="AI15" s="19">
        <f t="shared" ref="AI15" si="14">AH15*12</f>
        <v>114.96000000000001</v>
      </c>
      <c r="AJ15" s="6" t="s">
        <v>36</v>
      </c>
      <c r="AK15" s="19">
        <f t="shared" ref="AK15" si="15">AI15</f>
        <v>114.96000000000001</v>
      </c>
      <c r="AL15" s="19">
        <v>59.78</v>
      </c>
      <c r="AM15" s="19">
        <f t="shared" ref="AM15" si="16">AL15*13</f>
        <v>777.14</v>
      </c>
      <c r="AN15" s="19">
        <f t="shared" ref="AN15" si="17">AM15</f>
        <v>777.14</v>
      </c>
      <c r="AO15" s="19">
        <v>75</v>
      </c>
      <c r="AP15" s="19">
        <v>500</v>
      </c>
      <c r="AQ15" s="17">
        <f>U15+AA15+AG15+AK15+AN15+AO15</f>
        <v>17469.979999999996</v>
      </c>
      <c r="AR15" s="17">
        <f>W15+AC15+AG15+AK15+AN15+AP15</f>
        <v>12527.125599999999</v>
      </c>
    </row>
    <row r="16" spans="1:55" s="8" customFormat="1" ht="18" customHeight="1" x14ac:dyDescent="0.35">
      <c r="A16" s="38"/>
      <c r="B16" s="6" t="s">
        <v>78</v>
      </c>
      <c r="C16" s="6" t="s">
        <v>15</v>
      </c>
      <c r="D16" s="6" t="s">
        <v>31</v>
      </c>
      <c r="E16" s="28">
        <v>436.5</v>
      </c>
      <c r="F16" s="19">
        <v>14</v>
      </c>
      <c r="G16" s="19">
        <f>E16*F16</f>
        <v>6111</v>
      </c>
      <c r="H16" s="30">
        <v>2.5</v>
      </c>
      <c r="I16" s="19">
        <v>21</v>
      </c>
      <c r="J16" s="19">
        <f>H16*I16</f>
        <v>52.5</v>
      </c>
      <c r="K16" s="19">
        <v>0</v>
      </c>
      <c r="L16" s="19">
        <f t="shared" ref="L16:L17" si="18">G16+J16+K16</f>
        <v>6163.5</v>
      </c>
      <c r="M16" s="19">
        <v>471.51</v>
      </c>
      <c r="N16" s="6" t="s">
        <v>20</v>
      </c>
      <c r="O16" s="6" t="s">
        <v>34</v>
      </c>
      <c r="P16" s="6" t="s">
        <v>14</v>
      </c>
      <c r="Q16" s="6" t="s">
        <v>12</v>
      </c>
      <c r="R16" s="19">
        <v>0</v>
      </c>
      <c r="S16" s="19">
        <f t="shared" ref="S16" si="19">+R16*12</f>
        <v>0</v>
      </c>
      <c r="T16" s="6" t="s">
        <v>13</v>
      </c>
      <c r="U16" s="19">
        <v>0</v>
      </c>
      <c r="V16" s="19">
        <v>0</v>
      </c>
      <c r="W16" s="19">
        <v>0</v>
      </c>
      <c r="X16" s="19">
        <v>0</v>
      </c>
      <c r="Y16" s="19">
        <f t="shared" ref="Y16:Y17" si="20">X16*12</f>
        <v>0</v>
      </c>
      <c r="Z16" s="6" t="s">
        <v>13</v>
      </c>
      <c r="AA16" s="19">
        <f t="shared" ref="AA16:AA17" si="21">Y16</f>
        <v>0</v>
      </c>
      <c r="AB16" s="19">
        <v>0</v>
      </c>
      <c r="AC16" s="19">
        <f t="shared" si="2"/>
        <v>0</v>
      </c>
      <c r="AD16" s="19">
        <v>0</v>
      </c>
      <c r="AE16" s="19">
        <f t="shared" ref="AE16:AE17" si="22">12*AD16</f>
        <v>0</v>
      </c>
      <c r="AF16" s="6" t="s">
        <v>13</v>
      </c>
      <c r="AG16" s="19">
        <f t="shared" ref="AG16:AG17" si="23">AE16</f>
        <v>0</v>
      </c>
      <c r="AH16" s="19">
        <v>0</v>
      </c>
      <c r="AI16" s="19">
        <f t="shared" ref="AI16:AI17" si="24">AH16*12</f>
        <v>0</v>
      </c>
      <c r="AJ16" s="6" t="s">
        <v>13</v>
      </c>
      <c r="AK16" s="19">
        <f t="shared" ref="AK16:AK17" si="25">AI16</f>
        <v>0</v>
      </c>
      <c r="AL16" s="19">
        <v>0</v>
      </c>
      <c r="AM16" s="19">
        <f t="shared" ref="AM16:AM17" si="26">AL16*13</f>
        <v>0</v>
      </c>
      <c r="AN16" s="19">
        <f t="shared" ref="AN16:AN17" si="27">AM16</f>
        <v>0</v>
      </c>
      <c r="AO16" s="19">
        <v>0</v>
      </c>
      <c r="AP16" s="19"/>
      <c r="AQ16" s="17">
        <f>U16+AA16+AG16+AK16+AN16+AO16</f>
        <v>0</v>
      </c>
      <c r="AR16" s="17">
        <f t="shared" ref="AR16" si="28">W16+AC16+AG16+AK16+AN16</f>
        <v>0</v>
      </c>
    </row>
    <row r="17" spans="1:57" s="8" customFormat="1" ht="18" customHeight="1" x14ac:dyDescent="0.35">
      <c r="A17" s="48"/>
      <c r="B17" s="45" t="s">
        <v>79</v>
      </c>
      <c r="C17" s="45" t="s">
        <v>15</v>
      </c>
      <c r="D17" s="45" t="s">
        <v>32</v>
      </c>
      <c r="E17" s="55">
        <v>1825.5</v>
      </c>
      <c r="F17" s="42">
        <v>18</v>
      </c>
      <c r="G17" s="43">
        <f>E17*F17</f>
        <v>32859</v>
      </c>
      <c r="H17" s="56">
        <v>13.5</v>
      </c>
      <c r="I17" s="42">
        <v>27</v>
      </c>
      <c r="J17" s="43">
        <f t="shared" ref="J17" si="29">H17*I17</f>
        <v>364.5</v>
      </c>
      <c r="K17" s="43">
        <v>609.78</v>
      </c>
      <c r="L17" s="43">
        <f t="shared" si="18"/>
        <v>33833.279999999999</v>
      </c>
      <c r="M17" s="43">
        <v>2545.14</v>
      </c>
      <c r="N17" s="45" t="s">
        <v>21</v>
      </c>
      <c r="O17" s="45" t="s">
        <v>29</v>
      </c>
      <c r="P17" s="45" t="s">
        <v>12</v>
      </c>
      <c r="Q17" s="52"/>
      <c r="R17" s="19">
        <v>579.91</v>
      </c>
      <c r="S17" s="43">
        <f>(R17*5)+(R18*7)</f>
        <v>7304.09</v>
      </c>
      <c r="T17" s="45" t="s">
        <v>46</v>
      </c>
      <c r="U17" s="43">
        <f>S17</f>
        <v>7304.09</v>
      </c>
      <c r="V17" s="43">
        <f>U17*20%</f>
        <v>1460.8180000000002</v>
      </c>
      <c r="W17" s="43">
        <f>U17-V17</f>
        <v>5843.2719999999999</v>
      </c>
      <c r="X17" s="42">
        <v>19.399999999999999</v>
      </c>
      <c r="Y17" s="42">
        <f t="shared" si="20"/>
        <v>232.79999999999998</v>
      </c>
      <c r="Z17" s="45" t="s">
        <v>38</v>
      </c>
      <c r="AA17" s="43">
        <f t="shared" si="21"/>
        <v>232.79999999999998</v>
      </c>
      <c r="AB17" s="43">
        <f>Y17*60%</f>
        <v>139.67999999999998</v>
      </c>
      <c r="AC17" s="43">
        <f t="shared" si="2"/>
        <v>93.12</v>
      </c>
      <c r="AD17" s="42">
        <v>6.88</v>
      </c>
      <c r="AE17" s="43">
        <f t="shared" si="22"/>
        <v>82.56</v>
      </c>
      <c r="AF17" s="45" t="s">
        <v>0</v>
      </c>
      <c r="AG17" s="43">
        <f t="shared" si="23"/>
        <v>82.56</v>
      </c>
      <c r="AH17" s="42">
        <v>15.18</v>
      </c>
      <c r="AI17" s="43">
        <f t="shared" si="24"/>
        <v>182.16</v>
      </c>
      <c r="AJ17" s="45" t="s">
        <v>36</v>
      </c>
      <c r="AK17" s="43">
        <f t="shared" si="25"/>
        <v>182.16</v>
      </c>
      <c r="AL17" s="42">
        <v>49.57</v>
      </c>
      <c r="AM17" s="43">
        <f t="shared" si="26"/>
        <v>644.41</v>
      </c>
      <c r="AN17" s="43">
        <f t="shared" si="27"/>
        <v>644.41</v>
      </c>
      <c r="AO17" s="43">
        <v>75</v>
      </c>
      <c r="AP17" s="43">
        <v>500</v>
      </c>
      <c r="AQ17" s="57">
        <f>U17+AA17+AG17+AK17+AN17+AO17</f>
        <v>8521.02</v>
      </c>
      <c r="AR17" s="57">
        <f>W17+AC17+AG17+AK17+AN17+AP17</f>
        <v>7345.5219999999999</v>
      </c>
    </row>
    <row r="18" spans="1:57" s="8" customFormat="1" ht="18" customHeight="1" x14ac:dyDescent="0.35">
      <c r="A18" s="48"/>
      <c r="B18" s="45"/>
      <c r="C18" s="45"/>
      <c r="D18" s="45"/>
      <c r="E18" s="55"/>
      <c r="F18" s="42"/>
      <c r="G18" s="43"/>
      <c r="H18" s="56"/>
      <c r="I18" s="42"/>
      <c r="J18" s="43"/>
      <c r="K18" s="43"/>
      <c r="L18" s="43"/>
      <c r="M18" s="43"/>
      <c r="N18" s="45"/>
      <c r="O18" s="45"/>
      <c r="P18" s="45"/>
      <c r="Q18" s="52"/>
      <c r="R18" s="19">
        <v>629.22</v>
      </c>
      <c r="S18" s="43"/>
      <c r="T18" s="45"/>
      <c r="U18" s="43"/>
      <c r="V18" s="43"/>
      <c r="W18" s="43"/>
      <c r="X18" s="42"/>
      <c r="Y18" s="58"/>
      <c r="Z18" s="45"/>
      <c r="AA18" s="43"/>
      <c r="AB18" s="43"/>
      <c r="AC18" s="43"/>
      <c r="AD18" s="42"/>
      <c r="AE18" s="43"/>
      <c r="AF18" s="45"/>
      <c r="AG18" s="43"/>
      <c r="AH18" s="42"/>
      <c r="AI18" s="43"/>
      <c r="AJ18" s="45"/>
      <c r="AK18" s="43"/>
      <c r="AL18" s="42"/>
      <c r="AM18" s="43"/>
      <c r="AN18" s="43"/>
      <c r="AO18" s="43"/>
      <c r="AP18" s="43"/>
      <c r="AQ18" s="57"/>
      <c r="AR18" s="57"/>
    </row>
    <row r="19" spans="1:57" s="16" customFormat="1" x14ac:dyDescent="0.35">
      <c r="A19" s="10" t="s">
        <v>68</v>
      </c>
      <c r="B19" s="10"/>
      <c r="C19" s="10"/>
      <c r="D19" s="10"/>
      <c r="E19" s="23">
        <f>SUM(E3:E17)</f>
        <v>16414</v>
      </c>
      <c r="F19" s="10"/>
      <c r="G19" s="24">
        <f>SUM(G3:G17)</f>
        <v>315871.62</v>
      </c>
      <c r="H19" s="10">
        <f>SUM(H3:H17)</f>
        <v>510.5</v>
      </c>
      <c r="I19" s="24"/>
      <c r="J19" s="24">
        <f>SUM(J3:J17)</f>
        <v>14836.514999999999</v>
      </c>
      <c r="K19" s="24">
        <f>SUM(K3:K17)</f>
        <v>6173.39</v>
      </c>
      <c r="L19" s="24">
        <f>SUM(L3:L17)</f>
        <v>336881.52500000002</v>
      </c>
      <c r="M19" s="24">
        <f>SUM(M3:M17)</f>
        <v>25511.529999999995</v>
      </c>
      <c r="N19" s="10"/>
      <c r="O19" s="10"/>
      <c r="P19" s="10"/>
      <c r="Q19" s="10"/>
      <c r="R19" s="24"/>
      <c r="S19" s="25">
        <f>SUM(S3:S18)</f>
        <v>76502.409999999989</v>
      </c>
      <c r="T19" s="10"/>
      <c r="U19" s="24">
        <f>SUM(U3:U17)</f>
        <v>76502.409999999989</v>
      </c>
      <c r="V19" s="24">
        <f>SUM(V3:V17)</f>
        <v>21322.754000000001</v>
      </c>
      <c r="W19" s="24">
        <f>SUM(W3:W17)</f>
        <v>55179.655999999995</v>
      </c>
      <c r="X19" s="24"/>
      <c r="Y19" s="24">
        <f>SUM(Y3:Y17)</f>
        <v>2751.3199999999997</v>
      </c>
      <c r="Z19" s="10"/>
      <c r="AA19" s="24">
        <f>SUM(AA3:AA17)</f>
        <v>2751.3199999999997</v>
      </c>
      <c r="AB19" s="24">
        <f>SUM(AB3:AB17)</f>
        <v>1650.7919999999997</v>
      </c>
      <c r="AC19" s="24">
        <f>SUM(AC3:AC17)</f>
        <v>1100.528</v>
      </c>
      <c r="AD19" s="24"/>
      <c r="AE19" s="24">
        <f>SUM(AE3:AE17)</f>
        <v>860.31999999999994</v>
      </c>
      <c r="AF19" s="10"/>
      <c r="AG19" s="24">
        <f>SUM(AG3:AG17)</f>
        <v>860.31999999999994</v>
      </c>
      <c r="AH19" s="24"/>
      <c r="AI19" s="24">
        <f>SUM(AI3:AI17)</f>
        <v>860.26</v>
      </c>
      <c r="AJ19" s="10"/>
      <c r="AK19" s="24">
        <f>SUM(AK3:AK17)</f>
        <v>860.26</v>
      </c>
      <c r="AL19" s="24"/>
      <c r="AM19" s="24">
        <f>SUM(AM3:AM17)</f>
        <v>4769.32</v>
      </c>
      <c r="AN19" s="24">
        <f>SUM(AN3:AN17)</f>
        <v>4769.32</v>
      </c>
      <c r="AO19" s="24">
        <f>SUM(AO3:AO17)</f>
        <v>525</v>
      </c>
      <c r="AP19" s="24">
        <f>SUM(AP3:AP18)</f>
        <v>3293</v>
      </c>
      <c r="AQ19" s="26">
        <f>SUM(AQ3:AQ17)</f>
        <v>86768.62999999999</v>
      </c>
      <c r="AR19" s="27">
        <f>SUM(AR3:AR17)</f>
        <v>66288.084000000003</v>
      </c>
    </row>
    <row r="20" spans="1:57" x14ac:dyDescent="0.35">
      <c r="R20" s="2"/>
      <c r="S20" s="2"/>
      <c r="AR20" s="2"/>
      <c r="AS20" s="2"/>
      <c r="AT20" s="2"/>
      <c r="AW20" s="2"/>
      <c r="AZ20" s="2"/>
      <c r="BC20" s="2"/>
      <c r="BD20" s="1"/>
      <c r="BE20" s="15"/>
    </row>
    <row r="21" spans="1:57" x14ac:dyDescent="0.35">
      <c r="A21" s="9" t="s">
        <v>39</v>
      </c>
      <c r="B21" s="9" t="s">
        <v>71</v>
      </c>
      <c r="C21" s="9"/>
      <c r="L21" s="2"/>
      <c r="R21" s="2"/>
      <c r="S21" s="2"/>
      <c r="AR21" s="2"/>
      <c r="AS21" s="2"/>
      <c r="AV21" s="2"/>
      <c r="AY21" s="2"/>
      <c r="BB21" s="2"/>
      <c r="BD21" s="15"/>
    </row>
    <row r="22" spans="1:57" x14ac:dyDescent="0.35">
      <c r="A22" s="9"/>
      <c r="B22" s="9"/>
      <c r="C22" s="9"/>
      <c r="R22" s="2"/>
      <c r="S22" s="2"/>
    </row>
    <row r="23" spans="1:57" x14ac:dyDescent="0.35">
      <c r="A23" s="9"/>
      <c r="B23" s="9"/>
      <c r="C23" s="9"/>
    </row>
    <row r="26" spans="1:57" x14ac:dyDescent="0.35">
      <c r="A26" s="10"/>
      <c r="B26" s="10"/>
    </row>
    <row r="27" spans="1:57" x14ac:dyDescent="0.35">
      <c r="A27" s="9"/>
      <c r="B27" s="9"/>
    </row>
    <row r="30" spans="1:57" x14ac:dyDescent="0.35">
      <c r="A30" s="10"/>
      <c r="B30" s="10"/>
    </row>
    <row r="31" spans="1:57" x14ac:dyDescent="0.35">
      <c r="A31" s="9"/>
      <c r="B31" s="9"/>
    </row>
    <row r="34" spans="1:5" x14ac:dyDescent="0.35">
      <c r="A34" s="10"/>
      <c r="B34" s="10"/>
    </row>
    <row r="35" spans="1:5" x14ac:dyDescent="0.35">
      <c r="A35" s="47"/>
      <c r="B35" s="47"/>
      <c r="C35" s="47"/>
      <c r="D35" s="47"/>
      <c r="E35" s="47"/>
    </row>
    <row r="36" spans="1:5" x14ac:dyDescent="0.35">
      <c r="E36" s="7"/>
    </row>
    <row r="37" spans="1:5" x14ac:dyDescent="0.35">
      <c r="E37" s="7"/>
    </row>
    <row r="38" spans="1:5" x14ac:dyDescent="0.35">
      <c r="E38" s="7"/>
    </row>
    <row r="39" spans="1:5" x14ac:dyDescent="0.35">
      <c r="E39" s="7"/>
    </row>
    <row r="40" spans="1:5" x14ac:dyDescent="0.35">
      <c r="E40" s="7"/>
    </row>
    <row r="41" spans="1:5" x14ac:dyDescent="0.35">
      <c r="E41" s="7"/>
    </row>
    <row r="42" spans="1:5" x14ac:dyDescent="0.35">
      <c r="E42" s="7"/>
    </row>
  </sheetData>
  <mergeCells count="245">
    <mergeCell ref="AO17:AO18"/>
    <mergeCell ref="AQ17:AQ18"/>
    <mergeCell ref="AR17:AR18"/>
    <mergeCell ref="A3:A4"/>
    <mergeCell ref="AJ17:AJ18"/>
    <mergeCell ref="AK17:AK18"/>
    <mergeCell ref="AL17:AL18"/>
    <mergeCell ref="AM17:AM18"/>
    <mergeCell ref="AN17:AN18"/>
    <mergeCell ref="AE17:AE18"/>
    <mergeCell ref="AF17:AF18"/>
    <mergeCell ref="AG17:AG18"/>
    <mergeCell ref="AH17:AH18"/>
    <mergeCell ref="AI17:AI18"/>
    <mergeCell ref="Z17:Z18"/>
    <mergeCell ref="AA17:AA18"/>
    <mergeCell ref="AB17:AB18"/>
    <mergeCell ref="AC17:AC18"/>
    <mergeCell ref="AD17:AD18"/>
    <mergeCell ref="U17:U18"/>
    <mergeCell ref="V17:V18"/>
    <mergeCell ref="W17:W18"/>
    <mergeCell ref="X17:X18"/>
    <mergeCell ref="Y17:Y18"/>
    <mergeCell ref="P17:P18"/>
    <mergeCell ref="Q17:Q18"/>
    <mergeCell ref="S17:S18"/>
    <mergeCell ref="T17:T18"/>
    <mergeCell ref="AQ10:AQ11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AK10:AK11"/>
    <mergeCell ref="AL10:AL11"/>
    <mergeCell ref="AM10:AM11"/>
    <mergeCell ref="AN10:AN11"/>
    <mergeCell ref="H10:H11"/>
    <mergeCell ref="I10:I11"/>
    <mergeCell ref="J10:J11"/>
    <mergeCell ref="V10:V11"/>
    <mergeCell ref="W10:W11"/>
    <mergeCell ref="X10:X11"/>
    <mergeCell ref="Y10:Y11"/>
    <mergeCell ref="Z10:Z11"/>
    <mergeCell ref="P10:P11"/>
    <mergeCell ref="Q10:Q11"/>
    <mergeCell ref="T10:T11"/>
    <mergeCell ref="S10:S11"/>
    <mergeCell ref="U10:U11"/>
    <mergeCell ref="AR8:AR9"/>
    <mergeCell ref="AH8:AH9"/>
    <mergeCell ref="AI8:AI9"/>
    <mergeCell ref="AJ8:AJ9"/>
    <mergeCell ref="AK8:AK9"/>
    <mergeCell ref="AL8:AL9"/>
    <mergeCell ref="K10:K11"/>
    <mergeCell ref="L10:L11"/>
    <mergeCell ref="M10:M11"/>
    <mergeCell ref="N10:N11"/>
    <mergeCell ref="O10:O11"/>
    <mergeCell ref="AO10:AO11"/>
    <mergeCell ref="AF10:AF11"/>
    <mergeCell ref="AG10:AG11"/>
    <mergeCell ref="AH10:AH11"/>
    <mergeCell ref="AI10:AI11"/>
    <mergeCell ref="AJ10:AJ11"/>
    <mergeCell ref="AA10:AA11"/>
    <mergeCell ref="AB10:AB11"/>
    <mergeCell ref="AC10:AC11"/>
    <mergeCell ref="AD10:AD11"/>
    <mergeCell ref="AE10:AE11"/>
    <mergeCell ref="W8:W9"/>
    <mergeCell ref="X8:X9"/>
    <mergeCell ref="Y8:Y9"/>
    <mergeCell ref="Z8:Z9"/>
    <mergeCell ref="AA8:AA9"/>
    <mergeCell ref="AM8:AM9"/>
    <mergeCell ref="AN8:AN9"/>
    <mergeCell ref="AO8:AO9"/>
    <mergeCell ref="AQ8:AQ9"/>
    <mergeCell ref="Q8:Q9"/>
    <mergeCell ref="S8:S9"/>
    <mergeCell ref="T8:T9"/>
    <mergeCell ref="U8:U9"/>
    <mergeCell ref="V8:V9"/>
    <mergeCell ref="AR3:AR4"/>
    <mergeCell ref="Y6:Y7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AL3:AL4"/>
    <mergeCell ref="AM3:AM4"/>
    <mergeCell ref="AN3:AN4"/>
    <mergeCell ref="Q3:Q4"/>
    <mergeCell ref="S3:S4"/>
    <mergeCell ref="T3:T4"/>
    <mergeCell ref="U3:U4"/>
    <mergeCell ref="V3:V4"/>
    <mergeCell ref="AO3:AO4"/>
    <mergeCell ref="AQ3:AQ4"/>
    <mergeCell ref="AG3:AG4"/>
    <mergeCell ref="AH3:AH4"/>
    <mergeCell ref="AI3:AI4"/>
    <mergeCell ref="AJ3:AJ4"/>
    <mergeCell ref="AK3:AK4"/>
    <mergeCell ref="AB3:AB4"/>
    <mergeCell ref="AC3:AC4"/>
    <mergeCell ref="AD3:AD4"/>
    <mergeCell ref="AE3:AE4"/>
    <mergeCell ref="AF3:AF4"/>
    <mergeCell ref="L3:L4"/>
    <mergeCell ref="M3:M4"/>
    <mergeCell ref="N3:N4"/>
    <mergeCell ref="O3:O4"/>
    <mergeCell ref="P3:P4"/>
    <mergeCell ref="G3:G4"/>
    <mergeCell ref="H3:H4"/>
    <mergeCell ref="I3:I4"/>
    <mergeCell ref="J3:J4"/>
    <mergeCell ref="K3:K4"/>
    <mergeCell ref="B3:B4"/>
    <mergeCell ref="C3:C4"/>
    <mergeCell ref="D3:D4"/>
    <mergeCell ref="E3:E4"/>
    <mergeCell ref="F3:F4"/>
    <mergeCell ref="AE6:AE7"/>
    <mergeCell ref="AQ6:AQ7"/>
    <mergeCell ref="AR12:AR13"/>
    <mergeCell ref="AM12:AM13"/>
    <mergeCell ref="AN12:AN13"/>
    <mergeCell ref="AO12:AO13"/>
    <mergeCell ref="AQ12:AQ13"/>
    <mergeCell ref="AO6:AO7"/>
    <mergeCell ref="AM6:AM7"/>
    <mergeCell ref="AH12:AH13"/>
    <mergeCell ref="AI12:AI13"/>
    <mergeCell ref="AJ12:AJ13"/>
    <mergeCell ref="AK12:AK13"/>
    <mergeCell ref="AL12:AL13"/>
    <mergeCell ref="AR6:AR7"/>
    <mergeCell ref="AG8:AG9"/>
    <mergeCell ref="AC12:AC13"/>
    <mergeCell ref="AD12:AD13"/>
    <mergeCell ref="AE12:AE13"/>
    <mergeCell ref="X12:X13"/>
    <mergeCell ref="Y12:Y13"/>
    <mergeCell ref="Z12:Z13"/>
    <mergeCell ref="AA12:AA13"/>
    <mergeCell ref="AB12:AB13"/>
    <mergeCell ref="S12:S13"/>
    <mergeCell ref="T12:T13"/>
    <mergeCell ref="U12:U13"/>
    <mergeCell ref="V12:V13"/>
    <mergeCell ref="W12:W13"/>
    <mergeCell ref="R1:W1"/>
    <mergeCell ref="X1:AC1"/>
    <mergeCell ref="AD1:AG1"/>
    <mergeCell ref="AH1:AK1"/>
    <mergeCell ref="T6:T7"/>
    <mergeCell ref="U6:U7"/>
    <mergeCell ref="S6:S7"/>
    <mergeCell ref="V6:V7"/>
    <mergeCell ref="W6:W7"/>
    <mergeCell ref="AB6:AB7"/>
    <mergeCell ref="AC6:AC7"/>
    <mergeCell ref="AG6:AG7"/>
    <mergeCell ref="AH6:AH7"/>
    <mergeCell ref="AJ6:AJ7"/>
    <mergeCell ref="X6:X7"/>
    <mergeCell ref="W3:W4"/>
    <mergeCell ref="X3:X4"/>
    <mergeCell ref="Y3:Y4"/>
    <mergeCell ref="Z3:Z4"/>
    <mergeCell ref="AA3:AA4"/>
    <mergeCell ref="A35:E35"/>
    <mergeCell ref="M5:M7"/>
    <mergeCell ref="P5:P7"/>
    <mergeCell ref="N5:N7"/>
    <mergeCell ref="O5:O7"/>
    <mergeCell ref="M12:M13"/>
    <mergeCell ref="P12:P13"/>
    <mergeCell ref="N12:N13"/>
    <mergeCell ref="O12:O13"/>
    <mergeCell ref="P8:P9"/>
    <mergeCell ref="A8:A9"/>
    <mergeCell ref="A10:A11"/>
    <mergeCell ref="B10:B11"/>
    <mergeCell ref="C10:C11"/>
    <mergeCell ref="D10:D11"/>
    <mergeCell ref="E10:E11"/>
    <mergeCell ref="A5:A7"/>
    <mergeCell ref="B5:B7"/>
    <mergeCell ref="C5:C7"/>
    <mergeCell ref="A12:A13"/>
    <mergeCell ref="B12:B13"/>
    <mergeCell ref="C12:C13"/>
    <mergeCell ref="F10:F11"/>
    <mergeCell ref="G10:G11"/>
    <mergeCell ref="AO1:AP1"/>
    <mergeCell ref="AP3:AP4"/>
    <mergeCell ref="AP8:AP9"/>
    <mergeCell ref="AP10:AP11"/>
    <mergeCell ref="AP12:AP13"/>
    <mergeCell ref="AP17:AP18"/>
    <mergeCell ref="AP6:AP7"/>
    <mergeCell ref="AR10:AR11"/>
    <mergeCell ref="Z6:Z7"/>
    <mergeCell ref="AD6:AD7"/>
    <mergeCell ref="AF6:AF7"/>
    <mergeCell ref="AA6:AA7"/>
    <mergeCell ref="AK6:AK7"/>
    <mergeCell ref="AI6:AI7"/>
    <mergeCell ref="AL1:AN1"/>
    <mergeCell ref="AN6:AN7"/>
    <mergeCell ref="AL6:AL7"/>
    <mergeCell ref="AF12:AF13"/>
    <mergeCell ref="AG12:AG13"/>
    <mergeCell ref="AB8:AB9"/>
    <mergeCell ref="AC8:AC9"/>
    <mergeCell ref="AD8:AD9"/>
    <mergeCell ref="AE8:AE9"/>
    <mergeCell ref="AF8:AF9"/>
  </mergeCells>
  <printOptions gridLines="1"/>
  <pageMargins left="0.45" right="0.45" top="0.75" bottom="0.75" header="0.3" footer="0.3"/>
  <pageSetup paperSize="3" scale="87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FB851-31F0-4A75-A7EE-FE8093995AF7}">
  <dimension ref="A1:E9"/>
  <sheetViews>
    <sheetView workbookViewId="0">
      <selection activeCell="B3" sqref="B3:B9"/>
    </sheetView>
  </sheetViews>
  <sheetFormatPr defaultRowHeight="14.5" x14ac:dyDescent="0.35"/>
  <cols>
    <col min="1" max="1" width="11.54296875" customWidth="1"/>
    <col min="2" max="2" width="20.1796875" customWidth="1"/>
    <col min="3" max="3" width="24.7265625" customWidth="1"/>
    <col min="4" max="4" width="13.453125" customWidth="1"/>
    <col min="5" max="5" width="12" customWidth="1"/>
  </cols>
  <sheetData>
    <row r="1" spans="1:5" ht="30.75" customHeight="1" x14ac:dyDescent="0.35">
      <c r="A1" s="59" t="s">
        <v>81</v>
      </c>
      <c r="B1" s="59" t="s">
        <v>82</v>
      </c>
      <c r="C1" s="59" t="s">
        <v>83</v>
      </c>
      <c r="D1" s="59" t="s">
        <v>84</v>
      </c>
      <c r="E1" s="59" t="s">
        <v>85</v>
      </c>
    </row>
    <row r="2" spans="1:5" x14ac:dyDescent="0.35">
      <c r="A2" s="59"/>
      <c r="B2" s="59"/>
      <c r="C2" s="59"/>
      <c r="D2" s="59"/>
      <c r="E2" s="59"/>
    </row>
    <row r="3" spans="1:5" ht="15.5" x14ac:dyDescent="0.35">
      <c r="A3" s="33" t="s">
        <v>86</v>
      </c>
      <c r="B3" s="39"/>
      <c r="C3" s="34" t="s">
        <v>87</v>
      </c>
      <c r="D3" s="33" t="s">
        <v>32</v>
      </c>
      <c r="E3" s="35">
        <v>16</v>
      </c>
    </row>
    <row r="4" spans="1:5" ht="15.5" x14ac:dyDescent="0.35">
      <c r="A4" s="33" t="s">
        <v>73</v>
      </c>
      <c r="B4" s="39"/>
      <c r="C4" s="34" t="s">
        <v>18</v>
      </c>
      <c r="D4" s="33" t="s">
        <v>32</v>
      </c>
      <c r="E4" s="35">
        <v>26.35</v>
      </c>
    </row>
    <row r="5" spans="1:5" ht="15.5" x14ac:dyDescent="0.35">
      <c r="A5" s="33" t="s">
        <v>74</v>
      </c>
      <c r="B5" s="39"/>
      <c r="C5" s="34" t="s">
        <v>17</v>
      </c>
      <c r="D5" s="33" t="s">
        <v>32</v>
      </c>
      <c r="E5" s="35">
        <v>19.77</v>
      </c>
    </row>
    <row r="6" spans="1:5" ht="15.5" x14ac:dyDescent="0.35">
      <c r="A6" s="33" t="s">
        <v>76</v>
      </c>
      <c r="B6" s="39"/>
      <c r="C6" s="34" t="s">
        <v>15</v>
      </c>
      <c r="D6" s="33" t="s">
        <v>31</v>
      </c>
      <c r="E6" s="35">
        <v>14.77</v>
      </c>
    </row>
    <row r="7" spans="1:5" ht="15.5" x14ac:dyDescent="0.35">
      <c r="A7" s="33" t="s">
        <v>88</v>
      </c>
      <c r="B7" s="39"/>
      <c r="C7" s="34" t="s">
        <v>15</v>
      </c>
      <c r="D7" s="33" t="s">
        <v>31</v>
      </c>
      <c r="E7" s="35">
        <v>14.77</v>
      </c>
    </row>
    <row r="8" spans="1:5" ht="15.5" x14ac:dyDescent="0.35">
      <c r="A8" s="33" t="s">
        <v>89</v>
      </c>
      <c r="B8" s="39"/>
      <c r="C8" s="34" t="s">
        <v>15</v>
      </c>
      <c r="D8" s="33" t="s">
        <v>31</v>
      </c>
      <c r="E8" s="35">
        <v>14</v>
      </c>
    </row>
    <row r="9" spans="1:5" ht="15.5" x14ac:dyDescent="0.35">
      <c r="A9" s="33" t="s">
        <v>90</v>
      </c>
      <c r="B9" s="39"/>
      <c r="C9" s="34" t="s">
        <v>16</v>
      </c>
      <c r="D9" s="33" t="s">
        <v>32</v>
      </c>
      <c r="E9" s="35">
        <v>26</v>
      </c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CB4AC-244C-4212-8C48-F9BF40B241AF}">
  <dimension ref="A1:E52"/>
  <sheetViews>
    <sheetView tabSelected="1" topLeftCell="A32" workbookViewId="0">
      <selection sqref="A1:A1048576"/>
    </sheetView>
  </sheetViews>
  <sheetFormatPr defaultRowHeight="14.5" x14ac:dyDescent="0.35"/>
  <cols>
    <col min="1" max="1" width="39.81640625" customWidth="1"/>
    <col min="2" max="2" width="17.1796875" style="1" customWidth="1"/>
    <col min="3" max="3" width="10.81640625" customWidth="1"/>
    <col min="4" max="4" width="14" customWidth="1"/>
    <col min="5" max="5" width="50.81640625" customWidth="1"/>
  </cols>
  <sheetData>
    <row r="1" spans="1:5" ht="47.25" customHeight="1" x14ac:dyDescent="0.35">
      <c r="A1" s="60" t="s">
        <v>83</v>
      </c>
      <c r="B1" s="59" t="s">
        <v>91</v>
      </c>
      <c r="C1" s="59" t="s">
        <v>92</v>
      </c>
      <c r="D1" s="59" t="s">
        <v>93</v>
      </c>
      <c r="E1" s="59" t="s">
        <v>94</v>
      </c>
    </row>
    <row r="2" spans="1:5" ht="15.75" customHeight="1" x14ac:dyDescent="0.35">
      <c r="A2" s="60"/>
      <c r="B2" s="59"/>
      <c r="C2" s="59"/>
      <c r="D2" s="59"/>
      <c r="E2" s="59"/>
    </row>
    <row r="3" spans="1:5" ht="19.5" customHeight="1" x14ac:dyDescent="0.35">
      <c r="A3" s="36" t="s">
        <v>95</v>
      </c>
      <c r="B3" s="33" t="s">
        <v>96</v>
      </c>
      <c r="C3" s="33" t="s">
        <v>72</v>
      </c>
      <c r="D3" s="33" t="s">
        <v>97</v>
      </c>
      <c r="E3" s="34" t="s">
        <v>98</v>
      </c>
    </row>
    <row r="4" spans="1:5" ht="15.5" x14ac:dyDescent="0.35">
      <c r="A4" s="36" t="s">
        <v>15</v>
      </c>
      <c r="B4" s="33" t="s">
        <v>99</v>
      </c>
      <c r="C4" s="37" t="s">
        <v>97</v>
      </c>
      <c r="D4" s="37" t="s">
        <v>97</v>
      </c>
      <c r="E4" s="34" t="s">
        <v>207</v>
      </c>
    </row>
    <row r="5" spans="1:5" ht="15.5" x14ac:dyDescent="0.35">
      <c r="A5" s="36" t="s">
        <v>100</v>
      </c>
      <c r="B5" s="33" t="s">
        <v>101</v>
      </c>
      <c r="C5" s="33" t="s">
        <v>86</v>
      </c>
      <c r="D5" s="33" t="s">
        <v>86</v>
      </c>
      <c r="E5" s="34"/>
    </row>
    <row r="6" spans="1:5" ht="15.5" x14ac:dyDescent="0.35">
      <c r="A6" s="36" t="s">
        <v>102</v>
      </c>
      <c r="B6" s="33" t="s">
        <v>103</v>
      </c>
      <c r="C6" s="33" t="s">
        <v>73</v>
      </c>
      <c r="D6" s="33" t="s">
        <v>73</v>
      </c>
      <c r="E6" s="34"/>
    </row>
    <row r="7" spans="1:5" ht="15.5" x14ac:dyDescent="0.35">
      <c r="A7" s="36" t="s">
        <v>104</v>
      </c>
      <c r="B7" s="33" t="s">
        <v>105</v>
      </c>
      <c r="C7" s="33" t="s">
        <v>74</v>
      </c>
      <c r="D7" s="33" t="s">
        <v>74</v>
      </c>
      <c r="E7" s="34"/>
    </row>
    <row r="8" spans="1:5" ht="15.5" x14ac:dyDescent="0.35">
      <c r="A8" s="36" t="s">
        <v>15</v>
      </c>
      <c r="B8" s="33" t="s">
        <v>106</v>
      </c>
      <c r="C8" s="33" t="s">
        <v>75</v>
      </c>
      <c r="D8" s="37" t="s">
        <v>97</v>
      </c>
      <c r="E8" s="34" t="s">
        <v>208</v>
      </c>
    </row>
    <row r="9" spans="1:5" ht="15.5" x14ac:dyDescent="0.35">
      <c r="A9" s="36" t="s">
        <v>15</v>
      </c>
      <c r="B9" s="33" t="s">
        <v>107</v>
      </c>
      <c r="C9" s="33" t="s">
        <v>76</v>
      </c>
      <c r="D9" s="33" t="s">
        <v>76</v>
      </c>
      <c r="E9" s="34"/>
    </row>
    <row r="10" spans="1:5" ht="15.5" x14ac:dyDescent="0.35">
      <c r="A10" s="36" t="s">
        <v>16</v>
      </c>
      <c r="B10" s="33" t="s">
        <v>108</v>
      </c>
      <c r="C10" s="33" t="s">
        <v>77</v>
      </c>
      <c r="D10" s="33" t="s">
        <v>97</v>
      </c>
      <c r="E10" s="34" t="s">
        <v>109</v>
      </c>
    </row>
    <row r="11" spans="1:5" ht="15.5" x14ac:dyDescent="0.35">
      <c r="A11" s="36" t="s">
        <v>110</v>
      </c>
      <c r="B11" s="33" t="s">
        <v>111</v>
      </c>
      <c r="C11" s="33" t="s">
        <v>112</v>
      </c>
      <c r="D11" s="33" t="s">
        <v>112</v>
      </c>
      <c r="E11" s="34"/>
    </row>
    <row r="12" spans="1:5" ht="15.5" x14ac:dyDescent="0.35">
      <c r="A12" s="36" t="s">
        <v>104</v>
      </c>
      <c r="B12" s="33" t="s">
        <v>113</v>
      </c>
      <c r="C12" s="33" t="s">
        <v>114</v>
      </c>
      <c r="D12" s="33" t="s">
        <v>114</v>
      </c>
      <c r="E12" s="34"/>
    </row>
    <row r="13" spans="1:5" ht="15.5" x14ac:dyDescent="0.35">
      <c r="A13" s="36" t="s">
        <v>115</v>
      </c>
      <c r="B13" s="33" t="s">
        <v>116</v>
      </c>
      <c r="C13" s="33" t="s">
        <v>97</v>
      </c>
      <c r="D13" s="33" t="s">
        <v>117</v>
      </c>
      <c r="E13" s="34"/>
    </row>
    <row r="14" spans="1:5" ht="16.5" customHeight="1" x14ac:dyDescent="0.35">
      <c r="A14" s="36" t="s">
        <v>118</v>
      </c>
      <c r="B14" s="33" t="s">
        <v>119</v>
      </c>
      <c r="C14" s="33" t="s">
        <v>120</v>
      </c>
      <c r="D14" s="33" t="s">
        <v>120</v>
      </c>
      <c r="E14" s="34"/>
    </row>
    <row r="15" spans="1:5" ht="18.75" customHeight="1" x14ac:dyDescent="0.35">
      <c r="A15" s="36" t="s">
        <v>121</v>
      </c>
      <c r="B15" s="33" t="s">
        <v>122</v>
      </c>
      <c r="C15" s="33" t="s">
        <v>97</v>
      </c>
      <c r="D15" s="33" t="s">
        <v>123</v>
      </c>
      <c r="E15" s="34" t="s">
        <v>98</v>
      </c>
    </row>
    <row r="16" spans="1:5" ht="15.5" x14ac:dyDescent="0.35">
      <c r="A16" s="36" t="s">
        <v>15</v>
      </c>
      <c r="B16" s="33" t="s">
        <v>124</v>
      </c>
      <c r="C16" s="33" t="s">
        <v>78</v>
      </c>
      <c r="D16" s="37" t="s">
        <v>97</v>
      </c>
      <c r="E16" s="34" t="s">
        <v>209</v>
      </c>
    </row>
    <row r="17" spans="1:5" ht="15.5" x14ac:dyDescent="0.35">
      <c r="A17" s="36" t="s">
        <v>15</v>
      </c>
      <c r="B17" s="33" t="s">
        <v>125</v>
      </c>
      <c r="C17" s="33" t="s">
        <v>126</v>
      </c>
      <c r="D17" s="33" t="s">
        <v>126</v>
      </c>
      <c r="E17" s="34"/>
    </row>
    <row r="18" spans="1:5" ht="15.5" x14ac:dyDescent="0.35">
      <c r="A18" s="36" t="s">
        <v>15</v>
      </c>
      <c r="B18" s="33" t="s">
        <v>127</v>
      </c>
      <c r="C18" s="33" t="s">
        <v>128</v>
      </c>
      <c r="D18" s="33" t="s">
        <v>88</v>
      </c>
      <c r="E18" s="34"/>
    </row>
    <row r="19" spans="1:5" ht="15.5" x14ac:dyDescent="0.35">
      <c r="A19" s="36" t="s">
        <v>129</v>
      </c>
      <c r="B19" s="33" t="s">
        <v>130</v>
      </c>
      <c r="C19" s="33" t="s">
        <v>131</v>
      </c>
      <c r="D19" s="33" t="s">
        <v>131</v>
      </c>
      <c r="E19" s="34"/>
    </row>
    <row r="20" spans="1:5" ht="15.5" x14ac:dyDescent="0.35">
      <c r="A20" s="36" t="s">
        <v>132</v>
      </c>
      <c r="B20" s="33" t="s">
        <v>133</v>
      </c>
      <c r="C20" s="33" t="s">
        <v>134</v>
      </c>
      <c r="D20" s="33" t="s">
        <v>134</v>
      </c>
      <c r="E20" s="34"/>
    </row>
    <row r="21" spans="1:5" ht="15.5" x14ac:dyDescent="0.35">
      <c r="A21" s="36" t="s">
        <v>135</v>
      </c>
      <c r="B21" s="33" t="s">
        <v>136</v>
      </c>
      <c r="C21" s="33" t="s">
        <v>137</v>
      </c>
      <c r="D21" s="33" t="s">
        <v>137</v>
      </c>
      <c r="E21" s="34"/>
    </row>
    <row r="22" spans="1:5" ht="15.5" x14ac:dyDescent="0.35">
      <c r="A22" s="36" t="s">
        <v>15</v>
      </c>
      <c r="B22" s="33" t="s">
        <v>138</v>
      </c>
      <c r="C22" s="33" t="s">
        <v>139</v>
      </c>
      <c r="D22" s="33" t="s">
        <v>139</v>
      </c>
      <c r="E22" s="34"/>
    </row>
    <row r="23" spans="1:5" ht="15.5" x14ac:dyDescent="0.35">
      <c r="A23" s="36" t="s">
        <v>140</v>
      </c>
      <c r="B23" s="33" t="s">
        <v>141</v>
      </c>
      <c r="C23" s="33" t="s">
        <v>142</v>
      </c>
      <c r="D23" s="33" t="s">
        <v>142</v>
      </c>
      <c r="E23" s="34" t="s">
        <v>143</v>
      </c>
    </row>
    <row r="24" spans="1:5" ht="15.5" x14ac:dyDescent="0.35">
      <c r="A24" s="36" t="s">
        <v>118</v>
      </c>
      <c r="B24" s="33" t="s">
        <v>144</v>
      </c>
      <c r="C24" s="33" t="s">
        <v>145</v>
      </c>
      <c r="D24" s="33" t="s">
        <v>145</v>
      </c>
      <c r="E24" s="34"/>
    </row>
    <row r="25" spans="1:5" ht="15.5" x14ac:dyDescent="0.35">
      <c r="A25" s="36" t="s">
        <v>146</v>
      </c>
      <c r="B25" s="33" t="s">
        <v>147</v>
      </c>
      <c r="C25" s="33" t="s">
        <v>148</v>
      </c>
      <c r="D25" s="33" t="s">
        <v>148</v>
      </c>
      <c r="E25" s="34"/>
    </row>
    <row r="26" spans="1:5" ht="15.5" x14ac:dyDescent="0.35">
      <c r="A26" s="36" t="s">
        <v>15</v>
      </c>
      <c r="B26" s="33" t="s">
        <v>149</v>
      </c>
      <c r="C26" s="37" t="s">
        <v>97</v>
      </c>
      <c r="D26" s="37" t="s">
        <v>97</v>
      </c>
      <c r="E26" s="34" t="s">
        <v>210</v>
      </c>
    </row>
    <row r="27" spans="1:5" ht="15.5" x14ac:dyDescent="0.35">
      <c r="A27" s="36" t="s">
        <v>129</v>
      </c>
      <c r="B27" s="33" t="s">
        <v>150</v>
      </c>
      <c r="C27" s="33" t="s">
        <v>151</v>
      </c>
      <c r="D27" s="33" t="s">
        <v>151</v>
      </c>
      <c r="E27" s="34"/>
    </row>
    <row r="28" spans="1:5" ht="15.5" x14ac:dyDescent="0.35">
      <c r="A28" s="36" t="s">
        <v>152</v>
      </c>
      <c r="B28" s="33" t="s">
        <v>153</v>
      </c>
      <c r="C28" s="33" t="s">
        <v>154</v>
      </c>
      <c r="D28" s="33" t="s">
        <v>154</v>
      </c>
      <c r="E28" s="34"/>
    </row>
    <row r="29" spans="1:5" ht="15.5" x14ac:dyDescent="0.35">
      <c r="A29" s="36" t="s">
        <v>129</v>
      </c>
      <c r="B29" s="33" t="s">
        <v>155</v>
      </c>
      <c r="C29" s="33" t="s">
        <v>156</v>
      </c>
      <c r="D29" s="33" t="s">
        <v>156</v>
      </c>
      <c r="E29" s="34"/>
    </row>
    <row r="30" spans="1:5" ht="15.5" x14ac:dyDescent="0.35">
      <c r="A30" s="36" t="s">
        <v>157</v>
      </c>
      <c r="B30" s="33" t="s">
        <v>158</v>
      </c>
      <c r="C30" s="33" t="s">
        <v>159</v>
      </c>
      <c r="D30" s="33" t="s">
        <v>159</v>
      </c>
      <c r="E30" s="34"/>
    </row>
    <row r="31" spans="1:5" ht="15.5" x14ac:dyDescent="0.35">
      <c r="A31" s="36" t="s">
        <v>160</v>
      </c>
      <c r="B31" s="33" t="s">
        <v>161</v>
      </c>
      <c r="C31" s="33" t="s">
        <v>162</v>
      </c>
      <c r="D31" s="33" t="s">
        <v>162</v>
      </c>
      <c r="E31" s="34"/>
    </row>
    <row r="32" spans="1:5" ht="15.5" x14ac:dyDescent="0.35">
      <c r="A32" s="36" t="s">
        <v>163</v>
      </c>
      <c r="B32" s="33" t="s">
        <v>164</v>
      </c>
      <c r="C32" s="33" t="s">
        <v>165</v>
      </c>
      <c r="D32" s="33" t="s">
        <v>165</v>
      </c>
      <c r="E32" s="34"/>
    </row>
    <row r="33" spans="1:5" ht="15.5" x14ac:dyDescent="0.35">
      <c r="A33" s="36" t="s">
        <v>110</v>
      </c>
      <c r="B33" s="33" t="s">
        <v>166</v>
      </c>
      <c r="C33" s="33" t="s">
        <v>167</v>
      </c>
      <c r="D33" s="33" t="s">
        <v>167</v>
      </c>
      <c r="E33" s="34"/>
    </row>
    <row r="34" spans="1:5" ht="15.5" x14ac:dyDescent="0.35">
      <c r="A34" s="36" t="s">
        <v>118</v>
      </c>
      <c r="B34" s="33" t="s">
        <v>168</v>
      </c>
      <c r="C34" s="33" t="s">
        <v>169</v>
      </c>
      <c r="D34" s="33" t="s">
        <v>169</v>
      </c>
      <c r="E34" s="34"/>
    </row>
    <row r="35" spans="1:5" ht="15.5" x14ac:dyDescent="0.35">
      <c r="A35" s="36" t="s">
        <v>146</v>
      </c>
      <c r="B35" s="33" t="s">
        <v>170</v>
      </c>
      <c r="C35" s="33" t="s">
        <v>171</v>
      </c>
      <c r="D35" s="33" t="s">
        <v>171</v>
      </c>
      <c r="E35" s="34"/>
    </row>
    <row r="36" spans="1:5" ht="15.5" x14ac:dyDescent="0.35">
      <c r="A36" s="36" t="s">
        <v>118</v>
      </c>
      <c r="B36" s="33" t="s">
        <v>172</v>
      </c>
      <c r="C36" s="33" t="s">
        <v>173</v>
      </c>
      <c r="D36" s="33" t="s">
        <v>173</v>
      </c>
      <c r="E36" s="34"/>
    </row>
    <row r="37" spans="1:5" ht="15.5" x14ac:dyDescent="0.35">
      <c r="A37" s="36" t="s">
        <v>174</v>
      </c>
      <c r="B37" s="33" t="s">
        <v>175</v>
      </c>
      <c r="C37" s="33" t="s">
        <v>176</v>
      </c>
      <c r="D37" s="33" t="s">
        <v>176</v>
      </c>
      <c r="E37" s="34"/>
    </row>
    <row r="38" spans="1:5" ht="15.5" x14ac:dyDescent="0.35">
      <c r="A38" s="36" t="s">
        <v>177</v>
      </c>
      <c r="B38" s="33" t="s">
        <v>178</v>
      </c>
      <c r="C38" s="33" t="s">
        <v>179</v>
      </c>
      <c r="D38" s="33" t="s">
        <v>179</v>
      </c>
      <c r="E38" s="34"/>
    </row>
    <row r="39" spans="1:5" ht="15.5" x14ac:dyDescent="0.35">
      <c r="A39" s="36" t="s">
        <v>180</v>
      </c>
      <c r="B39" s="33" t="s">
        <v>181</v>
      </c>
      <c r="C39" s="33" t="s">
        <v>182</v>
      </c>
      <c r="D39" s="33" t="s">
        <v>182</v>
      </c>
      <c r="E39" s="34" t="s">
        <v>183</v>
      </c>
    </row>
    <row r="40" spans="1:5" ht="15.5" x14ac:dyDescent="0.35">
      <c r="A40" s="36" t="s">
        <v>129</v>
      </c>
      <c r="B40" s="33" t="s">
        <v>184</v>
      </c>
      <c r="C40" s="33" t="s">
        <v>185</v>
      </c>
      <c r="D40" s="33" t="s">
        <v>185</v>
      </c>
      <c r="E40" s="34"/>
    </row>
    <row r="41" spans="1:5" ht="15.5" x14ac:dyDescent="0.35">
      <c r="A41" s="36" t="s">
        <v>129</v>
      </c>
      <c r="B41" s="33" t="s">
        <v>186</v>
      </c>
      <c r="C41" s="33" t="s">
        <v>187</v>
      </c>
      <c r="D41" s="33" t="s">
        <v>187</v>
      </c>
      <c r="E41" s="34"/>
    </row>
    <row r="42" spans="1:5" ht="15.5" x14ac:dyDescent="0.35">
      <c r="A42" s="36" t="s">
        <v>188</v>
      </c>
      <c r="B42" s="33" t="s">
        <v>97</v>
      </c>
      <c r="C42" s="33" t="s">
        <v>79</v>
      </c>
      <c r="D42" s="33" t="s">
        <v>97</v>
      </c>
      <c r="E42" s="34" t="s">
        <v>189</v>
      </c>
    </row>
    <row r="43" spans="1:5" ht="15.5" x14ac:dyDescent="0.35">
      <c r="A43" s="36" t="s">
        <v>190</v>
      </c>
      <c r="B43" s="33" t="s">
        <v>97</v>
      </c>
      <c r="C43" s="33" t="s">
        <v>97</v>
      </c>
      <c r="D43" s="33" t="s">
        <v>89</v>
      </c>
      <c r="E43" s="34"/>
    </row>
    <row r="44" spans="1:5" ht="15.5" x14ac:dyDescent="0.35">
      <c r="A44" s="36" t="s">
        <v>191</v>
      </c>
      <c r="B44" s="33" t="s">
        <v>97</v>
      </c>
      <c r="C44" s="33" t="s">
        <v>97</v>
      </c>
      <c r="D44" s="33" t="s">
        <v>90</v>
      </c>
      <c r="E44" s="34"/>
    </row>
    <row r="45" spans="1:5" ht="15.5" x14ac:dyDescent="0.35">
      <c r="A45" s="36" t="s">
        <v>110</v>
      </c>
      <c r="B45" s="33" t="s">
        <v>97</v>
      </c>
      <c r="C45" s="33" t="s">
        <v>192</v>
      </c>
      <c r="D45" s="33" t="s">
        <v>97</v>
      </c>
      <c r="E45" s="34" t="s">
        <v>193</v>
      </c>
    </row>
    <row r="46" spans="1:5" ht="15.5" x14ac:dyDescent="0.35">
      <c r="A46" s="36" t="s">
        <v>110</v>
      </c>
      <c r="B46" s="33" t="s">
        <v>97</v>
      </c>
      <c r="C46" s="33" t="s">
        <v>194</v>
      </c>
      <c r="D46" s="33" t="s">
        <v>97</v>
      </c>
      <c r="E46" s="34" t="s">
        <v>195</v>
      </c>
    </row>
    <row r="47" spans="1:5" ht="15.5" x14ac:dyDescent="0.35">
      <c r="A47" s="36" t="s">
        <v>146</v>
      </c>
      <c r="B47" s="33" t="s">
        <v>97</v>
      </c>
      <c r="C47" s="33" t="s">
        <v>196</v>
      </c>
      <c r="D47" s="33" t="s">
        <v>97</v>
      </c>
      <c r="E47" s="34" t="s">
        <v>197</v>
      </c>
    </row>
    <row r="48" spans="1:5" ht="15.5" x14ac:dyDescent="0.35">
      <c r="A48" s="36" t="s">
        <v>198</v>
      </c>
      <c r="B48" s="33" t="s">
        <v>97</v>
      </c>
      <c r="C48" s="33" t="s">
        <v>97</v>
      </c>
      <c r="D48" s="33" t="s">
        <v>199</v>
      </c>
      <c r="E48" s="34"/>
    </row>
    <row r="49" spans="1:5" ht="15.5" x14ac:dyDescent="0.35">
      <c r="A49" s="36" t="s">
        <v>200</v>
      </c>
      <c r="B49" s="33" t="s">
        <v>97</v>
      </c>
      <c r="C49" s="33" t="s">
        <v>97</v>
      </c>
      <c r="D49" s="33" t="s">
        <v>201</v>
      </c>
      <c r="E49" s="34"/>
    </row>
    <row r="50" spans="1:5" ht="15.5" x14ac:dyDescent="0.35">
      <c r="A50" s="36" t="s">
        <v>190</v>
      </c>
      <c r="B50" s="33" t="s">
        <v>97</v>
      </c>
      <c r="C50" s="33" t="s">
        <v>97</v>
      </c>
      <c r="D50" s="33" t="s">
        <v>202</v>
      </c>
      <c r="E50" s="34"/>
    </row>
    <row r="52" spans="1:5" ht="42.5" x14ac:dyDescent="0.35">
      <c r="A52" s="40" t="s">
        <v>203</v>
      </c>
    </row>
  </sheetData>
  <mergeCells count="5"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1-6_2023 Employee Wage&amp;Benefits</vt:lpstr>
      <vt:lpstr>1-6e_CurrentEmployeeWageRates</vt:lpstr>
      <vt:lpstr>Employee Cross-Reference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2025-07-14T00:54:21Z</dcterms:created>
  <dcterms:modified xsi:type="dcterms:W3CDTF">2025-07-14T00:54:28Z</dcterms:modified>
</cp:coreProperties>
</file>