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24226"/>
  <xr:revisionPtr revIDLastSave="0" documentId="13_ncr:1_{F552C413-0427-42A7-966F-7F8944726329}" xr6:coauthVersionLast="47" xr6:coauthVersionMax="47" xr10:uidLastSave="{00000000-0000-0000-0000-000000000000}"/>
  <bookViews>
    <workbookView xWindow="-120" yWindow="-120" windowWidth="29040" windowHeight="17520" tabRatio="859" firstSheet="1" activeTab="7" xr2:uid="{00000000-000D-0000-FFFF-FFFF00000000}"/>
  </bookViews>
  <sheets>
    <sheet name="JCN-R1 Summary ROE Results" sheetId="139" r:id="rId1"/>
    <sheet name="JCN-R2 Constant Growth DCF" sheetId="35" r:id="rId2"/>
    <sheet name="JCN-R3 SP500 Total MRP 1" sheetId="140" r:id="rId3"/>
    <sheet name="JCN-R3 SP500 FERC MRP 2" sheetId="141" r:id="rId4"/>
    <sheet name="JCN-R4 CAPM Total MRP 1" sheetId="142" r:id="rId5"/>
    <sheet name="JCN-R4 CAPM FERC MRP 2" sheetId="86" r:id="rId6"/>
    <sheet name="JCN-R5 Risk Premium - Gas" sheetId="152" r:id="rId7"/>
    <sheet name="JCN-R6 Exp Earnings" sheetId="6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______bb" hidden="1">#REF!</definedName>
    <definedName name="__________sort" hidden="1">#REF!</definedName>
    <definedName name="_________bb" hidden="1">#REF!</definedName>
    <definedName name="_________Sort" hidden="1">#REF!</definedName>
    <definedName name="_______kay1" hidden="1">#REF!</definedName>
    <definedName name="_______ke1" hidden="1">#REF!</definedName>
    <definedName name="_______key1" hidden="1">#REF!</definedName>
    <definedName name="_______sort" hidden="1">#REF!</definedName>
    <definedName name="______key1" hidden="1">#REF!</definedName>
    <definedName name="______sort1" hidden="1">#REF!</definedName>
    <definedName name="_____BB" hidden="1">#REF!</definedName>
    <definedName name="_____Sort" hidden="1">#REF!</definedName>
    <definedName name="____sort" hidden="1">#REF!</definedName>
    <definedName name="___bb" hidden="1">#REF!</definedName>
    <definedName name="___Key1" hidden="1">#REF!</definedName>
    <definedName name="___Sort" hidden="1">#REF!</definedName>
    <definedName name="__123Graph_A" hidden="1">'[1]Plant in Ser'!#REF!</definedName>
    <definedName name="__123Graph_Achart" hidden="1">'[2]Chart Data'!$E$30:$E$233</definedName>
    <definedName name="__123Graph_ACurrent" hidden="1">[3]Summary!#REF!</definedName>
    <definedName name="__123Graph_AHOBKEN4H" hidden="1">#REF!</definedName>
    <definedName name="__123Graph_AJCCASH4" hidden="1">#REF!</definedName>
    <definedName name="__123Graph_AJCCASH5" hidden="1">#REF!</definedName>
    <definedName name="__123Graph_AJCCASH6" hidden="1">#REF!</definedName>
    <definedName name="__123Graph_AJCCASH7" hidden="1">#REF!</definedName>
    <definedName name="__123Graph_B" hidden="1">[4]SD!#REF!</definedName>
    <definedName name="__123Graph_BCurrent" hidden="1">[3]Summary!#REF!</definedName>
    <definedName name="__123Graph_BHOBKEN4H" hidden="1">#REF!</definedName>
    <definedName name="__123Graph_BHOBOKEN" hidden="1">#REF!</definedName>
    <definedName name="__123Graph_BJCCASH4" hidden="1">#REF!</definedName>
    <definedName name="__123Graph_BJCCASH5" hidden="1">#REF!</definedName>
    <definedName name="__123Graph_BJCCASH6" hidden="1">#REF!</definedName>
    <definedName name="__123Graph_BJCCASH7" hidden="1">#REF!</definedName>
    <definedName name="__123Graph_C" hidden="1">#REF!</definedName>
    <definedName name="__123Graph_D" hidden="1">[5]TOPrs!#REF!</definedName>
    <definedName name="__123Graph_E" hidden="1">[6]Stmt!#REF!</definedName>
    <definedName name="__123Graph_ECURRENT" hidden="1">[7]coss!#REF!</definedName>
    <definedName name="__123Graph_F" hidden="1">[6]Stmt!#REF!</definedName>
    <definedName name="__123Graph_LBL_A" hidden="1">[8]Report!#REF!</definedName>
    <definedName name="__123Graph_X" hidden="1">#REF!</definedName>
    <definedName name="__123Graph_XCHART" hidden="1">'[2]Chart Data'!$B$30:$B$222</definedName>
    <definedName name="__123Graph_XCurrent" hidden="1">[3]Summary!#REF!</definedName>
    <definedName name="__123Graph_XJCCASH4" hidden="1">#REF!</definedName>
    <definedName name="__123Graph_XJCCASH5" hidden="1">#REF!</definedName>
    <definedName name="__123Graph_XJCCASH6" hidden="1">#REF!</definedName>
    <definedName name="__123Graph_XJCCASH7" hidden="1">#REF!</definedName>
    <definedName name="__BB" hidden="1">#REF!</definedName>
    <definedName name="__FDS_HYPERLINK_TOGGLE_STATE__" hidden="1">"ON"</definedName>
    <definedName name="__key1" hidden="1">#REF!</definedName>
    <definedName name="__pb1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_pb2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__pb3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_Sort" hidden="1">#REF!</definedName>
    <definedName name="__Sort1" hidden="1">#REF!</definedName>
    <definedName name="_1" hidden="1">{#N/A,#N/A,FALSE,"SCA";#N/A,#N/A,FALSE,"NCA";#N/A,#N/A,FALSE,"SAZ";#N/A,#N/A,FALSE,"CAZ";#N/A,#N/A,FALSE,"SNV";#N/A,#N/A,FALSE,"NNV";#N/A,#N/A,FALSE,"PP";#N/A,#N/A,FALSE,"SA"}</definedName>
    <definedName name="_1__123Graph_ACHART_1" hidden="1">[9]Data!$K$30:$K$228</definedName>
    <definedName name="_1__123Graph_ACHART_10" hidden="1">'[10]summ graf'!$D$4:$HK$4</definedName>
    <definedName name="_1__123Graph_AYIELD_CURVES" hidden="1">[11]Yield_curve!#REF!</definedName>
    <definedName name="_1_0__123Grap" hidden="1">'[12]Plant in Ser'!#REF!</definedName>
    <definedName name="_10" hidden="1">{"FAC_SUMMARY",#N/A,FALSE,"Summaries"}</definedName>
    <definedName name="_10__123Graph_ACHART_5" hidden="1">[9]Data!$O$30:$O$226</definedName>
    <definedName name="_10__123Graph_BCHART_17" hidden="1">'[10]summ graf'!$D$15:$HK$15</definedName>
    <definedName name="_10__123Graph_CCHART_6" hidden="1">[9]Data!#REF!</definedName>
    <definedName name="_100" hidden="1">{#N/A,#N/A,FALSE,"OTHERINPUTS";#N/A,#N/A,FALSE,"DITRATEINPUTS";#N/A,#N/A,FALSE,"SUPPLIEDADJINPUT";#N/A,#N/A,FALSE,"TIMINGDIFFINPUTS";#N/A,#N/A,FALSE,"BR&amp;SUPADJ."}</definedName>
    <definedName name="_101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_102" hidden="1">{#N/A,#N/A,FALSE,"RORMEMO";#N/A,#N/A,FALSE,"RORSUMMARY";#N/A,#N/A,FALSE,"RORDETAIL"}</definedName>
    <definedName name="_102__123Graph_ACHART_6" hidden="1">[9]Data!$E$30:$E$229</definedName>
    <definedName name="_103" hidden="1">{#N/A,#N/A,FALSE,"GLDwnLoad"}</definedName>
    <definedName name="_104" hidden="1">{#N/A,#N/A,FALSE,"OTHERINPUTS";#N/A,#N/A,FALSE,"SUPPLIEDADJINPUT";#N/A,#N/A,FALSE,"BR&amp;SUPADJ."}</definedName>
    <definedName name="_105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_105__123Graph_ACHART_5" hidden="1">[13]Data!$O$30:$O$226</definedName>
    <definedName name="_106" hidden="1">{"SPA_FAC",#N/A,FALSE,"OMPA SPA FAC"}</definedName>
    <definedName name="_107" hidden="1">{#N/A,#N/A,FALSE,"GLDwnLoad"}</definedName>
    <definedName name="_108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108__123Graph_ACHART_6" hidden="1">[9]Data!$E$30:$E$229</definedName>
    <definedName name="_109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11" hidden="1">{#N/A,#N/A,TRUE,"1990";#N/A,#N/A,TRUE,"1991";#N/A,#N/A,TRUE,"1992";#N/A,#N/A,TRUE,"1993"}</definedName>
    <definedName name="_11__123Graph_CCHART_10" hidden="1">'[10]summ graf'!$D$6:$HK$6</definedName>
    <definedName name="_11__123Graph_XCHART_1" hidden="1">[9]Data!$B$30:$B$222</definedName>
    <definedName name="_110" hidden="1">{"print1",#N/A,FALSE,"D21CUSTS";"print2",#N/A,FALSE,"D21CUSTS";"print3",#N/A,FALSE,"D21CUSTS";"print4",#N/A,FALSE,"D21CUSTS"}</definedName>
    <definedName name="_111" hidden="1">{"Fuel by Type",#N/A,FALSE,"00whfuel";"Fuel by Account",#N/A,FALSE,"00whfuel";"NTEC",#N/A,FALSE,"00whfuel";"Hope",#N/A,FALSE,"00whfuel";"Net Energy Load",#N/A,FALSE,"00whfuel";"Purchased Power",#N/A,FALSE,"00whfuel"}</definedName>
    <definedName name="_112" hidden="1">{"WEATHER_CUSTOMERS",#N/A,FALSE,"Ok_Fuel&amp;Rev"}</definedName>
    <definedName name="_113" hidden="1">{#N/A,#N/A,FALSE,"GLDwnLoad"}</definedName>
    <definedName name="_114" hidden="1">{#N/A,#N/A,FALSE,"OTHERINPUTS";#N/A,#N/A,FALSE,"DITRATEINPUTS";#N/A,#N/A,FALSE,"SUPPLIEDADJINPUT";#N/A,#N/A,FALSE,"TIMINGDIFFINPUTS";#N/A,#N/A,FALSE,"BR&amp;SUPADJ."}</definedName>
    <definedName name="_115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_116" hidden="1">{#N/A,#N/A,FALSE,"GLDwnLoad"}</definedName>
    <definedName name="_118__123Graph_BCHART_6" hidden="1">[14]Data!#REF!</definedName>
    <definedName name="_119__123Graph_BCHART_5" hidden="1">[9]Data!$P$30:$P$229</definedName>
    <definedName name="_12" hidden="1">{#N/A,#N/A,TRUE,"1990";#N/A,#N/A,TRUE,"1991";#N/A,#N/A,TRUE,"1992";#N/A,#N/A,TRUE,"1993"}</definedName>
    <definedName name="_12__123Graph_ACHART_6" hidden="1">[9]Data!$E$30:$E$229</definedName>
    <definedName name="_12__123Graph_CCHART_12" hidden="1">'[10]summ graf'!$D$11:$HK$11</definedName>
    <definedName name="_12__123Graph_XCHART_2" hidden="1">[9]Data!$B$30:$B$222</definedName>
    <definedName name="_123Graph_ACHART" hidden="1">'[2]Chart Data'!$E$30:$E$229</definedName>
    <definedName name="_126__123Graph_ACHART_6" hidden="1">[13]Data!$E$30:$E$229</definedName>
    <definedName name="_126__123Graph_BCHART_5" hidden="1">[9]Data!$P$30:$P$229</definedName>
    <definedName name="_13" hidden="1">{"summary",#N/A,TRUE,"E93ADJ";"detail",#N/A,TRUE,"E93ADJ"}</definedName>
    <definedName name="_13__123Graph_CCHART_13" hidden="1">'[10]summ graf'!$D$21:$HK$21</definedName>
    <definedName name="_13__123Graph_XCHART_3" hidden="1">[9]Data!$B$30:$B$222</definedName>
    <definedName name="_132__123Graph_CCHART_4" hidden="1">[14]Data!$C$30:$C$233</definedName>
    <definedName name="_14" hidden="1">{"summary",#N/A,TRUE,"E93ADJ";"detail",#N/A,TRUE,"E93ADJ"}</definedName>
    <definedName name="_14__123Graph_ACHART_1" hidden="1">[14]Data!$K$30:$K$228</definedName>
    <definedName name="_14__123Graph_BCHART_5" hidden="1">[9]Data!$P$30:$P$229</definedName>
    <definedName name="_14__123Graph_CCHART_14" hidden="1">'[10]summ graf'!$D$26:$HK$26</definedName>
    <definedName name="_14__123Graph_XCHART_4" hidden="1">[9]Data!$B$30:$B$222</definedName>
    <definedName name="_144__123Graph_BCHART_6" hidden="1">[9]Data!#REF!</definedName>
    <definedName name="_147__123Graph_BCHART_5" hidden="1">[13]Data!$P$30:$P$229</definedName>
    <definedName name="_15" hidden="1">{#N/A,#N/A,TRUE,"1990";#N/A,#N/A,TRUE,"1991";#N/A,#N/A,TRUE,"1992";#N/A,#N/A,TRUE,"1993"}</definedName>
    <definedName name="_15__123Graph_CCHART_15" hidden="1">'[10]summ graf'!$D$30:$HK$30</definedName>
    <definedName name="_15__123Graph_XCHART_5" hidden="1">[9]Data!$B$30:$B$222</definedName>
    <definedName name="_152__123Graph_BCHART_6" hidden="1">[9]Data!#REF!</definedName>
    <definedName name="_152__123Graph_CCHART_6" hidden="1">[14]Data!#REF!</definedName>
    <definedName name="_16" hidden="1">{"summary",#N/A,TRUE,"E93ADJ";"detail",#N/A,TRUE,"E93ADJ"}</definedName>
    <definedName name="_16__123Graph_BCHART_6" hidden="1">[9]Data!#REF!</definedName>
    <definedName name="_16__123Graph_CCHART_16" hidden="1">'[10]summ graf'!$D$36:$HK$36</definedName>
    <definedName name="_16__123Graph_XCHART_6" hidden="1">[9]Data!$B$30:$B$222</definedName>
    <definedName name="_161__123Graph_CCHART_4" hidden="1">[9]Data!$C$30:$C$233</definedName>
    <definedName name="_166__123Graph_XCHART_1" hidden="1">[14]Data!$B$30:$B$222</definedName>
    <definedName name="_17" hidden="1">{"ARK_JURIS_FUEL",#N/A,FALSE,"Ark_Fuel&amp;Rev"}</definedName>
    <definedName name="_17__123Graph_ACHART_1" hidden="1">[9]Data!$K$30:$K$228</definedName>
    <definedName name="_17__123Graph_CCHART_17" hidden="1">'[10]summ graf'!$D$16:$HK$16</definedName>
    <definedName name="_170__123Graph_CCHART_4" hidden="1">[9]Data!$C$30:$C$233</definedName>
    <definedName name="_173__123Graph_BCHART_6" hidden="1">[13]Data!#REF!</definedName>
    <definedName name="_18" hidden="1">{#N/A,#N/A,FALSE,"SCA";#N/A,#N/A,FALSE,"NCA";#N/A,#N/A,FALSE,"SAZ";#N/A,#N/A,FALSE,"CAZ";#N/A,#N/A,FALSE,"SNV";#N/A,#N/A,FALSE,"NNV";#N/A,#N/A,FALSE,"PP";#N/A,#N/A,FALSE,"SA"}</definedName>
    <definedName name="_18__123Graph_ACHART_1" hidden="1">[9]Data!$K$30:$K$228</definedName>
    <definedName name="_18__123Graph_CCHART_18" hidden="1">'[10]summ graf'!$D$48:$HK$48</definedName>
    <definedName name="_18__123Graph_CCHART_4" hidden="1">[9]Data!$C$30:$C$233</definedName>
    <definedName name="_180__123Graph_XCHART_2" hidden="1">[14]Data!$B$30:$B$222</definedName>
    <definedName name="_186__123Graph_CCHART_6" hidden="1">[9]Data!#REF!</definedName>
    <definedName name="_19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194__123Graph_CCHART_4" hidden="1">[13]Data!$C$30:$C$233</definedName>
    <definedName name="_194__123Graph_XCHART_3" hidden="1">[14]Data!$B$30:$B$222</definedName>
    <definedName name="_196__123Graph_CCHART_6" hidden="1">[9]Data!#REF!</definedName>
    <definedName name="_1Q_0_Regressio" hidden="1">#REF!</definedName>
    <definedName name="_2" hidden="1">{#N/A,#N/A,FALSE,"SCA";#N/A,#N/A,FALSE,"NCA";#N/A,#N/A,FALSE,"SAZ";#N/A,#N/A,FALSE,"CAZ";#N/A,#N/A,FALSE,"SNV";#N/A,#N/A,FALSE,"NNV";#N/A,#N/A,FALSE,"PP";#N/A,#N/A,FALSE,"SA"}</definedName>
    <definedName name="_2__123Graph_ACHART_1" hidden="1">[9]Data!$K$30:$K$228</definedName>
    <definedName name="_2__123Graph_ACHART_12" hidden="1">'[10]summ graf'!$D$9:$HK$9</definedName>
    <definedName name="_2__123Graph_ACHART_2" hidden="1">[9]Data!$G$30:$G$229</definedName>
    <definedName name="_2__123Graph_BYIELD_CURVES" hidden="1">[11]Yield_curve!#REF!</definedName>
    <definedName name="_2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20__123Graph_CCHART_6" hidden="1">[9]Data!#REF!</definedName>
    <definedName name="_203__123Graph_XCHART_1" hidden="1">[9]Data!$B$30:$B$222</definedName>
    <definedName name="_208__123Graph_XCHART_4" hidden="1">[14]Data!$B$30:$B$222</definedName>
    <definedName name="_21" hidden="1">{"wp_h4.2",#N/A,FALSE,"WP_H4.2";"wp_h4.3",#N/A,FALSE,"WP_H4.3"}</definedName>
    <definedName name="_21__123Graph_ACHART_1" hidden="1">[13]Data!$K$30:$K$228</definedName>
    <definedName name="_214__123Graph_XCHART_1" hidden="1">[9]Data!$B$30:$B$222</definedName>
    <definedName name="_22" hidden="1">{#N/A,#N/A,TRUE,"1990";#N/A,#N/A,TRUE,"1991";#N/A,#N/A,TRUE,"1992";#N/A,#N/A,TRUE,"1993"}</definedName>
    <definedName name="_22__123Graph_XCHART_1" hidden="1">[9]Data!$B$30:$B$222</definedName>
    <definedName name="_220__123Graph_CCHART_6" hidden="1">[13]Data!#REF!</definedName>
    <definedName name="_220__123Graph_XCHART_2" hidden="1">[9]Data!$B$30:$B$222</definedName>
    <definedName name="_222__123Graph_XCHART_5" hidden="1">[14]Data!$B$30:$B$222</definedName>
    <definedName name="_23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232__123Graph_XCHART_2" hidden="1">[9]Data!$B$30:$B$222</definedName>
    <definedName name="_236__123Graph_XCHART_6" hidden="1">[14]Data!$B$30:$B$222</definedName>
    <definedName name="_237__123Graph_XCHART_3" hidden="1">[9]Data!$B$30:$B$222</definedName>
    <definedName name="_24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_24__123Graph_XCHART_2" hidden="1">[9]Data!$B$30:$B$222</definedName>
    <definedName name="_241__123Graph_XCHART_1" hidden="1">[13]Data!$B$30:$B$222</definedName>
    <definedName name="_25" hidden="1">{"ARK_JURIS_FAC",#N/A,FALSE,"Ark_Fuel&amp;Rev"}</definedName>
    <definedName name="_250__123Graph_XCHART_3" hidden="1">[9]Data!$B$30:$B$222</definedName>
    <definedName name="_254__123Graph_XCHART_4" hidden="1">[9]Data!$B$30:$B$222</definedName>
    <definedName name="_26" hidden="1">{"OMPA_FAC",#N/A,FALSE,"OMPA FAC"}</definedName>
    <definedName name="_26__123Graph_XCHART_3" hidden="1">[9]Data!$B$30:$B$222</definedName>
    <definedName name="_262__123Graph_XCHART_2" hidden="1">[13]Data!$B$30:$B$222</definedName>
    <definedName name="_268__123Graph_XCHART_4" hidden="1">[9]Data!$B$30:$B$222</definedName>
    <definedName name="_27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_271__123Graph_XCHART_5" hidden="1">[9]Data!$B$30:$B$222</definedName>
    <definedName name="_28" hidden="1">{#N/A,#N/A,FALSE,"SCA";#N/A,#N/A,FALSE,"NCA";#N/A,#N/A,FALSE,"SAZ";#N/A,#N/A,FALSE,"CAZ";#N/A,#N/A,FALSE,"SNV";#N/A,#N/A,FALSE,"NNV";#N/A,#N/A,FALSE,"PP";#N/A,#N/A,FALSE,"SA"}</definedName>
    <definedName name="_28__123Graph_ACHART_2" hidden="1">[14]Data!$G$30:$G$229</definedName>
    <definedName name="_28__123Graph_XCHART_4" hidden="1">[9]Data!$B$30:$B$222</definedName>
    <definedName name="_283__123Graph_XCHART_3" hidden="1">[13]Data!$B$30:$B$222</definedName>
    <definedName name="_286__123Graph_XCHART_5" hidden="1">[9]Data!$B$30:$B$222</definedName>
    <definedName name="_288__123Graph_XCHART_6" hidden="1">[9]Data!$B$30:$B$222</definedName>
    <definedName name="_29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2S_0_Regressio" hidden="1">#REF!</definedName>
    <definedName name="_3" hidden="1">{#N/A,#N/A,FALSE,"SCA";#N/A,#N/A,FALSE,"NCA";#N/A,#N/A,FALSE,"SAZ";#N/A,#N/A,FALSE,"CAZ";#N/A,#N/A,FALSE,"SNV";#N/A,#N/A,FALSE,"NNV";#N/A,#N/A,FALSE,"PP";#N/A,#N/A,FALSE,"SA"}</definedName>
    <definedName name="_3__123Graph_ACHART_13" hidden="1">'[10]summ graf'!$D$19:$BM$19</definedName>
    <definedName name="_3__123Graph_ACHART_3" hidden="1">[9]Data!$R$30:$R$228</definedName>
    <definedName name="_3__123Graph_CYIELD_CURVES" hidden="1">[11]Yield_curve!#REF!</definedName>
    <definedName name="_3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30__123Graph_XCHART_5" hidden="1">[9]Data!$B$30:$B$222</definedName>
    <definedName name="_304__123Graph_XCHART_4" hidden="1">[13]Data!$B$30:$B$222</definedName>
    <definedName name="_304__123Graph_XCHART_6" hidden="1">[9]Data!$B$30:$B$222</definedName>
    <definedName name="_31" hidden="1">{#N/A,#N/A,FALSE,"SCA";#N/A,#N/A,FALSE,"NCA";#N/A,#N/A,FALSE,"SAZ";#N/A,#N/A,FALSE,"CAZ";#N/A,#N/A,FALSE,"SNV";#N/A,#N/A,FALSE,"NNV";#N/A,#N/A,FALSE,"PP";#N/A,#N/A,FALSE,"SA"}</definedName>
    <definedName name="_32" hidden="1">{#N/A,#N/A,FALSE,"SCA";#N/A,#N/A,FALSE,"NCA";#N/A,#N/A,FALSE,"SAZ";#N/A,#N/A,FALSE,"CAZ";#N/A,#N/A,FALSE,"SNV";#N/A,#N/A,FALSE,"NNV";#N/A,#N/A,FALSE,"PP";#N/A,#N/A,FALSE,"SA"}</definedName>
    <definedName name="_32__123Graph_XCHART_6" hidden="1">[9]Data!$B$30:$B$222</definedName>
    <definedName name="_325__123Graph_XCHART_5" hidden="1">[13]Data!$B$30:$B$222</definedName>
    <definedName name="_33" hidden="1">{"ARK_JURIS_FUEL",#N/A,FALSE,"Ark_Fuel&amp;Rev"}</definedName>
    <definedName name="_33__123Graph_BCHART_6" hidden="1">[15]Data!#REF!</definedName>
    <definedName name="_34" hidden="1">{#N/A,#N/A,FALSE,"SCA";#N/A,#N/A,FALSE,"NCA";#N/A,#N/A,FALSE,"SAZ";#N/A,#N/A,FALSE,"CAZ";#N/A,#N/A,FALSE,"SNV";#N/A,#N/A,FALSE,"NNV";#N/A,#N/A,FALSE,"PP";#N/A,#N/A,FALSE,"SA"}</definedName>
    <definedName name="_34__123Graph_ACHART_2" hidden="1">[9]Data!$G$30:$G$229</definedName>
    <definedName name="_346__123Graph_XCHART_6" hidden="1">[13]Data!$B$30:$B$222</definedName>
    <definedName name="_35" hidden="1">{#N/A,#N/A,TRUE,"1990";#N/A,#N/A,TRUE,"1991";#N/A,#N/A,TRUE,"1992";#N/A,#N/A,TRUE,"1993"}</definedName>
    <definedName name="_36" hidden="1">{"summary",#N/A,TRUE,"E93ADJ";"detail",#N/A,TRUE,"E93ADJ"}</definedName>
    <definedName name="_36__123Graph_ACHART_2" hidden="1">[9]Data!$G$30:$G$229</definedName>
    <definedName name="_3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38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39" hidden="1">{"summary",#N/A,TRUE,"E93ADJ";"detail",#N/A,TRUE,"E93ADJ"}</definedName>
    <definedName name="_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4__123Graph_ACHART_14" hidden="1">'[10]summ graf'!$D$24:$BM$24</definedName>
    <definedName name="_4__123Graph_ACHART_2" hidden="1">[9]Data!$G$30:$G$229</definedName>
    <definedName name="_4__123Graph_ACHART_4" hidden="1">[9]Data!$E$30:$E$233</definedName>
    <definedName name="_4__123Graph_DYIELD_CURVES" hidden="1">[11]Yield_curve!#REF!</definedName>
    <definedName name="_4_0__123Grap" hidden="1">'[12]Plant in Ser'!#REF!</definedName>
    <definedName name="_40" hidden="1">{"ARK_JURIS_FUEL",#N/A,FALSE,"Ark_Fuel&amp;Rev"}</definedName>
    <definedName name="_41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_42" hidden="1">{#N/A,#N/A,TRUE,"1990";#N/A,#N/A,TRUE,"1991";#N/A,#N/A,TRUE,"1992";#N/A,#N/A,TRUE,"1993"}</definedName>
    <definedName name="_42__123Graph_ACHART_2" hidden="1">[13]Data!$G$30:$G$229</definedName>
    <definedName name="_42__123Graph_ACHART_3" hidden="1">[14]Data!$R$30:$R$228</definedName>
    <definedName name="_42__123Graph_CCHART_6" hidden="1">[15]Data!#REF!</definedName>
    <definedName name="_43" hidden="1">{#N/A,#N/A,TRUE,"1990";#N/A,#N/A,TRUE,"1991";#N/A,#N/A,TRUE,"1992";#N/A,#N/A,TRUE,"1993"}</definedName>
    <definedName name="_44" hidden="1">{"summary",#N/A,TRUE,"E93ADJ";"detail",#N/A,TRUE,"E93ADJ"}</definedName>
    <definedName name="_45" hidden="1">{"summary",#N/A,TRUE,"E93ADJ";"detail",#N/A,TRUE,"E93ADJ"}</definedName>
    <definedName name="_46" hidden="1">{#N/A,#N/A,TRUE,"1990";#N/A,#N/A,TRUE,"1991";#N/A,#N/A,TRUE,"1992";#N/A,#N/A,TRUE,"1993"}</definedName>
    <definedName name="_47" hidden="1">{"summary",#N/A,TRUE,"E93ADJ";"detail",#N/A,TRUE,"E93ADJ"}</definedName>
    <definedName name="_48" hidden="1">{#N/A,#N/A,TRUE,"1990";#N/A,#N/A,TRUE,"1991";#N/A,#N/A,TRUE,"1992";#N/A,#N/A,TRUE,"1993"}</definedName>
    <definedName name="_49" hidden="1">{#N/A,#N/A,TRUE,"1990";#N/A,#N/A,TRUE,"1991";#N/A,#N/A,TRUE,"1992";#N/A,#N/A,TRUE,"1993"}</definedName>
    <definedName name="_5" hidden="1">{#N/A,#N/A,FALSE,"SCA";#N/A,#N/A,FALSE,"NCA";#N/A,#N/A,FALSE,"SAZ";#N/A,#N/A,FALSE,"CAZ";#N/A,#N/A,FALSE,"SNV";#N/A,#N/A,FALSE,"NNV";#N/A,#N/A,FALSE,"PP";#N/A,#N/A,FALSE,"SA"}</definedName>
    <definedName name="_5__123Graph_ACHART_15" hidden="1">'[10]summ graf'!$D$28:$HK$28</definedName>
    <definedName name="_5__123Graph_ACHART_5" hidden="1">[9]Data!$O$30:$O$226</definedName>
    <definedName name="_50" hidden="1">{"summary",#N/A,TRUE,"E93ADJ";"detail",#N/A,TRUE,"E93ADJ"}</definedName>
    <definedName name="_51" hidden="1">{"summary",#N/A,TRUE,"E93ADJ";"detail",#N/A,TRUE,"E93ADJ"}</definedName>
    <definedName name="_51__123Graph_ACHART_3" hidden="1">[9]Data!$R$30:$R$228</definedName>
    <definedName name="_52" hidden="1">{#N/A,#N/A,TRUE,"1990";#N/A,#N/A,TRUE,"1991";#N/A,#N/A,TRUE,"1992";#N/A,#N/A,TRUE,"1993"}</definedName>
    <definedName name="_53" hidden="1">{"summary",#N/A,TRUE,"E93ADJ";"detail",#N/A,TRUE,"E93ADJ"}</definedName>
    <definedName name="_54" hidden="1">{#N/A,#N/A,FALSE,"COMPAPER";#N/A,#N/A,FALSE,"AFUDC";#N/A,#N/A,FALSE,"JE"}</definedName>
    <definedName name="_54__123Graph_ACHART_3" hidden="1">[9]Data!$R$30:$R$228</definedName>
    <definedName name="_55" hidden="1">{"pb",#N/A,FALSE,"Sheet3";"pd",#N/A,FALSE,"Sheet3";"pe",#N/A,FALSE,"Sheet3"}</definedName>
    <definedName name="_56" hidden="1">{#N/A,#N/A,TRUE,"1990";#N/A,#N/A,TRUE,"1991";#N/A,#N/A,TRUE,"1992";#N/A,#N/A,TRUE,"1993"}</definedName>
    <definedName name="_56__123Graph_ACHART_4" hidden="1">[14]Data!$E$30:$E$233</definedName>
    <definedName name="_57" hidden="1">{#N/A,#N/A,FALSE,"SCA";#N/A,#N/A,FALSE,"NCA";#N/A,#N/A,FALSE,"SAZ";#N/A,#N/A,FALSE,"CAZ";#N/A,#N/A,FALSE,"SNV";#N/A,#N/A,FALSE,"NNV";#N/A,#N/A,FALSE,"PP";#N/A,#N/A,FALSE,"SA"}</definedName>
    <definedName name="_58" hidden="1">{#N/A,#N/A,FALSE,"SCA";#N/A,#N/A,FALSE,"NCA";#N/A,#N/A,FALSE,"SAZ";#N/A,#N/A,FALSE,"CAZ";#N/A,#N/A,FALSE,"SNV";#N/A,#N/A,FALSE,"NNV";#N/A,#N/A,FALSE,"PP";#N/A,#N/A,FALSE,"SA"}</definedName>
    <definedName name="_59" hidden="1">{"ARK_JURIS_FAC",#N/A,FALSE,"Ark_Fuel&amp;Rev"}</definedName>
    <definedName name="_6" hidden="1">{#N/A,#N/A,FALSE,"SCA";#N/A,#N/A,FALSE,"NCA";#N/A,#N/A,FALSE,"SAZ";#N/A,#N/A,FALSE,"CAZ";#N/A,#N/A,FALSE,"SNV";#N/A,#N/A,FALSE,"NNV";#N/A,#N/A,FALSE,"PP";#N/A,#N/A,FALSE,"SA"}</definedName>
    <definedName name="_6__123Graph_ACHART_16" hidden="1">'[10]summ graf'!$D$34:$HK$34</definedName>
    <definedName name="_6__123Graph_ACHART_3" hidden="1">[9]Data!$R$30:$R$228</definedName>
    <definedName name="_6__123Graph_ACHART_6" hidden="1">[9]Data!$E$30:$E$229</definedName>
    <definedName name="_60" hidden="1">{"ARK_JURIS_FUEL",#N/A,FALSE,"Ark_Fuel&amp;Rev"}</definedName>
    <definedName name="_61" hidden="1">{"ATOKA_FAC",#N/A,FALSE,"Atoka"}</definedName>
    <definedName name="_62" hidden="1">{"Benefits Summary",#N/A,FALSE,"Benefits Info without WC Amount";"Medical and Dental Costs",#N/A,FALSE,"Benefits Info without WC Amount";"Workers' Compensation",#N/A,FALSE,"Benefits Info without WC Amount"}</definedName>
    <definedName name="_63" hidden="1">{#N/A,#N/A,FALSE,"Rev Seg Taxes";#N/A,#N/A,FALSE,"BookRev Seg";#N/A,#N/A,FALSE,"Supp Adj Seg";#N/A,#N/A,FALSE,"outside prov seg taxes"}</definedName>
    <definedName name="_63__123Graph_ACHART_3" hidden="1">[13]Data!$R$30:$R$228</definedName>
    <definedName name="_64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_65" hidden="1">{#N/A,#N/A,FALSE,"GLDwnLoad"}</definedName>
    <definedName name="_66" hidden="1">{#N/A,#N/A,FALSE,"OTHERINPUTS";#N/A,#N/A,FALSE,"DITRATEINPUTS";#N/A,#N/A,FALSE,"SUPPLIEDADJINPUT";#N/A,#N/A,FALSE,"BR&amp;SUPADJ."}</definedName>
    <definedName name="_67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_68" hidden="1">{"CONOCO_FAC",#N/A,FALSE,"Conoco FAC"}</definedName>
    <definedName name="_68__123Graph_ACHART_4" hidden="1">[9]Data!$E$30:$E$233</definedName>
    <definedName name="_69" hidden="1">{#N/A,#N/A,FALSE,"GLDwnLoad"}</definedName>
    <definedName name="_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7__123Graph_ACHART_17" hidden="1">'[10]summ graf'!$D$14:$HK$14</definedName>
    <definedName name="_7__123Graph_BCHART_5" hidden="1">[9]Data!$P$30:$P$229</definedName>
    <definedName name="_70" hidden="1">{#N/A,#N/A,FALSE,"OTHERINPUTS";#N/A,#N/A,FALSE,"DITRATEINPUTS";#N/A,#N/A,FALSE,"SUPPLIEDADJINPUT";#N/A,#N/A,FALSE,"TIMINGDIFFINPUTS";#N/A,#N/A,FALSE,"COSSINPUT";#N/A,#N/A,FALSE,"BR&amp;SUPADJ."}</definedName>
    <definedName name="_70__123Graph_ACHART_5" hidden="1">[14]Data!$O$30:$O$226</definedName>
    <definedName name="_71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_72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_72__123Graph_ACHART_4" hidden="1">[9]Data!$E$30:$E$233</definedName>
    <definedName name="_73" hidden="1">{"FAC_SUMMARY",#N/A,FALSE,"Summaries"}</definedName>
    <definedName name="_74" hidden="1">{"FERC_FAC",#N/A,FALSE,"FERC_Fuel&amp;Rev"}</definedName>
    <definedName name="_75" hidden="1">{"FERC_WEATHER_AND_FUEL",#N/A,FALSE,"FERC_Fuel&amp;Rev"}</definedName>
    <definedName name="_76" hidden="1">{"wp_h4.2",#N/A,FALSE,"WP_H4.2";"wp_h4.3",#N/A,FALSE,"WP_H4.3"}</definedName>
    <definedName name="_77" hidden="1">{#N/A,#N/A,FALSE,"GLDwnLoad"}</definedName>
    <definedName name="_78" hidden="1">{#N/A,#N/A,FALSE,"OTHERINPUTS";#N/A,#N/A,FALSE,"SUPPLIEDADJINPUT";#N/A,#N/A,FALSE,"BR&amp;SUPADJ."}</definedName>
    <definedName name="_79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_8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8__123Graph_ACHART_18" hidden="1">'[10]summ graf'!$D$46:$HK$46</definedName>
    <definedName name="_8__123Graph_ACHART_4" hidden="1">[9]Data!$E$30:$E$233</definedName>
    <definedName name="_8__123Graph_BCHART_6" hidden="1">[9]Data!#REF!</definedName>
    <definedName name="_8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8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8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8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84" hidden="1">{"OK_FUEL_COMPARISON",#N/A,FALSE,"Ok_Fuel&amp;Rev"}</definedName>
    <definedName name="_84__123Graph_ACHART_4" hidden="1">[13]Data!$E$30:$E$233</definedName>
    <definedName name="_84__123Graph_ACHART_6" hidden="1">[14]Data!$E$30:$E$229</definedName>
    <definedName name="_85" hidden="1">{"OK_JURIS_FAC",#N/A,FALSE,"Ok_Fuel&amp;Rev"}</definedName>
    <definedName name="_85__123Graph_ACHART_5" hidden="1">[9]Data!$O$30:$O$226</definedName>
    <definedName name="_86" hidden="1">{"OK_JURIS_FUEL",#N/A,FALSE,"Ok_Fuel&amp;Rev"}</definedName>
    <definedName name="_87" hidden="1">{"OK_PRO_FORMA_FUEL",#N/A,FALSE,"Ok_Fuel&amp;Rev"}</definedName>
    <definedName name="_88" hidden="1">{"PF",#N/A,FALSE,"Sheet4";"PG",#N/A,FALSE,"Sheet4";"PH",#N/A,FALSE,"Sheet4";"PI",#N/A,FALSE,"Sheet4";"PJ",#N/A,FALSE,"Sheet4"}</definedName>
    <definedName name="_89" hidden="1">{"OMPA_FAC",#N/A,FALSE,"OMPA FAC"}</definedName>
    <definedName name="_9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9__123Graph_BCHART_13" hidden="1">'[10]summ graf'!$D$20:$BM$20</definedName>
    <definedName name="_9__123Graph_CCHART_4" hidden="1">[9]Data!$C$30:$C$233</definedName>
    <definedName name="_90" hidden="1">{"OTHER_DATA",#N/A,FALSE,"Ok_Fuel&amp;Rev"}</definedName>
    <definedName name="_90__123Graph_ACHART_5" hidden="1">[9]Data!$O$30:$O$226</definedName>
    <definedName name="_91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_92" hidden="1">{"summary",#N/A,TRUE,"E93ADJ";"detail",#N/A,TRUE,"E93ADJ"}</definedName>
    <definedName name="_93" hidden="1">{"print1",#N/A,FALSE,"D21CUSTS"}</definedName>
    <definedName name="_94" hidden="1">{"print2",#N/A,FALSE,"D21CUSTS"}</definedName>
    <definedName name="_95" hidden="1">{"print3",#N/A,FALSE,"D21CUSTS"}</definedName>
    <definedName name="_96" hidden="1">{"print4",#N/A,FALSE,"D21CUSTS"}</definedName>
    <definedName name="_9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98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98__123Graph_BCHART_5" hidden="1">[14]Data!$P$30:$P$229</definedName>
    <definedName name="_99" hidden="1">{#N/A,#N/A,FALSE,"GLDwnLoad"}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" hidden="1">{#N/A,#N/A,FALSE,"SCA";#N/A,#N/A,FALSE,"NCA";#N/A,#N/A,FALSE,"SAZ";#N/A,#N/A,FALSE,"CAZ";#N/A,#N/A,FALSE,"SNV";#N/A,#N/A,FALSE,"NNV";#N/A,#N/A,FALSE,"PP";#N/A,#N/A,FALSE,"SA"}</definedName>
    <definedName name="_bdm.0291A1646F1441D7AC944D0E5EFE3283.edm" hidden="1">#REF!</definedName>
    <definedName name="_bdm.4DE531A3AAE1459EA607D86D30555044.edm" hidden="1">#REF!</definedName>
    <definedName name="_bdm.61ECA6B5D6964E25B194F839DA09F1DE.edm" hidden="1">#REF!</definedName>
    <definedName name="_bdm.EF8E132A659C430387D12CF4C0897727.edm" hidden="1">#REF!</definedName>
    <definedName name="_con4050" hidden="1">{#N/A,"Anonymous",FALSE,"30 30k Table";#N/A,#N/A,FALSE,"30 50k Table";#N/A,#N/A,FALSE,"40 100k Table"}</definedName>
    <definedName name="_d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Fill" localSheetId="3" hidden="1">#REF!</definedName>
    <definedName name="_Fill" localSheetId="2" hidden="1">#REF!</definedName>
    <definedName name="_Fill" hidden="1">#REF!</definedName>
    <definedName name="_xlnm._FilterDatabase" localSheetId="3" hidden="1">'JCN-R3 SP500 FERC MRP 2'!$A$22:$L$525</definedName>
    <definedName name="_xlnm._FilterDatabase" localSheetId="2" hidden="1">'JCN-R3 SP500 Total MRP 1'!$A$22:$K$525</definedName>
    <definedName name="_Key1" localSheetId="3" hidden="1">#REF!</definedName>
    <definedName name="_Key1" localSheetId="2" hidden="1">#REF!</definedName>
    <definedName name="_Key1" hidden="1">#REF!</definedName>
    <definedName name="_Key11" localSheetId="3" hidden="1">#REF!</definedName>
    <definedName name="_Key11" localSheetId="2" hidden="1">#REF!</definedName>
    <definedName name="_Key11" hidden="1">#REF!</definedName>
    <definedName name="_Key2" hidden="1">#REF!</definedName>
    <definedName name="_lslkdjf" hidden="1">#REF!</definedName>
    <definedName name="_MatInverse_In" hidden="1">#REF!</definedName>
    <definedName name="_MatInverse_Out" hidden="1">#REF!</definedName>
    <definedName name="_MatMult_A" hidden="1">'[16]Fall 2008 Forecast'!#REF!</definedName>
    <definedName name="_new22" hidden="1">{#N/A,#N/A,FALSE,"SCA";#N/A,#N/A,FALSE,"NCA";#N/A,#N/A,FALSE,"SAZ";#N/A,#N/A,FALSE,"CAZ";#N/A,#N/A,FALSE,"SNV";#N/A,#N/A,FALSE,"NNV";#N/A,#N/A,FALSE,"PP";#N/A,#N/A,FALSE,"SA"}</definedName>
    <definedName name="_new23" localSheetId="3" hidden="1">{#N/A,#N/A,FALSE,"SCA";#N/A,#N/A,FALSE,"NCA";#N/A,#N/A,FALSE,"SAZ";#N/A,#N/A,FALSE,"CAZ";#N/A,#N/A,FALSE,"SNV";#N/A,#N/A,FALSE,"NNV";#N/A,#N/A,FALSE,"PP";#N/A,#N/A,FALSE,"SA"}</definedName>
    <definedName name="_new23" localSheetId="2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3" hidden="1">{#N/A,#N/A,FALSE,"SCA";#N/A,#N/A,FALSE,"NCA";#N/A,#N/A,FALSE,"SAZ";#N/A,#N/A,FALSE,"CAZ";#N/A,#N/A,FALSE,"SNV";#N/A,#N/A,FALSE,"NNV";#N/A,#N/A,FALSE,"PP";#N/A,#N/A,FALSE,"SA"}</definedName>
    <definedName name="_new37" localSheetId="2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3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3" hidden="1">{#N/A,#N/A,FALSE,"SCA";#N/A,#N/A,FALSE,"NCA";#N/A,#N/A,FALSE,"SAZ";#N/A,#N/A,FALSE,"CAZ";#N/A,#N/A,FALSE,"SNV";#N/A,#N/A,FALSE,"NNV";#N/A,#N/A,FALSE,"PP";#N/A,#N/A,FALSE,"SA"}</definedName>
    <definedName name="_new43" localSheetId="2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3" hidden="1">{#N/A,#N/A,FALSE,"SCA";#N/A,#N/A,FALSE,"NCA";#N/A,#N/A,FALSE,"SAZ";#N/A,#N/A,FALSE,"CAZ";#N/A,#N/A,FALSE,"SNV";#N/A,#N/A,FALSE,"NNV";#N/A,#N/A,FALSE,"PP";#N/A,#N/A,FALSE,"SA"}</definedName>
    <definedName name="_new57" localSheetId="2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3" hidden="1">{#N/A,#N/A,FALSE,"SCA";#N/A,#N/A,FALSE,"NCA";#N/A,#N/A,FALSE,"SAZ";#N/A,#N/A,FALSE,"CAZ";#N/A,#N/A,FALSE,"SNV";#N/A,#N/A,FALSE,"NNV";#N/A,#N/A,FALSE,"PP";#N/A,#N/A,FALSE,"SA"}</definedName>
    <definedName name="_new58" localSheetId="2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3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3" hidden="1">{#N/A,#N/A,FALSE,"SCA";#N/A,#N/A,FALSE,"NCA";#N/A,#N/A,FALSE,"SAZ";#N/A,#N/A,FALSE,"CAZ";#N/A,#N/A,FALSE,"SNV";#N/A,#N/A,FALSE,"NNV";#N/A,#N/A,FALSE,"PP";#N/A,#N/A,FALSE,"SA"}</definedName>
    <definedName name="_new71" localSheetId="2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3" hidden="1">{#N/A,#N/A,FALSE,"SCA";#N/A,#N/A,FALSE,"NCA";#N/A,#N/A,FALSE,"SAZ";#N/A,#N/A,FALSE,"CAZ";#N/A,#N/A,FALSE,"SNV";#N/A,#N/A,FALSE,"NNV";#N/A,#N/A,FALSE,"PP";#N/A,#N/A,FALSE,"SA"}</definedName>
    <definedName name="_new72" localSheetId="2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3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3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Parse_Out" hidden="1">#REF!</definedName>
    <definedName name="_pb1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b2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_pb3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Regression_Int" hidden="1">1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3" hidden="1">#REF!</definedName>
    <definedName name="_Regression_Y" localSheetId="2" hidden="1">#REF!</definedName>
    <definedName name="_Regression_Y" hidden="1">#REF!</definedName>
    <definedName name="_Sort" hidden="1">#REF!</definedName>
    <definedName name="_sort2" hidden="1">#REF!</definedName>
    <definedName name="_Table1_In1" hidden="1">#REF!</definedName>
    <definedName name="_Table1_Out" hidden="1">#REF!</definedName>
    <definedName name="_Table2_Out" hidden="1">#REF!</definedName>
    <definedName name="_x" hidden="1">#REF!</definedName>
    <definedName name="A" hidden="1">#REF!</definedName>
    <definedName name="aa" hidden="1">{"FAC_SUMMARY",#N/A,FALSE,"Summaries"}</definedName>
    <definedName name="AAA_DOCTOPS" hidden="1">"AAA_SET"</definedName>
    <definedName name="AAA_duser" hidden="1">"OFF"</definedName>
    <definedName name="aaa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aaaaaa" hidden="1">{#N/A,#N/A,FALSE,"SCA";#N/A,#N/A,FALSE,"NCA";#N/A,#N/A,FALSE,"SAZ";#N/A,#N/A,FALSE,"CAZ";#N/A,#N/A,FALSE,"SNV";#N/A,#N/A,FALSE,"NNV";#N/A,#N/A,FALSE,"PP";#N/A,#N/A,FALSE,"SA"}</definedName>
    <definedName name="aaaaaaa" hidden="1">{#N/A,#N/A,FALSE,"SCA";#N/A,#N/A,FALSE,"NCA";#N/A,#N/A,FALSE,"SAZ";#N/A,#N/A,FALSE,"CAZ";#N/A,#N/A,FALSE,"SNV";#N/A,#N/A,FALSE,"NNV";#N/A,#N/A,FALSE,"PP";#N/A,#N/A,FALSE,"SA"}</definedName>
    <definedName name="aaaaaaaa" hidden="1">{#N/A,#N/A,FALSE,"SCA";#N/A,#N/A,FALSE,"NCA";#N/A,#N/A,FALSE,"SAZ";#N/A,#N/A,FALSE,"CAZ";#N/A,#N/A,FALSE,"SNV";#N/A,#N/A,FALSE,"NNV";#N/A,#N/A,FALSE,"PP";#N/A,#N/A,FALSE,"SA"}</definedName>
    <definedName name="aaaaaaaaaaaaaaa" hidden="1">{#N/A,#N/A,FALSE,"O&amp;M by processes";#N/A,#N/A,FALSE,"Elec Act vs Bud";#N/A,#N/A,FALSE,"G&amp;A";#N/A,#N/A,FALSE,"BGS";#N/A,#N/A,FALSE,"Res Cost"}</definedName>
    <definedName name="aaaaaaagg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AAB_Addin5" hidden="1">"AAB_Description for addin 5,Description for addin 5,Description for addin 5,Description for addin 5,Description for addin 5,Description for addin 5"</definedName>
    <definedName name="abc" hidden="1">{#N/A,#N/A,TRUE,"1990";#N/A,#N/A,TRUE,"1991";#N/A,#N/A,TRUE,"1992";#N/A,#N/A,TRUE,"1993"}</definedName>
    <definedName name="abcd" hidden="1">{#N/A,#N/A,TRUE,"1990";#N/A,#N/A,TRUE,"1991";#N/A,#N/A,TRUE,"1992";#N/A,#N/A,TRUE,"1993"}</definedName>
    <definedName name="abcde" hidden="1">{"summary",#N/A,TRUE,"E93ADJ";"detail",#N/A,TRUE,"E93ADJ"}</definedName>
    <definedName name="abcdef" hidden="1">{"summary",#N/A,TRUE,"E93ADJ";"detail",#N/A,TRUE,"E93ADJ"}</definedName>
    <definedName name="ACwvu.DATABASE." hidden="1">[17]DATABASE!#REF!</definedName>
    <definedName name="ACwvu.OP." hidden="1">#REF!</definedName>
    <definedName name="adfadfdfadsfdsa" hidden="1">'[2]Chart Data'!$K$30:$K$228</definedName>
    <definedName name="aedf" hidden="1">#REF!</definedName>
    <definedName name="aewc12" hidden="1">#REF!</definedName>
    <definedName name="a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dafadfs" hidden="1">'[2]Chart Data'!$B$30:$B$222</definedName>
    <definedName name="afddfadfdsfafdas" hidden="1">'[2]Chart Data'!$O$30:$O$226</definedName>
    <definedName name="ajw2n" hidden="1">#REF!</definedName>
    <definedName name="anscount" hidden="1">3</definedName>
    <definedName name="ap" hidden="1">#REF!</definedName>
    <definedName name="as" hidden="1">{"Summary",#N/A,FALSE,"Options "}</definedName>
    <definedName name="AS2DocOpenMode" hidden="1">"AS2DocumentEdit"</definedName>
    <definedName name="AS2NamedRange" hidden="1">7</definedName>
    <definedName name="asd" hidden="1">#REF!</definedName>
    <definedName name="asdf" hidden="1">#REF!</definedName>
    <definedName name="asdij" hidden="1">#REF!</definedName>
    <definedName name="asf" hidden="1">#REF!</definedName>
    <definedName name="ashwin" hidden="1">{#N/A,"Anonymous",FALSE,"30 30k Table";#N/A,#N/A,FALSE,"30 50k Table";#N/A,#N/A,FALSE,"40 100k Table"}</definedName>
    <definedName name="aspd" hidden="1">#REF!</definedName>
    <definedName name="Assessment_FooterType" hidden="1">"NONE"</definedName>
    <definedName name="Assessments_FooterType" hidden="1">"NONE"</definedName>
    <definedName name="aswac" hidden="1">#REF!</definedName>
    <definedName name="aswc" hidden="1">#REF!</definedName>
    <definedName name="avbc" hidden="1">{#N/A,#N/A,TRUE,"Highlights";#N/A,#N/A,TRUE,"Vectren Consolidated";#N/A,#N/A,TRUE,"Consolidated by Portfolio";#N/A,#N/A,TRUE,"Projected by Portfolio YTD";#N/A,#N/A,TRUE,"Power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Delivery";#N/A,#N/A,TRUE,"Annual";#N/A,#N/A,TRUE,"Weather";#N/A,#N/A,TRUE,"WPM";#N/A,#N/A,TRUE,"WPM Projection";#N/A,#N/A,TRUE,"O&amp;M YTD Recon";#N/A,#N/A,TRUE,"Projected O&amp;M Recon";#N/A,#N/A,TRUE,"Labor";#N/A,#N/A,TRUE,"Other";#N/A,#N/A,TRUE,"Total";#N/A,#N/A,TRUE,"Headcount"}</definedName>
    <definedName name="aw3dq" hidden="1">#REF!</definedName>
    <definedName name="awd" hidden="1">#REF!</definedName>
    <definedName name="awef" hidden="1">#REF!</definedName>
    <definedName name="AWS" hidden="1">#REF!</definedName>
    <definedName name="az" hidden="1">#REF!</definedName>
    <definedName name="b" hidden="1">{#N/A,#N/A,TRUE,"SLDE";#N/A,#N/A,TRUE,"Concession Summary"}</definedName>
    <definedName name="badger" hidden="1">{"TOT_QTR_TO_PREV",#N/A,FALSE,"Site Sum"}</definedName>
    <definedName name="badger1" hidden="1">{"TOT_QTR_TO_PREV",#N/A,FALSE,"Site Sum"}</definedName>
    <definedName name="BB" hidden="1">#REF!</definedName>
    <definedName name="bb_mdm" hidden="1">#REF!</definedName>
    <definedName name="bb_MDMyNTU0NDRBODY1NDVEQz" hidden="1">#REF!</definedName>
    <definedName name="bbbb" hidden="1">#REF!</definedName>
    <definedName name="bbbbb" hidden="1">{#N/A,#N/A,FALSE,"O&amp;M by processes";#N/A,#N/A,FALSE,"Elec Act vs Bud";#N/A,#N/A,FALSE,"G&amp;A";#N/A,#N/A,FALSE,"BGS";#N/A,#N/A,FALSE,"Res Cost"}</definedName>
    <definedName name="bbc" hidden="1">{#N/A,#N/A,FALSE,"O&amp;M by processes";#N/A,#N/A,FALSE,"Elec Act vs Bud";#N/A,#N/A,FALSE,"G&amp;A";#N/A,#N/A,FALSE,"BGS";#N/A,#N/A,FALSE,"Res Cost"}</definedName>
    <definedName name="bcd" hidden="1">{#N/A,#N/A,TRUE,"1990";#N/A,#N/A,TRUE,"1991";#N/A,#N/A,TRUE,"1992";#N/A,#N/A,TRUE,"1993"}</definedName>
    <definedName name="bcde" hidden="1">{"summary",#N/A,TRUE,"E93ADJ";"detail",#N/A,TRUE,"E93ADJ"}</definedName>
    <definedName name="begretre" hidden="1">{#N/A,#N/A,FALSE,"OTHERINPUTS";#N/A,#N/A,FALSE,"DITRATEINPUTS";#N/A,#N/A,FALSE,"SUPPLIEDADJINPUT";#N/A,#N/A,FALSE,"TIMINGDIFFINPUTS";#N/A,#N/A,FALSE,"BR&amp;SUPADJ."}</definedName>
    <definedName name="bl" hidden="1">#REF!</definedName>
    <definedName name="Blank" hidden="1">{"ARK_JURIS_FUEL",#N/A,FALSE,"Ark_Fuel&amp;Rev"}</definedName>
    <definedName name="BLPH2" localSheetId="3" hidden="1">'[18]Commercial Paper'!#REF!</definedName>
    <definedName name="BLPH2" localSheetId="2" hidden="1">'[18]Commercial Paper'!#REF!</definedName>
    <definedName name="BLPH2" hidden="1">'[19]Commercial Paper'!#REF!</definedName>
    <definedName name="BLPH3" localSheetId="3" hidden="1">'[18]Commercial Paper'!#REF!</definedName>
    <definedName name="BLPH3" localSheetId="2" hidden="1">'[18]Commercial Paper'!#REF!</definedName>
    <definedName name="BLPH3" hidden="1">'[19]Commercial Paper'!#REF!</definedName>
    <definedName name="BLPH4" localSheetId="3" hidden="1">'[18]Commercial Paper'!#REF!</definedName>
    <definedName name="BLPH4" localSheetId="2" hidden="1">'[18]Commercial Paper'!#REF!</definedName>
    <definedName name="BLPH4" hidden="1">'[19]Commercial Paper'!#REF!</definedName>
    <definedName name="BLPH5" localSheetId="3" hidden="1">'[18]Commercial Paper'!#REF!</definedName>
    <definedName name="BLPH5" localSheetId="2" hidden="1">'[18]Commercial Paper'!#REF!</definedName>
    <definedName name="BLPH5" hidden="1">'[19]Commercial Paper'!#REF!</definedName>
    <definedName name="BLPH6" localSheetId="3" hidden="1">'[18]Commercial Paper'!#REF!</definedName>
    <definedName name="BLPH6" localSheetId="2" hidden="1">'[18]Commercial Paper'!#REF!</definedName>
    <definedName name="BLPH6" hidden="1">'[19]Commercial Paper'!#REF!</definedName>
    <definedName name="bnca" hidden="1">#REF!</definedName>
    <definedName name="bned" hidden="1">#REF!</definedName>
    <definedName name="borst" hidden="1">#REF!</definedName>
    <definedName name="Bruce" hidden="1">{#N/A,#N/A,FALSE,"SCA";#N/A,#N/A,FALSE,"NCA";#N/A,#N/A,FALSE,"SAZ";#N/A,#N/A,FALSE,"CAZ";#N/A,#N/A,FALSE,"SNV";#N/A,#N/A,FALSE,"NNV";#N/A,#N/A,FALSE,"PP";#N/A,#N/A,FALSE,"SA"}</definedName>
    <definedName name="Bruce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bvvrr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c.LTMYear" hidden="1">#REF!</definedName>
    <definedName name="ca" hidden="1">#REF!</definedName>
    <definedName name="can" hidden="1">{#N/A,#N/A,FALSE,"O&amp;M by processes";#N/A,#N/A,FALSE,"Elec Act vs Bud";#N/A,#N/A,FALSE,"G&amp;A";#N/A,#N/A,FALSE,"BGS";#N/A,#N/A,FALSE,"Res Cost"}</definedName>
    <definedName name="cbwe" hidden="1">#REF!</definedName>
    <definedName name="CBWorkbookPriority" hidden="1">-1523877792</definedName>
    <definedName name="cccc" hidden="1">{#N/A,#N/A,FALSE,"O&amp;M by processes";#N/A,#N/A,FALSE,"Elec Act vs Bud";#N/A,#N/A,FALSE,"G&amp;A";#N/A,#N/A,FALSE,"BGS";#N/A,#N/A,FALSE,"Res Cost"}</definedName>
    <definedName name="chj" hidden="1">#REF!</definedName>
    <definedName name="CIQANR_54746e34064d474d99f979470604f0cb" hidden="1">#REF!</definedName>
    <definedName name="CIQWBGuid" hidden="1">"Peoples Gas ROE - 12-20-2019.xlsx"</definedName>
    <definedName name="COGE" hidden="1">{"VUE95",#N/A,TRUE,"D";"VUE96",#N/A,TRUE,"E";"VUE97",#N/A,TRUE,"F";"VUE98",#N/A,TRUE,"G"}</definedName>
    <definedName name="Common" localSheetId="3" hidden="1">{#N/A,#N/A,FALSE,"SCA";#N/A,#N/A,FALSE,"NCA";#N/A,#N/A,FALSE,"SAZ";#N/A,#N/A,FALSE,"CAZ";#N/A,#N/A,FALSE,"SNV";#N/A,#N/A,FALSE,"NNV";#N/A,#N/A,FALSE,"PP";#N/A,#N/A,FALSE,"SA"}</definedName>
    <definedName name="Common" localSheetId="2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n00" hidden="1">{#N/A,"Anonymous",FALSE,"30 30k Table";#N/A,#N/A,FALSE,"30 50k Table";#N/A,#N/A,FALSE,"40 100k Table"}</definedName>
    <definedName name="conflic40100k" hidden="1">{#N/A,"Anonymous",FALSE,"30 30k Table";#N/A,#N/A,FALSE,"30 50k Table";#N/A,#N/A,FALSE,"40 100k Table"}</definedName>
    <definedName name="conflict" hidden="1">{#N/A,"Anonymous",FALSE,"30 30k Table";#N/A,#N/A,FALSE,"30 50k Table";#N/A,#N/A,FALSE,"40 100k Table"}</definedName>
    <definedName name="conflict3" hidden="1">{#N/A,"Anonymous",FALSE,"30 30k Table";#N/A,#N/A,FALSE,"30 50k Table";#N/A,#N/A,FALSE,"40 100k Table"}</definedName>
    <definedName name="conflict40100k" hidden="1">{#N/A,"Anonymous",FALSE,"30 30k Table";#N/A,#N/A,FALSE,"30 50k Table";#N/A,#N/A,FALSE,"40 100k Table"}</definedName>
    <definedName name="conflict404050k" hidden="1">{#N/A,"Anonymous",FALSE,"30 30k Table";#N/A,#N/A,FALSE,"30 50k Table";#N/A,#N/A,FALSE,"40 100k Table"}</definedName>
    <definedName name="conflict4050k" hidden="1">{#N/A,"Anonymous",FALSE,"30 30k Table";#N/A,#N/A,FALSE,"30 50k Table";#N/A,#N/A,FALSE,"40 100k Table"}</definedName>
    <definedName name="conflict4050kkk" hidden="1">{#N/A,"Anonymous",FALSE,"30 30k Table";#N/A,#N/A,FALSE,"30 50k Table";#N/A,#N/A,FALSE,"40 100k Table"}</definedName>
    <definedName name="conflt40100k" hidden="1">{#N/A,"Anonymous",FALSE,"30 30k Table";#N/A,#N/A,FALSE,"30 50k Table";#N/A,#N/A,FALSE,"40 100k Table"}</definedName>
    <definedName name="Consolid" hidden="1">{#N/A,#N/A,FALSE,"O&amp;M by processes";#N/A,#N/A,FALSE,"Elec Act vs Bud";#N/A,#N/A,FALSE,"G&amp;A";#N/A,#N/A,FALSE,"BGS";#N/A,#N/A,FALSE,"Res Cost"}</definedName>
    <definedName name="Consolidated" hidden="1">{#N/A,#N/A,FALSE,"O&amp;M by processes";#N/A,#N/A,FALSE,"Elec Act vs Bud";#N/A,#N/A,FALSE,"G&amp;A";#N/A,#N/A,FALSE,"BGS";#N/A,#N/A,FALSE,"Res Cost"}</definedName>
    <definedName name="cover" localSheetId="3" hidden="1">#REF!</definedName>
    <definedName name="cover" localSheetId="2" hidden="1">#REF!</definedName>
    <definedName name="cover" hidden="1">#REF!</definedName>
    <definedName name="cvdsza" hidden="1">#REF!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d" localSheetId="3" hidden="1">#REF!</definedName>
    <definedName name="d" localSheetId="2" hidden="1">#REF!</definedName>
    <definedName name="d" hidden="1">#REF!</definedName>
    <definedName name="da" hidden="1">{#N/A,#N/A,FALSE,"O&amp;M by processes";#N/A,#N/A,FALSE,"Elec Act vs Bud";#N/A,#N/A,FALSE,"G&amp;A";#N/A,#N/A,FALSE,"BGS";#N/A,#N/A,FALSE,"Res Cost"}</definedName>
    <definedName name="da3a" hidden="1">#REF!</definedName>
    <definedName name="dada" hidden="1">{#N/A,#N/A,FALSE,"O&amp;M by processes";#N/A,#N/A,FALSE,"Elec Act vs Bud";#N/A,#N/A,FALSE,"G&amp;A";#N/A,#N/A,FALSE,"BGS";#N/A,#N/A,FALSE,"Res Cost"}</definedName>
    <definedName name="dadffadfa" hidden="1">'[2]Chart Data'!#REF!</definedName>
    <definedName name="db" hidden="1">#REF!</definedName>
    <definedName name="dd" hidden="1">{"Print_Detail",#N/A,FALSE,"Redemption_Maturity Extract"}</definedName>
    <definedName name="ddd" hidden="1">{"Full",#N/A,FALSE,"Sec MTN B Summary"}</definedName>
    <definedName name="dddd" hidden="1">{"RedPrem_InitRed View",#N/A,FALSE,"Sec MTN B Summary"}</definedName>
    <definedName name="dddddd" hidden="1">{"Pivot1",#N/A,FALSE,"Redemption_Maturity Extract"}</definedName>
    <definedName name="dddddddd" hidden="1">{"Pivot2",#N/A,FALSE,"Redemption_Maturity Extract"}</definedName>
    <definedName name="ddrfef" hidden="1">{"'Sheet1'!$A$1:$O$40"}</definedName>
    <definedName name="delete" hidden="1">{#N/A,#N/A,FALSE,"CURRENT"}</definedName>
    <definedName name="dfghj" hidden="1">#REF!</definedName>
    <definedName name="dfjhdbfhdbf" hidden="1">#REF!</definedName>
    <definedName name="dfl" hidden="1">#REF!</definedName>
    <definedName name="dfsdfsdfsdf" hidden="1">'[20]COST OF SERVICE'!#REF!</definedName>
    <definedName name="dggfgdgdg" hidden="1">{#N/A,#N/A,FALSE,"RORMEMO";#N/A,#N/A,FALSE,"RORSUMMARY";#N/A,#N/A,FALSE,"RORDETAIL"}</definedName>
    <definedName name="Discount" hidden="1">'[2]Chart Data'!$O$30:$O$226</definedName>
    <definedName name="discount2" hidden="1">'[2]Chart Data'!$C$30:$C$233</definedName>
    <definedName name="distr" hidden="1">{"wp_h4.2",#N/A,FALSE,"WP_H4.2";"wp_h4.3",#N/A,FALSE,"WP_H4.3"}</definedName>
    <definedName name="dle" hidden="1">#REF!</definedName>
    <definedName name="dp" hidden="1">#REF!</definedName>
    <definedName name="dsac" hidden="1">#REF!</definedName>
    <definedName name="dsfds" hidden="1">#REF!</definedName>
    <definedName name="dslakfjk" hidden="1">#REF!</definedName>
    <definedName name="dsld" hidden="1">#REF!</definedName>
    <definedName name="dud" hidden="1">{#N/A,#N/A,TRUE,"1990";#N/A,#N/A,TRUE,"1991";#N/A,#N/A,TRUE,"1992";#N/A,#N/A,TRUE,"1993"}</definedName>
    <definedName name="e" hidden="1">{"PR=O&amp;M per Customer",#N/A,FALSE,"Prod-Ratios";"PR=Customer per Equivalent Employee",#N/A,FALSE,"Prod-Ratios";"PR=Operating Ratio(OI to Revenue)",#N/A,FALSE,"Prod-Ratios";"PR=Return on Net Utility Plant",#N/A,FALSE,"Prod-Ratios";"PR=Revenue per Equivalent Employee",#N/A,FALSE,"Prod-Ratios"}</definedName>
    <definedName name="ebereg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ecao" hidden="1">#REF!</definedName>
    <definedName name="ecsaop" hidden="1">#REF!</definedName>
    <definedName name="edd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eddc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edf" hidden="1">{#N/A,"Anonymous",FALSE,"30 30k Table";#N/A,#N/A,FALSE,"30 50k Table";#N/A,#N/A,FALSE,"40 100k Table"}</definedName>
    <definedName name="EEEE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egfdbbdgre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EntityComboCacheDate" hidden="1">39099</definedName>
    <definedName name="EntityComboCacheTestDate" hidden="1">39099</definedName>
    <definedName name="eq" hidden="1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gfdgeg" hidden="1">{"print2",#N/A,FALSE,"D21CUSTS"}</definedName>
    <definedName name="ert" hidden="1">#REF!</definedName>
    <definedName name="ertertertet" hidden="1">{#N/A,#N/A,FALSE,"GLDwnLoad"}</definedName>
    <definedName name="ertyu" hidden="1">#REF!</definedName>
    <definedName name="etertretee" hidden="1">{#N/A,#N/A,FALSE,"GLDwnLoad"}</definedName>
    <definedName name="etretete" hidden="1">{"print3",#N/A,FALSE,"D21CUSTS"}</definedName>
    <definedName name="etretrtehdhe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etretwretrete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ETRorig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etrtertet" hidden="1">{#N/A,#N/A,FALSE,"OTHERINPUTS";#N/A,#N/A,FALSE,"DITRATEINPUTS";#N/A,#N/A,FALSE,"SUPPLIEDADJINPUT";#N/A,#N/A,FALSE,"TIMINGDIFFINPUTS";#N/A,#N/A,FALSE,"COSSINPUT";#N/A,#N/A,FALSE,"BR&amp;SUPADJ."}</definedName>
    <definedName name="etrtete" hidden="1">{#N/A,#N/A,FALSE,"OTHERINPUTS";#N/A,#N/A,FALSE,"SUPPLIEDADJINPUT";#N/A,#N/A,FALSE,"BR&amp;SUPADJ."}</definedName>
    <definedName name="ev.Calculation" hidden="1">-4105</definedName>
    <definedName name="ev.Initialized" hidden="1">FALSE</definedName>
    <definedName name="EV__ALLOWSTOPEXPAND__" hidden="1">1</definedName>
    <definedName name="EV__EVCOM_OPTIONS__" hidden="1">8</definedName>
    <definedName name="EV__EXPOPTIONS__" hidden="1">1</definedName>
    <definedName name="EV__LASTREFTIME__" hidden="1">39198.5712152778</definedName>
    <definedName name="EV__LOCKEDCVW__BGE_FP" hidden="1">"INCOMESTATEMENT,ACTUAL,ALL_COMPANIES,NO_ORG,TOTALADJ,2002.TOTAL,PERIODIC,"</definedName>
    <definedName name="EV__LOCKEDCVW__CAPITAL" hidden="1">"ACTUAL,3XXXXX,CAPITAL_EXP_TYPES,MAJOR_CATEGORY,FACTORS,TOTAL_PORTFOLIO,2002.TOTAL,PERIODIC,"</definedName>
    <definedName name="EV__LOCKEDCVW__CPA" hidden="1">"O_M,ALL_ACTIVITIES,ACTUAL,ALL_SPENDERS,ALL_EXPTYPES,ALL_PROCESSES,OM_MAJOR_CATEGORY,2005.TOTAL,PERIODIC,"</definedName>
    <definedName name="EV__LOCKEDCVW__SLR" hidden="1">"2005_ORIGBUDGET,ALL_EXPTYPES,IN_UNIT,ALL_COMPANIES,ALL_EMPLOYEES,ALL_SPENDERS,2006.TOTAL,PERIODIC,"</definedName>
    <definedName name="EV__LOCKEDCVW__STAFF_PLANNING" hidden="1">"ALL_STAT_ACCOUNTS,ACTUAL,BGE_CC,ALL_EXP_RESOURCES,ALL_RESOURCES,2002.TOTAL,PERIODIC,"</definedName>
    <definedName name="EV__LOCKSTATUS__" hidden="1">1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ewqwe" hidden="1">#REF!</definedName>
    <definedName name="f" localSheetId="3" hidden="1">#REF!</definedName>
    <definedName name="f" localSheetId="2" hidden="1">#REF!</definedName>
    <definedName name="f" hidden="1">#REF!</definedName>
    <definedName name="Faib" hidden="1">{"VUE95",#N/A,TRUE,"D";"VUE96",#N/A,TRUE,"E";"VUE97",#N/A,TRUE,"F";"VUE98",#N/A,TRUE,"G"}</definedName>
    <definedName name="Faible" hidden="1">{"VUE95",#N/A,TRUE,"D";"VUE96",#N/A,TRUE,"E";"VUE97",#N/A,TRUE,"F";"VUE98",#N/A,TRUE,"G"}</definedName>
    <definedName name="fdafafdfdafdfafds" hidden="1">'[2]Chart Data'!$I$30:$I$228</definedName>
    <definedName name="fdv" hidden="1">{"quarterly",#N/A,FALSE,"Income Statement";#N/A,#N/A,FALSE,"print segment";#N/A,#N/A,FALSE,"Balance Sheet";#N/A,#N/A,FALSE,"Annl Inc";#N/A,#N/A,FALSE,"Cash Flow"}</definedName>
    <definedName name="ff" hidden="1">#REF!</definedName>
    <definedName name="fff" hidden="1">#REF!</definedName>
    <definedName name="fffff" hidden="1">#REF!</definedName>
    <definedName name="ffffff" hidden="1">#REF!</definedName>
    <definedName name="fffffffffffffffffffff" hidden="1">#REF!</definedName>
    <definedName name="ffggfgfgf" hidden="1">{#N/A,#N/A,FALSE,"SCA";#N/A,#N/A,FALSE,"NCA";#N/A,#N/A,FALSE,"SAZ";#N/A,#N/A,FALSE,"CAZ";#N/A,#N/A,FALSE,"SNV";#N/A,#N/A,FALSE,"NNV";#N/A,#N/A,FALSE,"PP";#N/A,#N/A,FALSE,"SA"}</definedName>
    <definedName name="ffkf" hidden="1">#REF!</definedName>
    <definedName name="fhjmyuu" hidden="1">{"print1",#N/A,FALSE,"D21CUSTS";"print2",#N/A,FALSE,"D21CUSTS";"print3",#N/A,FALSE,"D21CUSTS";"print4",#N/A,FALSE,"D21CUSTS"}</definedName>
    <definedName name="First.Conflict" hidden="1">{#N/A,#N/A,TRUE,"1 (2)";#N/A,#N/A,TRUE,"2";#N/A,#N/A,TRUE,"3"}</definedName>
    <definedName name="First.conflict2" hidden="1">{#N/A,#N/A,TRUE,"1 (2)";#N/A,#N/A,TRUE,"2";#N/A,#N/A,TRUE,"3"}</definedName>
    <definedName name="First.Conflict2006" hidden="1">{#N/A,#N/A,TRUE,"1 (2)";#N/A,#N/A,TRUE,"2";#N/A,#N/A,TRUE,"3"}</definedName>
    <definedName name="fkfkf" hidden="1">#REF!</definedName>
    <definedName name="foo" hidden="1">{#N/A,#N/A,FALSE,"SCA";#N/A,#N/A,FALSE,"NCA";#N/A,#N/A,FALSE,"SAZ";#N/A,#N/A,FALSE,"CAZ";#N/A,#N/A,FALSE,"SNV";#N/A,#N/A,FALSE,"NNV";#N/A,#N/A,FALSE,"PP";#N/A,#N/A,FALSE,"SA"}</definedName>
    <definedName name="fpfl" hidden="1">#REF!</definedName>
    <definedName name="fuckioff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uelCycle" hidden="1">{#N/A,#N/A,FALSE,"AltFuel"}</definedName>
    <definedName name="fvgbn" hidden="1">#REF!</definedName>
    <definedName name="g" hidden="1">{#N/A,#N/A,FALSE,"O&amp;M by processes";#N/A,#N/A,FALSE,"Elec Act vs Bud";#N/A,#N/A,FALSE,"G&amp;A";#N/A,#N/A,FALSE,"BGS";#N/A,#N/A,FALSE,"Res Cost"}</definedName>
    <definedName name="Gas.calc" hidden="1">{"ARK_JURIS_FAC",#N/A,FALSE,"Ark_Fuel&amp;Rev"}</definedName>
    <definedName name="gegerrtetetr" hidden="1">{#N/A,#N/A,FALSE,"GLDwnLoad"}</definedName>
    <definedName name="gfgfgf" hidden="1">{"pb",#N/A,FALSE,"Sheet3";"pd",#N/A,FALSE,"Sheet3";"pe",#N/A,FALSE,"Sheet3"}</definedName>
    <definedName name="gfhj" hidden="1">#REF!</definedName>
    <definedName name="gggggg" hidden="1">#REF!</definedName>
    <definedName name="ghjk" hidden="1">#REF!</definedName>
    <definedName name="gita" hidden="1">{#N/A,#N/A,FALSE,"O&amp;M by processes";#N/A,#N/A,FALSE,"Elec Act vs Bud";#N/A,#N/A,FALSE,"G&amp;A";#N/A,#N/A,FALSE,"BGS";#N/A,#N/A,FALSE,"Res Cost"}</definedName>
    <definedName name="gitah" hidden="1">{#N/A,#N/A,FALSE,"O&amp;M by processes";#N/A,#N/A,FALSE,"Elec Act vs Bud";#N/A,#N/A,FALSE,"G&amp;A";#N/A,#N/A,FALSE,"BGS";#N/A,#N/A,FALSE,"Res Cost"}</definedName>
    <definedName name="goaway" hidden="1">{#N/A,#N/A,TRUE,"TAXPROV";#N/A,#N/A,TRUE,"FLOWTHRU";#N/A,#N/A,TRUE,"SCHEDULE M'S";#N/A,#N/A,TRUE,"PLANT M'S";#N/A,#N/A,TRUE,"TAXJE"}</definedName>
    <definedName name="got" hidden="1">#REF!</definedName>
    <definedName name="haha" hidden="1">{"OMPA_FAC",#N/A,FALSE,"OMPA FAC"}</definedName>
    <definedName name="hhhdffg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hhhhh" hidden="1">#REF!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59" hidden="1">#REF!</definedName>
    <definedName name="hn._I071" hidden="1">#REF!</definedName>
    <definedName name="hn._I075" hidden="1">#REF!</definedName>
    <definedName name="hn._I083" hidden="1">#REF!</definedName>
    <definedName name="hn._I085" hidden="1">#REF!</definedName>
    <definedName name="hn._P001" hidden="1">#REF!</definedName>
    <definedName name="hn._P004" hidden="1">#REF!</definedName>
    <definedName name="hn._P014" hidden="1">#REF!</definedName>
    <definedName name="hn._P016" hidden="1">#REF!</definedName>
    <definedName name="hn._P021" hidden="1">#REF!</definedName>
    <definedName name="hn._P024" hidden="1">#REF!</definedName>
    <definedName name="hn.Add015" hidden="1">#REF!</definedName>
    <definedName name="hn.Delete015" hidden="1">#REF!,#REF!,#REF!,#REF!,#REF!</definedName>
    <definedName name="hn.ModelVersion" hidden="1">1</definedName>
    <definedName name="hn.NoUpload" hidden="1">0</definedName>
    <definedName name="hn.PrivateLTMYear" hidden="1">#REF!</definedName>
    <definedName name="hrehehr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HTML_CodePage" hidden="1">1252</definedName>
    <definedName name="HTML_Control" hidden="1">{"'Sheet1'!$A$1:$O$40"}</definedName>
    <definedName name="HTML_Description" hidden="1">""</definedName>
    <definedName name="HTML_Email" hidden="1">""</definedName>
    <definedName name="HTML_Header" hidden="1">"Sheet1"</definedName>
    <definedName name="HTML_LastUpdate" hidden="1">"2/5/99"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HD:HomePageStuff:pc:datasets:implprem.html"</definedName>
    <definedName name="HTML_Title" hidden="1">"S&amp;P Implied Equity Premiums"</definedName>
    <definedName name="HTML1_1" hidden="1">"[RiskPremiumUS]Sheet1!$A$1:$M$38"</definedName>
    <definedName name="HTML1_10" hidden="1">""</definedName>
    <definedName name="HTML1_11" hidden="1">1</definedName>
    <definedName name="HTML1_12" hidden="1">"Zip 100:New_Home_Page:datafile:implpr.html"</definedName>
    <definedName name="HTML1_2" hidden="1">1</definedName>
    <definedName name="HTML1_3" hidden="1">"RiskPremiumUS"</definedName>
    <definedName name="HTML1_4" hidden="1">"Implied Risk Premiums for US"</definedName>
    <definedName name="HTML1_5" hidden="1">""</definedName>
    <definedName name="HTML1_6" hidden="1">-4146</definedName>
    <definedName name="HTML1_7" hidden="1">-4146</definedName>
    <definedName name="HTML1_8" hidden="1">"3/19/97"</definedName>
    <definedName name="HTML1_9" hidden="1">"Aswath Damodaran"</definedName>
    <definedName name="HTMLCount" hidden="1">1</definedName>
    <definedName name="i" hidden="1">{"Support Net Plant=Net Utility Plant",#N/A,FALSE,"Net Plant"}</definedName>
    <definedName name="ifch" hidden="1">#REF!</definedName>
    <definedName name="IncomeStatement" hidden="1">{#N/A,#N/A,FALSE,"FinStateUS"}</definedName>
    <definedName name="IncomeStatement6Years" hidden="1">{"IncStatement 6 years",#N/A,FALSE,"FinStateUS"}</definedName>
    <definedName name="Indicateurs1" hidden="1">{"VUE95",#N/A,TRUE,"D";"VUE96",#N/A,TRUE,"E";"VUE97",#N/A,TRUE,"F";"VUE98",#N/A,TRUE,"G"}</definedName>
    <definedName name="Inflation" hidden="1">[9]Data!$C$30:$C$233</definedName>
    <definedName name="ipowAC" hidden="1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43885.5885648148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39623.4334259259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uy" hidden="1">#REF!</definedName>
    <definedName name="iuyt" hidden="1">#REF!</definedName>
    <definedName name="j" hidden="1">#REF!</definedName>
    <definedName name="jdn" hidden="1">#REF!</definedName>
    <definedName name="je" localSheetId="3" hidden="1">{#N/A,#N/A,FALSE,"SCA";#N/A,#N/A,FALSE,"NCA";#N/A,#N/A,FALSE,"SAZ";#N/A,#N/A,FALSE,"CAZ";#N/A,#N/A,FALSE,"SNV";#N/A,#N/A,FALSE,"NNV";#N/A,#N/A,FALSE,"PP";#N/A,#N/A,FALSE,"SA"}</definedName>
    <definedName name="je" localSheetId="2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jhlkqFL" hidden="1">{"'Sheet1'!$A$1:$O$40"}</definedName>
    <definedName name="jkdf" hidden="1">#REF!</definedName>
    <definedName name="jkdsac" hidden="1">#REF!</definedName>
    <definedName name="jkfoo" hidden="1">#REF!</definedName>
    <definedName name="jkrhtr" hidden="1">{"print1",#N/A,FALSE,"D21CUSTS"}</definedName>
    <definedName name="jktrjhjhjh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jrththtr" hidden="1">{#N/A,#N/A,FALSE,"OTHERINPUTS";#N/A,#N/A,FALSE,"SUPPLIEDADJINPUT";#N/A,#N/A,FALSE,"BR&amp;SUPADJ."}</definedName>
    <definedName name="jseqf" hidden="1">#REF!</definedName>
    <definedName name="jz" hidden="1">#REF!</definedName>
    <definedName name="jzs" hidden="1">#REF!</definedName>
    <definedName name="k" hidden="1">#REF!</definedName>
    <definedName name="K2_WBEVMODE" hidden="1">0</definedName>
    <definedName name="kal" hidden="1">#REF!</definedName>
    <definedName name="kaw" hidden="1">#REF!</definedName>
    <definedName name="kdkd" hidden="1">#REF!</definedName>
    <definedName name="kdkjrt" hidden="1">#REF!</definedName>
    <definedName name="kdsfj" hidden="1">#REF!</definedName>
    <definedName name="kfdlsg" hidden="1">#REF!</definedName>
    <definedName name="kfkf" hidden="1">#REF!</definedName>
    <definedName name="kfkfkf" hidden="1">#REF!</definedName>
    <definedName name="kfkfkfkf" hidden="1">#REF!</definedName>
    <definedName name="kfkfkfl" hidden="1">#REF!</definedName>
    <definedName name="kfkfksm" hidden="1">#REF!</definedName>
    <definedName name="KI" hidden="1">#REF!,#REF!</definedName>
    <definedName name="kiujh" hidden="1">#REF!</definedName>
    <definedName name="kjfdjfei" hidden="1">{#N/A,#N/A,FALSE,"OTHERINPUTS";#N/A,#N/A,FALSE,"DITRATEINPUTS";#N/A,#N/A,FALSE,"SUPPLIEDADJINPUT";#N/A,#N/A,FALSE,"TIMINGDIFFINPUTS";#N/A,#N/A,FALSE,"BR&amp;SUPADJ."}</definedName>
    <definedName name="kjfjffnnf" hidden="1">#REF!</definedName>
    <definedName name="kjhg" hidden="1">#REF!</definedName>
    <definedName name="kjhgf" hidden="1">#REF!</definedName>
    <definedName name="kjk" hidden="1">'[1]Plant in Ser'!#REF!</definedName>
    <definedName name="kjzd" hidden="1">#REF!</definedName>
    <definedName name="k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kkkk" hidden="1">#REF!</definedName>
    <definedName name="KL" hidden="1">#REF!</definedName>
    <definedName name="kldk" hidden="1">#REF!</definedName>
    <definedName name="klfeqw" hidden="1">#REF!</definedName>
    <definedName name="kqwh" hidden="1">#REF!</definedName>
    <definedName name="ksadfl" hidden="1">#REF!</definedName>
    <definedName name="ku" hidden="1">{#N/A,#N/A,FALSE,"SCA";#N/A,#N/A,FALSE,"NCA";#N/A,#N/A,FALSE,"SAZ";#N/A,#N/A,FALSE,"CAZ";#N/A,#N/A,FALSE,"SNV";#N/A,#N/A,FALSE,"NNV";#N/A,#N/A,FALSE,"PP";#N/A,#N/A,FALSE,"SA"}</definedName>
    <definedName name="kw" hidden="1">#REF!</definedName>
    <definedName name="kz" hidden="1">#REF!</definedName>
    <definedName name="l" localSheetId="3" hidden="1">#REF!</definedName>
    <definedName name="l" localSheetId="2" hidden="1">#REF!</definedName>
    <definedName name="l" hidden="1">#REF!</definedName>
    <definedName name="lfkfjnn" hidden="1">#REF!</definedName>
    <definedName name="limcount" hidden="1">1</definedName>
    <definedName name="ListOffset" hidden="1">1</definedName>
    <definedName name="lkajsdfg" hidden="1">#REF!</definedName>
    <definedName name="lkjh" hidden="1">#REF!</definedName>
    <definedName name="lkjkju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lkohsvd" hidden="1">#REF!</definedName>
    <definedName name="llllllllll" hidden="1">#REF!</definedName>
    <definedName name="loke" hidden="1">#REF!</definedName>
    <definedName name="lpoicea" hidden="1">#REF!</definedName>
    <definedName name="ls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MB_PCH_Assessment_FooterType" hidden="1">"NONE"</definedName>
    <definedName name="MB_PCH_Gen_Ind_FooterType" hidden="1">"NONE"</definedName>
    <definedName name="MB_PCH_Sector_Specific_FooterType" hidden="1">"NONE"</definedName>
    <definedName name="misc" hidden="1">#REF!</definedName>
    <definedName name="mlaw" hidden="1">#REF!</definedName>
    <definedName name="mnbv" hidden="1">#REF!</definedName>
    <definedName name="mnkp" hidden="1">#REF!</definedName>
    <definedName name="mo" hidden="1">#REF!</definedName>
    <definedName name="mol" hidden="1">#REF!</definedName>
    <definedName name="molp" hidden="1">#REF!</definedName>
    <definedName name="myty" hidden="1">{#N/A,#N/A,FALSE,"GLDwnLoad"}</definedName>
    <definedName name="myuyj" hidden="1">{#N/A,#N/A,FALSE,"GLDwnLoad"}</definedName>
    <definedName name="n" hidden="1">{"Assumption-Description",#N/A,FALSE,"Assumptions"}</definedName>
    <definedName name="NADA" localSheetId="3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me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field" hidden="1">#REF!</definedName>
    <definedName name="naow" hidden="1">#REF!</definedName>
    <definedName name="nbeo" hidden="1">#REF!</definedName>
    <definedName name="nbw" hidden="1">#REF!</definedName>
    <definedName name="new" hidden="1">{"Summary",#N/A,FALSE,"Options "}</definedName>
    <definedName name="niPO" hidden="1">#REF!</definedName>
    <definedName name="nipxre" hidden="1">#REF!</definedName>
    <definedName name="nixre" hidden="1">#REF!</definedName>
    <definedName name="nk" hidden="1">#REF!</definedName>
    <definedName name="nki" hidden="1">#REF!</definedName>
    <definedName name="nkiw" hidden="1">#REF!</definedName>
    <definedName name="nKLqw" hidden="1">#REF!</definedName>
    <definedName name="nkse" hidden="1">#REF!</definedName>
    <definedName name="nkw" hidden="1">#REF!</definedName>
    <definedName name="NMB_Gen_Industry_FooterType" hidden="1">"NONE"</definedName>
    <definedName name="NMB_PCH_Assessment_FooterType" hidden="1">"NONE"</definedName>
    <definedName name="NMB_Sector_Specific_Assessment_FooterType" hidden="1">"NONE"</definedName>
    <definedName name="NMB_Sector_Specific_FooterType" hidden="1">"NONE"</definedName>
    <definedName name="NMN" hidden="1">#REF!</definedName>
    <definedName name="nmop" hidden="1">#REF!</definedName>
    <definedName name="nmwqi" hidden="1">#REF!</definedName>
    <definedName name="nnnnnnn" hidden="1">#REF!</definedName>
    <definedName name="no" hidden="1">#REF!</definedName>
    <definedName name="noip" hidden="1">#REF!</definedName>
    <definedName name="noipx" hidden="1">#REF!</definedName>
    <definedName name="no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NE" localSheetId="3" hidden="1">{#N/A,#N/A,FALSE,"SCA";#N/A,#N/A,FALSE,"NCA";#N/A,#N/A,FALSE,"SAZ";#N/A,#N/A,FALSE,"CAZ";#N/A,#N/A,FALSE,"SNV";#N/A,#N/A,FALSE,"NNV";#N/A,#N/A,FALSE,"PP";#N/A,#N/A,FALSE,"SA"}</definedName>
    <definedName name="NONE" localSheetId="2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nop" hidden="1">#REF!</definedName>
    <definedName name="nope" hidden="1">#REF!</definedName>
    <definedName name="noper" hidden="1">#REF!</definedName>
    <definedName name="now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sz" hidden="1">#REF!</definedName>
    <definedName name="ntgt" hidden="1">{"'Sheet1'!$A$1:$O$40"}</definedName>
    <definedName name="nu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o" hidden="1">#REF!</definedName>
    <definedName name="ocq" hidden="1">#REF!</definedName>
    <definedName name="odezscv" hidden="1">#REF!</definedName>
    <definedName name="ofooooo" hidden="1">#REF!</definedName>
    <definedName name="oia" hidden="1">#REF!</definedName>
    <definedName name="oiacew" hidden="1">#REF!</definedName>
    <definedName name="oicw" hidden="1">#REF!</definedName>
    <definedName name="oieac" hidden="1">#REF!</definedName>
    <definedName name="oiewq" hidden="1">#REF!</definedName>
    <definedName name="oihyecv" hidden="1">#REF!</definedName>
    <definedName name="oips" hidden="1">#REF!</definedName>
    <definedName name="ok" hidden="1">#REF!</definedName>
    <definedName name="okey" hidden="1">#REF!</definedName>
    <definedName name="okeydokey" hidden="1">#REF!</definedName>
    <definedName name="oklpwa" hidden="1">#REF!</definedName>
    <definedName name="olpuwce" hidden="1">#REF!</definedName>
    <definedName name="oluw" hidden="1">#REF!</definedName>
    <definedName name="oooofp" hidden="1">#REF!</definedName>
    <definedName name="opec" hidden="1">#REF!</definedName>
    <definedName name="opewqr" hidden="1">#REF!</definedName>
    <definedName name="opicaew" hidden="1">#REF!</definedName>
    <definedName name="opiecv" hidden="1">#REF!</definedName>
    <definedName name="opiyu" hidden="1">#REF!</definedName>
    <definedName name="oplpp" hidden="1">#REF!</definedName>
    <definedName name="opp" hidden="1">#REF!</definedName>
    <definedName name="opuafw" hidden="1">#REF!</definedName>
    <definedName name="opuc3e" hidden="1">#REF!</definedName>
    <definedName name="opueac" hidden="1">#REF!</definedName>
    <definedName name="opufw" hidden="1">#REF!</definedName>
    <definedName name="opuwa" hidden="1">#REF!</definedName>
    <definedName name="opvs" hidden="1">#REF!</definedName>
    <definedName name="os" hidden="1">#REF!</definedName>
    <definedName name="oupc" hidden="1">#REF!</definedName>
    <definedName name="ovwe" hidden="1">#REF!</definedName>
    <definedName name="p" hidden="1">{"Support/Rev Op Inc=Total revenue + OIBT",#N/A,FALSE,"Rev-Op Inc"}</definedName>
    <definedName name="Pal_Workbook_GUID" hidden="1">"NX3BLV7C1JAFSCFCWAICH8M3"</definedName>
    <definedName name="pb" hidden="1">{#N/A,#N/A,FALSE,"04 Target Calc.";#N/A,#N/A,FALSE,"03 Projection Calc"}</definedName>
    <definedName name="Pepco" hidden="1">{#N/A,#N/A,FALSE,"O&amp;M by processes";#N/A,#N/A,FALSE,"Elec Act vs Bud";#N/A,#N/A,FALSE,"G&amp;A";#N/A,#N/A,FALSE,"BGS";#N/A,#N/A,FALSE,"Res Cost"}</definedName>
    <definedName name="peqafd" hidden="1">#REF!</definedName>
    <definedName name="PERO" localSheetId="3" hidden="1">{#N/A,#N/A,FALSE,"SCA";#N/A,#N/A,FALSE,"NCA";#N/A,#N/A,FALSE,"SAZ";#N/A,#N/A,FALSE,"CAZ";#N/A,#N/A,FALSE,"SNV";#N/A,#N/A,FALSE,"NNV";#N/A,#N/A,FALSE,"PP";#N/A,#N/A,FALSE,"SA"}</definedName>
    <definedName name="PERO" localSheetId="2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ert" hidden="1">#REF!</definedName>
    <definedName name="plk" hidden="1">#REF!</definedName>
    <definedName name="plo" hidden="1">#REF!</definedName>
    <definedName name="plvsanj" hidden="1">#REF!</definedName>
    <definedName name="pocq" hidden="1">#REF!</definedName>
    <definedName name="poe" hidden="1">#REF!</definedName>
    <definedName name="poeac" hidden="1">#REF!</definedName>
    <definedName name="poec" hidden="1">#REF!</definedName>
    <definedName name="poeca" hidden="1">#REF!</definedName>
    <definedName name="poert" hidden="1">#REF!</definedName>
    <definedName name="poi" hidden="1">#REF!</definedName>
    <definedName name="poica" hidden="1">#REF!</definedName>
    <definedName name="poiea" hidden="1">#REF!</definedName>
    <definedName name="poiv" hidden="1">#REF!</definedName>
    <definedName name="poiy" hidden="1">#REF!</definedName>
    <definedName name="poiyw" hidden="1">#REF!</definedName>
    <definedName name="PopCache_GL_INTERFACE_REFERENCE7" hidden="1">[21]PopCache!$A$1:$A$2</definedName>
    <definedName name="pouac" hidden="1">#REF!</definedName>
    <definedName name="pouce" hidden="1">#REF!</definedName>
    <definedName name="povrs" hidden="1">#REF!</definedName>
    <definedName name="pp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pppp" hidden="1">{"'Sheet1'!$A$1:$O$40"}</definedName>
    <definedName name="ppppp" hidden="1">{#N/A,#N/A,FALSE,"SCA";#N/A,#N/A,FALSE,"NCA";#N/A,#N/A,FALSE,"SAZ";#N/A,#N/A,FALSE,"CAZ";#N/A,#N/A,FALSE,"SNV";#N/A,#N/A,FALSE,"NNV";#N/A,#N/A,FALSE,"PP";#N/A,#N/A,FALSE,"SA"}</definedName>
    <definedName name="pppppppp" hidden="1">#REF!</definedName>
    <definedName name="pppppppppp" hidden="1">{"'Sheet1'!$A$1:$O$40"}</definedName>
    <definedName name="_xlnm.Print_Area" localSheetId="0">'JCN-R1 Summary ROE Results'!$B$1:$U$30</definedName>
    <definedName name="_xlnm.Print_Area" localSheetId="1">'JCN-R2 Constant Growth DCF'!$B$1:$N$102</definedName>
    <definedName name="_xlnm.Print_Area" localSheetId="3">'JCN-R3 SP500 FERC MRP 2'!$B$1:$K$535</definedName>
    <definedName name="_xlnm.Print_Area" localSheetId="2">'JCN-R3 SP500 Total MRP 1'!$B$1:$K$535</definedName>
    <definedName name="_xlnm.Print_Area" localSheetId="5">'JCN-R4 CAPM FERC MRP 2'!$B$1:$H$163</definedName>
    <definedName name="_xlnm.Print_Area" localSheetId="4">'JCN-R4 CAPM Total MRP 1'!$B$1:$H$163</definedName>
    <definedName name="_xlnm.Print_Area" localSheetId="6">'JCN-R5 Risk Premium - Gas'!$B$1:$E$139,'JCN-R5 Risk Premium - Gas'!$G$1:$P$65</definedName>
    <definedName name="_xlnm.Print_Area" localSheetId="7">'JCN-R6 Exp Earnings'!$A$1:$M$30</definedName>
    <definedName name="_xlnm.Print_Titles" localSheetId="3">'JCN-R3 SP500 FERC MRP 2'!$16:$22</definedName>
    <definedName name="_xlnm.Print_Titles" localSheetId="2">'JCN-R3 SP500 Total MRP 1'!$16:$22</definedName>
    <definedName name="_xlnm.Print_Titles" localSheetId="6">'JCN-R5 Risk Premium - Gas'!$1:$5</definedName>
    <definedName name="printing_probelm2_2006" hidden="1">{"CONSOL_UWNJ_ISV",#N/A,FALSE,"Sheet1";"CONSOL_UWNJ_SAV",#N/A,FALSE,"Sheet1";"CONSOL_UWNJ_BSV",#N/A,FALSE,"Sheet1";"CONSOL_UWNJ_SFDV",#N/A,FALSE,"Sheet1"}</definedName>
    <definedName name="printing_Problem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printing_problem2" hidden="1">{"CONSOL_UWNJ_ISV",#N/A,FALSE,"Sheet1";"CONSOL_UWNJ_SAV",#N/A,FALSE,"Sheet1";"CONSOL_UWNJ_BSV",#N/A,FALSE,"Sheet1";"CONSOL_UWNJ_SFDV",#N/A,FALSE,"Sheet1"}</definedName>
    <definedName name="printing_Problem2006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printing_problem3" hidden="1">{"CONSOL_WO_ISV",#N/A,FALSE,"Sheet1";"CONSOL_WO_SAV",#N/A,FALSE,"Sheet1";"CONSOL_WO_BSV",#N/A,FALSE,"Sheet1";"CONSOL_WO_SFDV",#N/A,FALSE,"Sheet1"}</definedName>
    <definedName name="printing_problem3_2006" hidden="1">{"CONSOL_WO_ISV",#N/A,FALSE,"Sheet1";"CONSOL_WO_SAV",#N/A,FALSE,"Sheet1";"CONSOL_WO_BSV",#N/A,FALSE,"Sheet1";"CONSOL_WO_SFDV",#N/A,FALSE,"Sheet1"}</definedName>
    <definedName name="printing_problem4" hidden="1">{"ELIM_CWO_ISV",#N/A,FALSE,"Sheet1";"ELIM_CWO_SAV",#N/A,FALSE,"Sheet1";"ELIM_CWO_BSV",#N/A,FALSE,"Sheet1";"ELIM_CWO_SFDV",#N/A,FALSE,"Sheet1"}</definedName>
    <definedName name="printing_problem4_2006" hidden="1">{"ELIM_CWO_ISV",#N/A,FALSE,"Sheet1";"ELIM_CWO_SAV",#N/A,FALSE,"Sheet1";"ELIM_CWO_BSV",#N/A,FALSE,"Sheet1";"ELIM_CWO_SFDV",#N/A,FALSE,"Sheet1"}</definedName>
    <definedName name="printing_problem5" hidden="1">{"ELIM_UWNJ_UWNY_ISV",#N/A,FALSE,"Sheet1";"ELIM_UWNJ_UWNY_SAV",#N/A,FALSE,"Sheet1";"ELIM_UWNJ_UWNY_BSV",#N/A,FALSE,"Sheet1";"ELIM_UWNJ_UWNY_SFDV",#N/A,FALSE,"Sheet1"}</definedName>
    <definedName name="printingproblem6" hidden="1">{"UWMACISV",#N/A,FALSE,"Sheet1";"UWMACSAV",#N/A,FALSE,"Sheet1";"UWMACBSV",#N/A,FALSE,"Sheet1";"UWMACSFDV",#N/A,FALSE,"Sheet1"}</definedName>
    <definedName name="printingproblem7" hidden="1">{"UWNYISV",#N/A,FALSE,"Sheet1";"UWNYSAV",#N/A,FALSE,"Sheet1";"UWNYBSV",#N/A,FALSE,"Sheet1";"UWNYSFDV",#N/A,FALSE,"Sheet1"}</definedName>
    <definedName name="printingproblem8" hidden="1">{"UWWISV",#N/A,FALSE,"Sheet1";"UWWSAV",#N/A,FALSE,"Sheet1";"UWWBSV",#N/A,FALSE,"Sheet1";"UWWSFDV",#N/A,FALSE,"Sheet1"}</definedName>
    <definedName name="pslf" hidden="1">#REF!</definedName>
    <definedName name="psrfdgl" hidden="1">#REF!</definedName>
    <definedName name="pwe" hidden="1">#REF!</definedName>
    <definedName name="q" hidden="1">{"MATALL",#N/A,FALSE,"Sheet4";"matclass",#N/A,FALSE,"Sheet4"}</definedName>
    <definedName name="qaw" hidden="1">#REF!</definedName>
    <definedName name="qqa" hidden="1">{"ARK_JURIS_FUEL",#N/A,FALSE,"Ark_Fuel&amp;Rev"}</definedName>
    <definedName name="qwr" hidden="1">#REF!</definedName>
    <definedName name="regfdgdgre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repeat" hidden="1">#REF!</definedName>
    <definedName name="reterger" hidden="1">{"print4",#N/A,FALSE,"D21CUSTS"}</definedName>
    <definedName name="retrghrehrh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IsInput" localSheetId="3" hidden="1">_xll.RiskCellHasTokens(262144+512+524288)</definedName>
    <definedName name="RiskIsInput" localSheetId="4" hidden="1">_xll.RiskCellHasTokens(262144+512+524288)</definedName>
    <definedName name="RiskIsInput" hidden="1">_xll.RiskCellHasTokens(262144+512+524288)</definedName>
    <definedName name="RiskIsOptimization" hidden="1">FALSE</definedName>
    <definedName name="RiskIsOutput" localSheetId="3" hidden="1">_xll.RiskCellHasTokens(1024)</definedName>
    <definedName name="RiskIsOutput" localSheetId="4" hidden="1">_xll.RiskCellHasTokens(1024)</definedName>
    <definedName name="RiskIsOutput" hidden="1">_xll.RiskCellHasTokens(1024)</definedName>
    <definedName name="RiskIsStatistics" localSheetId="3" hidden="1">_xll.RiskCellHasTokens(4096+32768+65536)</definedName>
    <definedName name="RiskIsStatistics" localSheetId="4" hidden="1">_xll.RiskCellHasTokens(4096+32768+65536)</definedName>
    <definedName name="RiskIsStatistics" hidden="1">_xll.RiskCellHasTokens(4096+32768+65536)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k" localSheetId="3" hidden="1">{#N/A,#N/A,FALSE,"SCA";#N/A,#N/A,FALSE,"NCA";#N/A,#N/A,FALSE,"SAZ";#N/A,#N/A,FALSE,"CAZ";#N/A,#N/A,FALSE,"SNV";#N/A,#N/A,FALSE,"NNV";#N/A,#N/A,FALSE,"PP";#N/A,#N/A,FALSE,"SA"}</definedName>
    <definedName name="rk" localSheetId="2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rrrr" hidden="1">{#N/A,#N/A,FALSE,"O&amp;M by processes";#N/A,#N/A,FALSE,"Elec Act vs Bud";#N/A,#N/A,FALSE,"G&amp;A";#N/A,#N/A,FALSE,"BGS";#N/A,#N/A,FALSE,"Res Cost"}</definedName>
    <definedName name="rtertrte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rtetetrete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rtrtrgfgrfgr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rtrtrtrr" hidden="1">{#N/A,#N/A,FALSE,"SCA";#N/A,#N/A,FALSE,"NCA";#N/A,#N/A,FALSE,"SAZ";#N/A,#N/A,FALSE,"CAZ";#N/A,#N/A,FALSE,"SNV";#N/A,#N/A,FALSE,"NNV";#N/A,#N/A,FALSE,"PP";#N/A,#N/A,FALSE,"SA"}</definedName>
    <definedName name="rtrtrtrtrrh" hidden="1">{#N/A,#N/A,FALSE,"Rev Seg Taxes";#N/A,#N/A,FALSE,"BookRev Seg";#N/A,#N/A,FALSE,"Supp Adj Seg";#N/A,#N/A,FALSE,"outside prov seg taxes"}</definedName>
    <definedName name="rtyui" hidden="1">#REF!</definedName>
    <definedName name="rtyuiop" hidden="1">#REF!</definedName>
    <definedName name="S" localSheetId="3" hidden="1">#REF!</definedName>
    <definedName name="S" localSheetId="2" hidden="1">#REF!</definedName>
    <definedName name="S" hidden="1">#REF!</definedName>
    <definedName name="sac" hidden="1">#REF!</definedName>
    <definedName name="sadf" hidden="1">#REF!</definedName>
    <definedName name="sadfdfafdsfasf" hidden="1">'[2]Chart Data'!$P$30:$P$229</definedName>
    <definedName name="sadfkj" hidden="1">#REF!</definedName>
    <definedName name="SAPBEXdnldView" hidden="1">"D3AGMWPPTUYDCJTDZ8WJR9VSG"</definedName>
    <definedName name="SAPBEXrevision" hidden="1">41</definedName>
    <definedName name="SAPBEXsysID" hidden="1">"PBW"</definedName>
    <definedName name="SAPBEXwbID" hidden="1">"3TD2FVG7ME7U056LVECBWI4A2"</definedName>
    <definedName name="scrap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definedName>
    <definedName name="sd" hidden="1">#REF!</definedName>
    <definedName name="sdf" hidden="1">#REF!</definedName>
    <definedName name="sdfgfdgdger" hidden="1">{#N/A,#N/A,FALSE,"GLDwnLoad"}</definedName>
    <definedName name="sdfp" hidden="1">#REF!</definedName>
    <definedName name="sdklofj" hidden="1">#REF!</definedName>
    <definedName name="sdld" hidden="1">#REF!</definedName>
    <definedName name="sdljgfj" hidden="1">#REF!</definedName>
    <definedName name="sdop" hidden="1">#REF!</definedName>
    <definedName name="sdsdl" hidden="1">#REF!</definedName>
    <definedName name="sdv" hidden="1">#REF!</definedName>
    <definedName name="sedf" hidden="1">#REF!</definedName>
    <definedName name="sencount" hidden="1">1</definedName>
    <definedName name="sevw" hidden="1">#REF!</definedName>
    <definedName name="sfdv" hidden="1">#REF!</definedName>
    <definedName name="shee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heet1_FooterType" hidden="1">"NONE"</definedName>
    <definedName name="Sheet2_FooterType" hidden="1">"NONE"</definedName>
    <definedName name="shit" hidden="1">{#N/A,#N/A,TRUE,"1990";#N/A,#N/A,TRUE,"1991";#N/A,#N/A,TRUE,"1992";#N/A,#N/A,TRUE,"1993"}</definedName>
    <definedName name="shit2" hidden="1">{"summary",#N/A,TRUE,"E93ADJ";"detail",#N/A,TRUE,"E93ADJ"}</definedName>
    <definedName name="shiva" hidden="1">{#N/A,#N/A,FALSE,"O&amp;M by processes";#N/A,#N/A,FALSE,"Elec Act vs Bud";#N/A,#N/A,FALSE,"G&amp;A";#N/A,#N/A,FALSE,"BGS";#N/A,#N/A,FALSE,"Res Cost"}</definedName>
    <definedName name="SI" localSheetId="3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lkd" hidden="1">#REF!</definedName>
    <definedName name="SpreadsheetBuilder_1" hidden="1">[22]Dividend_Data!$B$2:$CX$8</definedName>
    <definedName name="SpreadsheetBuilder_10" hidden="1">#REF!</definedName>
    <definedName name="SpreadsheetBuilder_12" hidden="1">#REF!</definedName>
    <definedName name="SpreadsheetBuilder_14" hidden="1">#REF!</definedName>
    <definedName name="SpreadsheetBuilder_15" hidden="1">#REF!</definedName>
    <definedName name="SpreadsheetBuilder_16" hidden="1">#REF!</definedName>
    <definedName name="SpreadsheetBuilder_17" hidden="1">#REF!</definedName>
    <definedName name="SpreadsheetBuilder_18" hidden="1">#REF!</definedName>
    <definedName name="SpreadsheetBuilder_19" hidden="1">#REF!</definedName>
    <definedName name="SpreadsheetBuilder_2" hidden="1">#REF!</definedName>
    <definedName name="SpreadsheetBuilder_20" hidden="1">#REF!</definedName>
    <definedName name="SpreadsheetBuilder_21" hidden="1">#REF!</definedName>
    <definedName name="SpreadsheetBuilder_22" hidden="1">#REF!</definedName>
    <definedName name="SpreadsheetBuilder_23" hidden="1">#REF!</definedName>
    <definedName name="SpreadsheetBuilder_24" hidden="1">#REF!</definedName>
    <definedName name="SpreadsheetBuilder_25" hidden="1">#REF!</definedName>
    <definedName name="SpreadsheetBuilder_27" hidden="1">#REF!</definedName>
    <definedName name="SpreadsheetBuilder_28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preadsheetBuilder_8" hidden="1">#REF!</definedName>
    <definedName name="SpreadsheetBuilder_9" hidden="1">#REF!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sdo" hidden="1">#REF!</definedName>
    <definedName name="sssset" hidden="1">#REF!</definedName>
    <definedName name="statsrevised" hidden="1">{#N/A,#N/A,FALSE,"O&amp;M by processes";#N/A,#N/A,FALSE,"Elec Act vs Bud";#N/A,#N/A,FALSE,"G&amp;A";#N/A,#N/A,FALSE,"BGS";#N/A,#N/A,FALSE,"Res Cost"}</definedName>
    <definedName name="STWBD_StatToolsBoxPlot_DefaultDataFormat" hidden="1">" 0"</definedName>
    <definedName name="STWBD_StatToolsBoxPlot_HasDefaultInfo" hidden="1">"TRUE"</definedName>
    <definedName name="STWBD_StatToolsBoxPlot_IncludeKey" hidden="1">"FALSE"</definedName>
    <definedName name="STWBD_StatToolsBoxPlot_VariableList" hidden="1">1</definedName>
    <definedName name="STWBD_StatToolsBoxPlot_VariableList_1" hidden="1">"U_x0001_VG27AE830F_x0001_"</definedName>
    <definedName name="STWBD_StatToolsBoxPlot_VarSelectorDefaultDataSet" hidden="1">"DG2C9ED946"</definedName>
    <definedName name="STWBD_StatToolsHistogram_BinMaximum" hidden="1">" 1.01E+300"</definedName>
    <definedName name="STWBD_StatToolsHistogram_BinMinimum" hidden="1">" 1.01E+300"</definedName>
    <definedName name="STWBD_StatToolsHistogram_DefaultDataFormat" hidden="1">" 0"</definedName>
    <definedName name="STWBD_StatToolsHistogram_HasDefaultInfo" hidden="1">"TRUE"</definedName>
    <definedName name="STWBD_StatToolsHistogram_NumBins" hidden="1">"-32767"</definedName>
    <definedName name="STWBD_StatToolsHistogram_VariableList" hidden="1">1</definedName>
    <definedName name="STWBD_StatToolsHistogram_VariableList_1" hidden="1">"U_x0001_VG27AE830F_x0001_"</definedName>
    <definedName name="STWBD_StatToolsHistogram_VarSelectorDefaultDataSet" hidden="1">"DG2C9ED946"</definedName>
    <definedName name="STWBD_StatToolsHistogram_XAxisStyle" hidden="1">" 0"</definedName>
    <definedName name="STWBD_StatToolsHistogram_YAxisStyle" hidden="1">" 0"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1</definedName>
    <definedName name="STWBD_StatToolsOneVarSummary_VariableList_1" hidden="1">"U_x0001_VG27AE830F_x0001_"</definedName>
    <definedName name="STWBD_StatToolsOneVarSummary_Variance" hidden="1">"TRUE"</definedName>
    <definedName name="STWBD_StatToolsOneVarSummary_VarSelectorDefaultDataSet" hidden="1">"DG2C9ED946"</definedName>
    <definedName name="supporti" hidden="1">{#N/A,#N/A,FALSE,"O&amp;M by processes";#N/A,#N/A,FALSE,"Elec Act vs Bud";#N/A,#N/A,FALSE,"G&amp;A";#N/A,#N/A,FALSE,"BGS";#N/A,#N/A,FALSE,"Res Cost"}</definedName>
    <definedName name="sv" hidden="1">#REF!</definedName>
    <definedName name="svfdv" hidden="1">#REF!</definedName>
    <definedName name="swae" hidden="1">#REF!</definedName>
    <definedName name="Swvu.DATABASE." hidden="1">[17]DATABASE!#REF!</definedName>
    <definedName name="Swvu.OP." hidden="1">#REF!</definedName>
    <definedName name="TEFRA" hidden="1">{"summary",#N/A,TRUE,"E93ADJ";"detail",#N/A,TRUE,"E93ADJ"}</definedName>
    <definedName name="Temp" hidden="1">{"ARK_JURIS_FUEL",#N/A,FALSE,"Ark_Fuel&amp;Rev"}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1" hidden="1">{#N/A,#N/A,TRUE,"Bill Comp - 60";#N/A,#N/A,TRUE,"Bill Comp - 70";#N/A,#N/A,TRUE,"Bill Comp - 71";#N/A,#N/A,TRUE,"Bill Comp- 85"}</definedName>
    <definedName name="test11" hidden="1">{#N/A,"Anonymous",FALSE,"30 30k Table";#N/A,#N/A,FALSE,"30 50k Table";#N/A,#N/A,FALSE,"40 100k Table"}</definedName>
    <definedName name="testing" hidden="1">{#N/A,"Anonymous",FALSE,"30 30k Table";#N/A,#N/A,FALSE,"30 50k Table";#N/A,#N/A,FALSE,"40 100k Table"}</definedName>
    <definedName name="to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TP_Footer_Path" hidden="1">"S:\75886\03WELF\WS\2004 contributions\"</definedName>
    <definedName name="tp_footer_path2" hidden="1">"S:\00270\06ret\othsys\TEAM\12-31-2005 Disclosure (FAS)\"</definedName>
    <definedName name="tp_footer_path3" hidden="1">"S:\00270\06ret\othsys\TEAM\Etown\"</definedName>
    <definedName name="TP_Footer_User" hidden="1">"northc"</definedName>
    <definedName name="tp_footer_user2" hidden="1">"PEREZM"</definedName>
    <definedName name="tp_footer_user3" hidden="1">"DECRISS"</definedName>
    <definedName name="TP_Footer_Version" hidden="1">"v3.00"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ehhjrgjr" hidden="1">{"PF",#N/A,FALSE,"Sheet4";"PG",#N/A,FALSE,"Sheet4";"PH",#N/A,FALSE,"Sheet4";"PI",#N/A,FALSE,"Sheet4";"PJ",#N/A,FALSE,"Sheet4"}</definedName>
    <definedName name="trtrtrtrtrtrt" hidden="1">{#N/A,#N/A,FALSE,"OTHERINPUTS";#N/A,#N/A,FALSE,"DITRATEINPUTS";#N/A,#N/A,FALSE,"SUPPLIEDADJINPUT";#N/A,#N/A,FALSE,"BR&amp;SUPADJ."}</definedName>
    <definedName name="tt" hidden="1">{#N/A,#N/A,TRUE,"TAXPROV";#N/A,#N/A,TRUE,"FLOWTHRU";#N/A,#N/A,TRUE,"SCHEDULE M'S";#N/A,#N/A,TRUE,"PLANT M'S";#N/A,#N/A,TRUE,"TAXJE"}</definedName>
    <definedName name="ttrtrfgf" hidden="1">{#N/A,#N/A,FALSE,"GLDwnLoad"}</definedName>
    <definedName name="tttt" hidden="1">#REF!</definedName>
    <definedName name="Turnerabc" hidden="1">{#N/A,#N/A,TRUE,"1990";#N/A,#N/A,TRUE,"1991";#N/A,#N/A,TRUE,"1992";#N/A,#N/A,TRUE,"1993"}</definedName>
    <definedName name="Turnerabcd" hidden="1">{#N/A,#N/A,TRUE,"1990";#N/A,#N/A,TRUE,"1991";#N/A,#N/A,TRUE,"1992";#N/A,#N/A,TRUE,"1993"}</definedName>
    <definedName name="Turnerabcde" hidden="1">{"summary",#N/A,TRUE,"E93ADJ";"detail",#N/A,TRUE,"E93ADJ"}</definedName>
    <definedName name="Turnerabcdef" hidden="1">{"summary",#N/A,TRUE,"E93ADJ";"detail",#N/A,TRUE,"E93ADJ"}</definedName>
    <definedName name="Turnerbcd" hidden="1">{#N/A,#N/A,TRUE,"1990";#N/A,#N/A,TRUE,"1991";#N/A,#N/A,TRUE,"1992";#N/A,#N/A,TRUE,"1993"}</definedName>
    <definedName name="Turnerbcde" hidden="1">{"summary",#N/A,TRUE,"E93ADJ";"detail",#N/A,TRUE,"E93ADJ"}</definedName>
    <definedName name="Turnerdud" hidden="1">{#N/A,#N/A,TRUE,"1990";#N/A,#N/A,TRUE,"1991";#N/A,#N/A,TRUE,"1992";#N/A,#N/A,TRUE,"1993"}</definedName>
    <definedName name="Turnershit" hidden="1">{#N/A,#N/A,TRUE,"1990";#N/A,#N/A,TRUE,"1991";#N/A,#N/A,TRUE,"1992";#N/A,#N/A,TRUE,"1993"}</definedName>
    <definedName name="Turnershit2" hidden="1">{"summary",#N/A,TRUE,"E93ADJ";"detail",#N/A,TRUE,"E93ADJ"}</definedName>
    <definedName name="TurnerTEFRA" hidden="1">{"summary",#N/A,TRUE,"E93ADJ";"detail",#N/A,TRUE,"E93ADJ"}</definedName>
    <definedName name="Turnerwrn.ALL" hidden="1">{#N/A,#N/A,TRUE,"1990";#N/A,#N/A,TRUE,"1991";#N/A,#N/A,TRUE,"1992";#N/A,#N/A,TRUE,"1993"}</definedName>
    <definedName name="Turnerwrn.PRINT_ALL" hidden="1">{"summary",#N/A,TRUE,"E93ADJ";"detail",#N/A,TRUE,"E93ADJ"}</definedName>
    <definedName name="tw" hidden="1">#REF!</definedName>
    <definedName name="U" hidden="1">[9]Data!#REF!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FORMANCES13R100C7" hidden="1">'[23]DCS Input Data'!$G$100:$M$100</definedName>
    <definedName name="UNIFORMANCES13R101C7" hidden="1">'[23]DCS Input Data'!$G$101:$M$101</definedName>
    <definedName name="UNIFORMANCES13R102C7" hidden="1">'[23]DCS Input Data'!$G$102:$M$102</definedName>
    <definedName name="UNIFORMANCES13R103C7" hidden="1">'[23]DCS Input Data'!$G$103:$M$103</definedName>
    <definedName name="UNIFORMANCES13R104C7" hidden="1">'[23]DCS Input Data'!$G$104:$M$104</definedName>
    <definedName name="UNIFORMANCES13R105C7" hidden="1">'[23]DCS Input Data'!$G$105:$M$105</definedName>
    <definedName name="UNIFORMANCES13R106C7" hidden="1">'[23]DCS Input Data'!$G$106:$M$106</definedName>
    <definedName name="UNIFORMANCES13R107C7" hidden="1">'[23]DCS Input Data'!$G$107:$M$107</definedName>
    <definedName name="UNIFORMANCES13R108C7" hidden="1">'[23]DCS Input Data'!$G$108:$M$108</definedName>
    <definedName name="UNIFORMANCES13R109C7" hidden="1">'[23]DCS Input Data'!$G$109:$M$109</definedName>
    <definedName name="UNIFORMANCES13R10C7" hidden="1">'[23]DCS Input Data'!$G$10:$M$10</definedName>
    <definedName name="UNIFORMANCES13R110C7" hidden="1">'[23]DCS Input Data'!$G$110:$M$110</definedName>
    <definedName name="UNIFORMANCES13R111C7" hidden="1">'[23]DCS Input Data'!$G$111:$M$111</definedName>
    <definedName name="UNIFORMANCES13R112C7" hidden="1">'[23]DCS Input Data'!$G$112:$M$112</definedName>
    <definedName name="UNIFORMANCES13R113C7" hidden="1">'[23]DCS Input Data'!$G$113:$M$113</definedName>
    <definedName name="UNIFORMANCES13R114C7" hidden="1">'[23]DCS Input Data'!$G$114:$M$114</definedName>
    <definedName name="UNIFORMANCES13R115C7" hidden="1">'[23]DCS Input Data'!$G$115:$M$115</definedName>
    <definedName name="UNIFORMANCES13R116C7" hidden="1">'[23]DCS Input Data'!$G$116:$M$116</definedName>
    <definedName name="UNIFORMANCES13R117C7" hidden="1">'[23]DCS Input Data'!$G$117:$M$117</definedName>
    <definedName name="UNIFORMANCES13R118C7" hidden="1">'[23]DCS Input Data'!$G$118:$M$118</definedName>
    <definedName name="UNIFORMANCES13R119C7" hidden="1">'[23]DCS Input Data'!$G$119:$M$119</definedName>
    <definedName name="UNIFORMANCES13R11C7" hidden="1">'[23]DCS Input Data'!$G$11:$M$11</definedName>
    <definedName name="UNIFORMANCES13R120C7" hidden="1">'[23]DCS Input Data'!$G$120:$M$120</definedName>
    <definedName name="UNIFORMANCES13R121C7" hidden="1">'[23]DCS Input Data'!$G$121:$M$121</definedName>
    <definedName name="UNIFORMANCES13R122C7" hidden="1">'[23]DCS Input Data'!$G$122:$M$122</definedName>
    <definedName name="UNIFORMANCES13R123C7" hidden="1">'[23]DCS Input Data'!$G$123:$M$123</definedName>
    <definedName name="UNIFORMANCES13R124C7" hidden="1">'[23]DCS Input Data'!$G$124:$M$124</definedName>
    <definedName name="UNIFORMANCES13R125C7" hidden="1">'[23]DCS Input Data'!$G$125:$M$125</definedName>
    <definedName name="UNIFORMANCES13R126C7" hidden="1">'[23]DCS Input Data'!$G$126:$M$126</definedName>
    <definedName name="UNIFORMANCES13R127C7" hidden="1">'[23]DCS Input Data'!$G$127:$M$127</definedName>
    <definedName name="UNIFORMANCES13R128C7" hidden="1">'[23]DCS Input Data'!$G$128:$M$128</definedName>
    <definedName name="UNIFORMANCES13R129C7" hidden="1">'[23]DCS Input Data'!$G$129:$M$129</definedName>
    <definedName name="UNIFORMANCES13R12C7" hidden="1">'[23]DCS Input Data'!$G$12:$M$12</definedName>
    <definedName name="UNIFORMANCES13R130C7" hidden="1">'[23]DCS Input Data'!$G$130:$M$130</definedName>
    <definedName name="UNIFORMANCES13R132C7" hidden="1">'[23]DCS Input Data'!$G$132:$M$132</definedName>
    <definedName name="UNIFORMANCES13R133C7" hidden="1">'[23]DCS Input Data'!$G$133:$M$133</definedName>
    <definedName name="UNIFORMANCES13R134C7" hidden="1">'[23]DCS Input Data'!$G$134:$M$134</definedName>
    <definedName name="UNIFORMANCES13R135C7" hidden="1">'[23]DCS Input Data'!$G$135:$M$135</definedName>
    <definedName name="UNIFORMANCES13R136C7" hidden="1">'[23]DCS Input Data'!$G$136:$M$136</definedName>
    <definedName name="UNIFORMANCES13R137C7" hidden="1">'[23]DCS Input Data'!$G$137:$M$137</definedName>
    <definedName name="UNIFORMANCES13R138C7" hidden="1">'[23]DCS Input Data'!$G$138:$M$138</definedName>
    <definedName name="UNIFORMANCES13R139C7" hidden="1">'[23]DCS Input Data'!$G$139:$M$139</definedName>
    <definedName name="UNIFORMANCES13R13C7" hidden="1">'[23]DCS Input Data'!$G$13:$M$13</definedName>
    <definedName name="UNIFORMANCES13R140C7" hidden="1">'[23]DCS Input Data'!$G$140:$M$140</definedName>
    <definedName name="UNIFORMANCES13R141C7" hidden="1">'[23]DCS Input Data'!$G$141:$M$141</definedName>
    <definedName name="UNIFORMANCES13R142C7" hidden="1">'[23]DCS Input Data'!$G$142:$M$142</definedName>
    <definedName name="UNIFORMANCES13R143C7" hidden="1">'[23]DCS Input Data'!$G$143:$M$143</definedName>
    <definedName name="UNIFORMANCES13R144C7" hidden="1">'[23]DCS Input Data'!$G$144:$M$144</definedName>
    <definedName name="UNIFORMANCES13R145C7" hidden="1">'[23]DCS Input Data'!$G$145:$M$145</definedName>
    <definedName name="UNIFORMANCES13R146C7" hidden="1">'[23]DCS Input Data'!$G$146:$M$146</definedName>
    <definedName name="UNIFORMANCES13R147C7" hidden="1">'[23]DCS Input Data'!$G$147:$M$147</definedName>
    <definedName name="UNIFORMANCES13R148C7" hidden="1">'[23]DCS Input Data'!$G$148:$M$148</definedName>
    <definedName name="UNIFORMANCES13R14C7" hidden="1">'[23]DCS Input Data'!$G$14:$M$14</definedName>
    <definedName name="UNIFORMANCES13R15C7" hidden="1">'[23]DCS Input Data'!$G$15:$M$15</definedName>
    <definedName name="UNIFORMANCES13R16C7" hidden="1">'[23]DCS Input Data'!$G$16:$M$16</definedName>
    <definedName name="UNIFORMANCES13R17C7" hidden="1">'[23]DCS Input Data'!$G$17:$M$17</definedName>
    <definedName name="UNIFORMANCES13R18C7" hidden="1">'[23]DCS Input Data'!$G$18:$M$18</definedName>
    <definedName name="UNIFORMANCES13R19C7" hidden="1">'[23]DCS Input Data'!$G$19:$M$19</definedName>
    <definedName name="UNIFORMANCES13R20C7" hidden="1">'[23]DCS Input Data'!$G$20:$M$20</definedName>
    <definedName name="UNIFORMANCES13R21C7" hidden="1">'[23]DCS Input Data'!$G$21:$M$21</definedName>
    <definedName name="UNIFORMANCES13R22C7" hidden="1">'[23]DCS Input Data'!$G$22:$M$22</definedName>
    <definedName name="UNIFORMANCES13R23C7" hidden="1">'[23]DCS Input Data'!$G$23:$M$23</definedName>
    <definedName name="UNIFORMANCES13R24C7" hidden="1">'[23]DCS Input Data'!$G$24:$M$24</definedName>
    <definedName name="UNIFORMANCES13R25C7" hidden="1">'[23]DCS Input Data'!$G$25:$M$25</definedName>
    <definedName name="UNIFORMANCES13R26C7" hidden="1">'[23]DCS Input Data'!$G$26:$M$26</definedName>
    <definedName name="UNIFORMANCES13R27C7" hidden="1">'[23]DCS Input Data'!$G$27:$M$27</definedName>
    <definedName name="UNIFORMANCES13R28C7" hidden="1">'[23]DCS Input Data'!$G$28:$M$28</definedName>
    <definedName name="UNIFORMANCES13R29C7" hidden="1">'[23]DCS Input Data'!$G$29:$M$29</definedName>
    <definedName name="UNIFORMANCES13R30C7" hidden="1">'[23]DCS Input Data'!$G$30:$M$30</definedName>
    <definedName name="UNIFORMANCES13R31C7" hidden="1">'[23]DCS Input Data'!$G$31:$M$31</definedName>
    <definedName name="UNIFORMANCES13R32C7" hidden="1">'[23]DCS Input Data'!$G$32:$M$32</definedName>
    <definedName name="UNIFORMANCES13R33C7" hidden="1">'[23]DCS Input Data'!$G$33:$M$33</definedName>
    <definedName name="UNIFORMANCES13R34C7" hidden="1">'[23]DCS Input Data'!$G$34:$M$34</definedName>
    <definedName name="UNIFORMANCES13R35C7" hidden="1">'[23]DCS Input Data'!$G$35:$M$35</definedName>
    <definedName name="UNIFORMANCES13R36C7" hidden="1">'[23]DCS Input Data'!$G$36:$M$36</definedName>
    <definedName name="UNIFORMANCES13R37C7" hidden="1">'[23]DCS Input Data'!$G$37:$M$37</definedName>
    <definedName name="UNIFORMANCES13R38C7" hidden="1">'[23]DCS Input Data'!$G$38:$M$38</definedName>
    <definedName name="UNIFORMANCES13R39C7" hidden="1">'[23]DCS Input Data'!$G$39:$M$39</definedName>
    <definedName name="UNIFORMANCES13R40C7" hidden="1">'[23]DCS Input Data'!$G$40:$M$40</definedName>
    <definedName name="UNIFORMANCES13R41C7" hidden="1">'[23]DCS Input Data'!$G$41:$M$41</definedName>
    <definedName name="UNIFORMANCES13R42C7" hidden="1">'[23]DCS Input Data'!$G$42:$M$42</definedName>
    <definedName name="UNIFORMANCES13R43C7" hidden="1">'[23]DCS Input Data'!$G$43:$M$43</definedName>
    <definedName name="UNIFORMANCES13R45C7" hidden="1">'[23]DCS Input Data'!$G$45:$M$45</definedName>
    <definedName name="UNIFORMANCES13R46C7" hidden="1">'[23]DCS Input Data'!$G$46:$M$46</definedName>
    <definedName name="UNIFORMANCES13R47C7" hidden="1">'[23]DCS Input Data'!$G$47:$M$47</definedName>
    <definedName name="UNIFORMANCES13R48C7" hidden="1">'[23]DCS Input Data'!$G$48:$M$48</definedName>
    <definedName name="UNIFORMANCES13R49C7" hidden="1">'[23]DCS Input Data'!$G$49:$M$49</definedName>
    <definedName name="UNIFORMANCES13R4C7" hidden="1">'[23]DCS Input Data'!$G$4:$M$4</definedName>
    <definedName name="UNIFORMANCES13R50C7" hidden="1">'[23]DCS Input Data'!$G$50:$M$50</definedName>
    <definedName name="UNIFORMANCES13R51C7" hidden="1">'[23]DCS Input Data'!$G$51:$M$51</definedName>
    <definedName name="UNIFORMANCES13R52C7" hidden="1">'[23]DCS Input Data'!$G$52:$M$52</definedName>
    <definedName name="UNIFORMANCES13R53C7" hidden="1">'[23]DCS Input Data'!$G$53:$M$53</definedName>
    <definedName name="UNIFORMANCES13R54C7" hidden="1">'[23]DCS Input Data'!$G$54:$M$54</definedName>
    <definedName name="UNIFORMANCES13R55C7" hidden="1">'[23]DCS Input Data'!$G$55:$M$55</definedName>
    <definedName name="UNIFORMANCES13R56C7" hidden="1">'[23]DCS Input Data'!$G$56:$M$56</definedName>
    <definedName name="UNIFORMANCES13R57C7" hidden="1">'[23]DCS Input Data'!$G$57:$M$57</definedName>
    <definedName name="UNIFORMANCES13R58C7" hidden="1">'[23]DCS Input Data'!$G$58:$M$58</definedName>
    <definedName name="UNIFORMANCES13R59C7" hidden="1">'[23]DCS Input Data'!$G$59:$M$59</definedName>
    <definedName name="UNIFORMANCES13R5C7" hidden="1">'[23]DCS Input Data'!$G$5:$M$5</definedName>
    <definedName name="UNIFORMANCES13R60C7" hidden="1">'[23]DCS Input Data'!$G$60:$M$60</definedName>
    <definedName name="UNIFORMANCES13R61C7" hidden="1">'[23]DCS Input Data'!$G$61:$M$61</definedName>
    <definedName name="UNIFORMANCES13R62C7" hidden="1">'[23]DCS Input Data'!$G$62:$M$62</definedName>
    <definedName name="UNIFORMANCES13R63C7" hidden="1">'[23]DCS Input Data'!$G$63:$M$63</definedName>
    <definedName name="UNIFORMANCES13R64C7" hidden="1">'[23]DCS Input Data'!$G$64:$M$64</definedName>
    <definedName name="UNIFORMANCES13R65C7" hidden="1">'[23]DCS Input Data'!$G$65:$M$65</definedName>
    <definedName name="UNIFORMANCES13R66C7" hidden="1">'[23]DCS Input Data'!$G$66:$M$66</definedName>
    <definedName name="UNIFORMANCES13R67C7" hidden="1">'[23]DCS Input Data'!$G$67:$M$67</definedName>
    <definedName name="UNIFORMANCES13R68C7" hidden="1">'[23]DCS Input Data'!$G$68:$M$68</definedName>
    <definedName name="UNIFORMANCES13R69C7" hidden="1">'[23]DCS Input Data'!$G$69:$M$69</definedName>
    <definedName name="UNIFORMANCES13R6C7" hidden="1">'[23]DCS Input Data'!$G$6:$M$6</definedName>
    <definedName name="UNIFORMANCES13R70C7" hidden="1">'[23]DCS Input Data'!$G$70:$M$70</definedName>
    <definedName name="UNIFORMANCES13R71C7" hidden="1">'[23]DCS Input Data'!$G$71:$M$71</definedName>
    <definedName name="UNIFORMANCES13R72C7" hidden="1">'[23]DCS Input Data'!$G$72:$M$72</definedName>
    <definedName name="UNIFORMANCES13R73C7" hidden="1">'[23]DCS Input Data'!$G$73:$M$73</definedName>
    <definedName name="UNIFORMANCES13R74C7" hidden="1">'[23]DCS Input Data'!$G$74:$M$74</definedName>
    <definedName name="UNIFORMANCES13R75C7" hidden="1">'[23]DCS Input Data'!$G$75:$M$75</definedName>
    <definedName name="UNIFORMANCES13R76C7" hidden="1">'[23]DCS Input Data'!$G$76:$M$76</definedName>
    <definedName name="UNIFORMANCES13R77C7" hidden="1">'[23]DCS Input Data'!$G$77:$M$77</definedName>
    <definedName name="UNIFORMANCES13R78C7" hidden="1">'[23]DCS Input Data'!$G$78:$M$78</definedName>
    <definedName name="UNIFORMANCES13R79C7" hidden="1">'[23]DCS Input Data'!$G$79:$M$79</definedName>
    <definedName name="UNIFORMANCES13R7C7" hidden="1">'[23]DCS Input Data'!$G$7:$M$7</definedName>
    <definedName name="UNIFORMANCES13R80C7" hidden="1">'[23]DCS Input Data'!$G$80:$M$80</definedName>
    <definedName name="UNIFORMANCES13R81C7" hidden="1">'[23]DCS Input Data'!$G$81:$M$81</definedName>
    <definedName name="UNIFORMANCES13R82C7" hidden="1">'[23]DCS Input Data'!$G$82:$M$82</definedName>
    <definedName name="UNIFORMANCES13R83C7" hidden="1">'[23]DCS Input Data'!$G$83:$M$83</definedName>
    <definedName name="UNIFORMANCES13R84C7" hidden="1">'[23]DCS Input Data'!$G$84:$M$84</definedName>
    <definedName name="UNIFORMANCES13R85C7" hidden="1">'[23]DCS Input Data'!$G$85:$M$85</definedName>
    <definedName name="UNIFORMANCES13R86C7" hidden="1">'[23]DCS Input Data'!$G$86:$M$86</definedName>
    <definedName name="UNIFORMANCES13R87C7" hidden="1">'[23]DCS Input Data'!$G$87:$M$87</definedName>
    <definedName name="UNIFORMANCES13R88C7" hidden="1">'[23]DCS Input Data'!$G$88:$M$88</definedName>
    <definedName name="UNIFORMANCES13R89C7" hidden="1">'[23]DCS Input Data'!$G$89:$M$89</definedName>
    <definedName name="UNIFORMANCES13R8C7" hidden="1">'[23]DCS Input Data'!$G$8:$M$8</definedName>
    <definedName name="UNIFORMANCES13R91C7" hidden="1">'[23]DCS Input Data'!$G$91:$M$91</definedName>
    <definedName name="UNIFORMANCES13R92C7" hidden="1">'[23]DCS Input Data'!$G$92:$M$92</definedName>
    <definedName name="UNIFORMANCES13R93C7" hidden="1">'[23]DCS Input Data'!$G$93:$M$93</definedName>
    <definedName name="UNIFORMANCES13R94C7" hidden="1">'[23]DCS Input Data'!$G$94:$M$94</definedName>
    <definedName name="UNIFORMANCES13R95C7" hidden="1">'[23]DCS Input Data'!$G$95:$M$95</definedName>
    <definedName name="UNIFORMANCES13R98C7" hidden="1">'[23]DCS Input Data'!$G$98:$M$98</definedName>
    <definedName name="UNIFORMANCES13R99C7" hidden="1">'[23]DCS Input Data'!$G$99:$M$99</definedName>
    <definedName name="UNIFORMANCES13R9C7" hidden="1">'[23]DCS Input Data'!$G$9:$M$9</definedName>
    <definedName name="uu" hidden="1">{#N/A,#N/A,FALSE,"SCA";#N/A,#N/A,FALSE,"NCA";#N/A,#N/A,FALSE,"SAZ";#N/A,#N/A,FALSE,"CAZ";#N/A,#N/A,FALSE,"SNV";#N/A,#N/A,FALSE,"NNV";#N/A,#N/A,FALSE,"PP";#N/A,#N/A,FALSE,"SA"}</definedName>
    <definedName name="uuu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uuuu" hidden="1">{#N/A,#N/A,FALSE,"SCA";#N/A,#N/A,FALSE,"NCA";#N/A,#N/A,FALSE,"SAZ";#N/A,#N/A,FALSE,"CAZ";#N/A,#N/A,FALSE,"SNV";#N/A,#N/A,FALSE,"NNV";#N/A,#N/A,FALSE,"PP";#N/A,#N/A,FALSE,"SA"}</definedName>
    <definedName name="uuuuu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v" hidden="1">{"Overall Scorecard",#N/A,FALSE,"Overall Scorecard"}</definedName>
    <definedName name="VL_HTML_Control" hidden="1">{"'Sheet1'!$A$1:$O$40"}</definedName>
    <definedName name="VL_jhlkqFL" hidden="1">{"'Sheet1'!$A$1:$O$40"}</definedName>
    <definedName name="VL_Key1" hidden="1">#REF!</definedName>
    <definedName name="VL_key2" hidden="1">#REF!</definedName>
    <definedName name="VL_Regression_Out" hidden="1">#REF!</definedName>
    <definedName name="VL_Regression_X" hidden="1">#REF!</definedName>
    <definedName name="VL_Regression_Y" hidden="1">#REF!</definedName>
    <definedName name="VL_Sort" hidden="1">#REF!</definedName>
    <definedName name="w" hidden="1">{"quarterly",#N/A,FALSE,"Income Statement";#N/A,#N/A,FALSE,"print segment";#N/A,#N/A,FALSE,"Balance Sheet";#N/A,#N/A,FALSE,"Annl Inc";#N/A,#N/A,FALSE,"Cash Flow"}</definedName>
    <definedName name="warn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st" hidden="1">{"Co1statements",#N/A,FALSE,"Cmpy1";"Co2statement",#N/A,FALSE,"Cmpy2";"co1pm",#N/A,FALSE,"Co1PM";"co2PM",#N/A,FALSE,"Co2PM";"value",#N/A,FALSE,"value";"opco",#N/A,FALSE,"NewSparkle";"adjusts",#N/A,FALSE,"Adjustments"}</definedName>
    <definedName name="wepfo" hidden="1">#REF!</definedName>
    <definedName name="wh" hidden="1">{#N/A,#N/A,FALSE,"O&amp;M by processes";#N/A,#N/A,FALSE,"Elec Act vs Bud";#N/A,#N/A,FALSE,"G&amp;A";#N/A,#N/A,FALSE,"BGS";#N/A,#N/A,FALSE,"Res Cost"}</definedName>
    <definedName name="wha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hat1" hidden="1">{"TOT_QTR_TO_PREV",#N/A,FALSE,"Site Sum"}</definedName>
    <definedName name="what2" hidden="1">{"TOT_QTR_TO_PREV",#N/A,FALSE,"Site Sum"}</definedName>
    <definedName name="Whatwhat" hidden="1">{#N/A,#N/A,FALSE,"O&amp;M by processes";#N/A,#N/A,FALSE,"Elec Act vs Bud";#N/A,#N/A,FALSE,"G&amp;A";#N/A,#N/A,FALSE,"BGS";#N/A,#N/A,FALSE,"Res Cost"}</definedName>
    <definedName name="who" hidden="1">{#N/A,#N/A,FALSE,"O&amp;M by processes";#N/A,#N/A,FALSE,"Elec Act vs Bud";#N/A,#N/A,FALSE,"G&amp;A";#N/A,#N/A,FALSE,"BGS";#N/A,#N/A,FALSE,"Res Cost"}</definedName>
    <definedName name="whowho" hidden="1">{#N/A,#N/A,FALSE,"O&amp;M by processes";#N/A,#N/A,FALSE,"Elec Act vs Bud";#N/A,#N/A,FALSE,"G&amp;A";#N/A,#N/A,FALSE,"BGS";#N/A,#N/A,FALSE,"Res Cost"}</definedName>
    <definedName name="whwh" hidden="1">{#N/A,#N/A,FALSE,"O&amp;M by processes";#N/A,#N/A,FALSE,"Elec Act vs Bud";#N/A,#N/A,FALSE,"G&amp;A";#N/A,#N/A,FALSE,"BGS";#N/A,#N/A,FALSE,"Res Cost"}</definedName>
    <definedName name="willdo" hidden="1">#REF!</definedName>
    <definedName name="WORKCAPa" hidden="1">{"WCCWCLL",#N/A,FALSE,"Sheet3";"PP",#N/A,FALSE,"Sheet3";"MAT1",#N/A,FALSE,"Sheet3";"MAT2",#N/A,FALSE,"Sheet3"}</definedName>
    <definedName name="wrn" hidden="1">{#N/A,#N/A,FALSE,"O&amp;M by processes";#N/A,#N/A,FALSE,"Elec Act vs Bud";#N/A,#N/A,FALSE,"G&amp;A";#N/A,#N/A,FALSE,"BGS";#N/A,#N/A,FALSE,"Res Cost"}</definedName>
    <definedName name="wrn.04._.PM._.Rpt._.Draft." hidden="1">{#N/A,#N/A,TRUE,"Net Income Summary";#N/A,#N/A,TRUE,"VUHI Consolidated";#N/A,#N/A,TRUE,"Margins";#N/A,#N/A,TRUE,"Margin Recon";#N/A,#N/A,TRUE,"New 04 Margin Page";#N/A,#N/A,TRUE,"Reserve Analysis";#N/A,#N/A,TRUE,"Provision Analysis";#N/A,#N/A,TRUE,"WPM";#N/A,#N/A,TRUE,"Benkert O&amp;M Recon";#N/A,#N/A,TRUE,"Christian O&amp;M Recon";#N/A,#N/A,TRUE,"Doty O&amp;M Recon";#N/A,#N/A,TRUE,"All Other O&amp;M Recon";#N/A,#N/A,TRUE,"Clearings-Revised Format";#N/A,#N/A,TRUE,"03 Benefits Recon";#N/A,#N/A,TRUE,"Labor ";#N/A,#N/A,TRUE,"Headcount";#N/A,#N/A,TRUE,"Interest Detail";#N/A,#N/A,TRUE,"Capital Recon";#N/A,#N/A,TRUE,"Corporate &amp; Other";#N/A,#N/A,TRUE,"Enterprises (2)";#N/A,#N/A,TRUE,"Enterprises Cap Ex";#N/A,#N/A,TRUE,"VVV BS";#N/A,#N/A,TRUE,"Unrecov Gas Costs";#N/A,#N/A,TRUE,"Analysts";#N/A,#N/A,TRUE,"Annual";#N/A,#N/A,TRUE,"Weather Calc.";#N/A,#N/A,TRUE,"Daily Report";#N/A,#N/A,TRUE,"Budget Billing (Karl)"}</definedName>
    <definedName name="wrn.04._.Targets." hidden="1">{#N/A,#N/A,FALSE,"04 Target Calc.";#N/A,#N/A,FALSE,"03 Projection Calc"}</definedName>
    <definedName name="wrn.722." hidden="1">{#N/A,#N/A,FALSE,"CURRENT"}</definedName>
    <definedName name="wrn.ACC._.PROV." hidden="1">{"JURIS_ACC_PROV",#N/A,FALSE,"COSTSTUDY";"OKCLS_ACC_PROV",#N/A,FALSE,"COSTSTUDY"}</definedName>
    <definedName name="wrn.AFUDC." hidden="1">{#N/A,#N/A,FALSE,"COMPAPER";#N/A,#N/A,FALSE,"AFUDC";#N/A,#N/A,FALSE,"JE"}</definedName>
    <definedName name="wrn.agexpense." localSheetId="3" hidden="1">{"pb",#N/A,FALSE,"Sheet3";"pd",#N/A,FALSE,"Sheet3";"pe",#N/A,FALSE,"Sheet3"}</definedName>
    <definedName name="wrn.agexpense." localSheetId="2" hidden="1">{"pb",#N/A,FALSE,"Sheet3";"pd",#N/A,FALSE,"Sheet3";"pe",#N/A,FALSE,"Sheet3"}</definedName>
    <definedName name="wrn.agexpense." hidden="1">{"pb",#N/A,FALSE,"Sheet3";"pd",#N/A,FALSE,"Sheet3";"pe",#N/A,FALSE,"Sheet3"}</definedName>
    <definedName name="wrn.Aging._.and._.Trend._.Analysis." hidden="1">{#N/A,#N/A,FALSE,"Aging Summary";#N/A,#N/A,FALSE,"Ratio Analysis";#N/A,#N/A,FALSE,"Test 120 Day Accts";#N/A,#N/A,FALSE,"Tickmarks"}</definedName>
    <definedName name="wrn.AGT." hidden="1">{"AGT",#N/A,FALSE,"Revenue"}</definedName>
    <definedName name="wrn.ALL." hidden="1">{#N/A,#N/A,TRUE,"1990";#N/A,#N/A,TRUE,"1991";#N/A,#N/A,TRUE,"1992";#N/A,#N/A,TRUE,"1993"}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heets." hidden="1">{"IncSt",#N/A,FALSE,"IS";"BalSht",#N/A,FALSE,"BS";"IntCash",#N/A,FALSE,"Int. Cash";"Stats",#N/A,FALSE,"Stats"}</definedName>
    <definedName name="wrn.ALL_REPORTS.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wrn.AllRjs." localSheetId="3" hidden="1">{#N/A,#N/A,FALSE,"SCA";#N/A,#N/A,FALSE,"NCA";#N/A,#N/A,FALSE,"SAZ";#N/A,#N/A,FALSE,"CAZ";#N/A,#N/A,FALSE,"SNV";#N/A,#N/A,FALSE,"NNV";#N/A,#N/A,FALSE,"PP";#N/A,#N/A,FALSE,"SA"}</definedName>
    <definedName name="wrn.AllRjs." localSheetId="2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3" hidden="1">{#N/A,#N/A,FALSE,"SCA";#N/A,#N/A,FALSE,"NCA";#N/A,#N/A,FALSE,"SAZ";#N/A,#N/A,FALSE,"CAZ";#N/A,#N/A,FALSE,"SNV";#N/A,#N/A,FALSE,"NNV";#N/A,#N/A,FALSE,"PP";#N/A,#N/A,FALSE,"SA"}</definedName>
    <definedName name="wrn.alrjs." localSheetId="2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ARK._.JURIS._.FAC._.CALC." hidden="1">{"ARK_JURIS_FAC",#N/A,FALSE,"Ark_Fuel&amp;Rev"}</definedName>
    <definedName name="wrn.ARK._.JURIS._.FUEL._.COST." hidden="1">{"ARK_JURIS_FUEL",#N/A,FALSE,"Ark_Fuel&amp;Rev"}</definedName>
    <definedName name="wrn.ATOKA._.FAC._.CALC." hidden="1">{"ATOKA_FAC",#N/A,FALSE,"Atoka"}</definedName>
    <definedName name="wrn.August._.1._.2003._.Rate._.Change.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August._.1._.Filing." hidden="1">{"2002 Scedule A Revenue Proof",#N/A,FALSE,"Schedule A";"2002 Rate Detail",#N/A,FALSE,"Schedule B";"2002 Light Rates Page 1",#N/A,FALSE,"Schedule B";"2002 Light Rates Page 2",#N/A,FALSE,"Schedule B";"Schedule C",#N/A,FALSE,"Schedule C"}</definedName>
    <definedName name="wrn.Basic." hidden="1">{#N/A,#N/A,FALSE,"O&amp;M by processes";#N/A,#N/A,FALSE,"Elec Act vs Bud";#N/A,#N/A,FALSE,"G&amp;A";#N/A,#N/A,FALSE,"BGS";#N/A,#N/A,FALSE,"Res Cost"}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wrn.Bill._.Comparisons." hidden="1">{#N/A,#N/A,TRUE,"Bill Comp - 60";#N/A,#N/A,TRUE,"Bill Comp - 70";#N/A,#N/A,TRUE,"Bill Comp - 71";#N/A,#N/A,TRUE,"Bill Comp- 85"}</definedName>
    <definedName name="wrn.BOD._.QTR." hidden="1">{#N/A,#N/A,FALSE,"Cover";#N/A,#N/A,FALSE,"VECTREN IS SUMMARY";#N/A,#N/A,FALSE,"VUHI IS";#N/A,#N/A,FALSE,"VUHI IS SUMMARY";#N/A,#N/A,FALSE,"VUHI MARGIN VARIANCE";#N/A,#N/A,FALSE,"REGULATORY UPDATES";#N/A,#N/A,FALSE,"VUHI O&amp;M";#N/A,#N/A,FALSE,"VUHI OTHER MEASURES";#N/A,#N/A,FALSE,"VUHI CAPITAL";#N/A,#N/A,FALSE,"ENTERPRISES ERNGS";#N/A,#N/A,FALSE,"ENTERPRISES CAPITAL";#N/A,#N/A,FALSE,"VECTREN EPS";#N/A,#N/A,FALSE,"VECTREN CONDENSED BS";#N/A,#N/A,FALSE,"VECTREN PROJ EPS ";#N/A,#N/A,FALSE,"ANALYST PROJECTIONS";#N/A,#N/A,FALSE,"STOCK CHART";#N/A,#N/A,FALSE,"STOCK PRICE";#N/A,#N/A,FALSE,"INCENTIVE PAYOUT";#N/A,#N/A,FALSE,"VECTREN IS";#N/A,#N/A,FALSE,"VECTREN BS"}</definedName>
    <definedName name="wrn.Budget._.Exhibits.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wrn.CAPACITY._.ALLOC._.SUMMARY." hidden="1">{"CAP_ALLOC_SUMMARY",#N/A,FALSE,"Alloc Summary"}</definedName>
    <definedName name="wrn.ChartSet." hidden="1">{#N/A,#N/A,FALSE,"Elec Deliv";#N/A,#N/A,FALSE,"Atlantic Pie";#N/A,#N/A,FALSE,"Bay Pie";#N/A,#N/A,FALSE,"New Castle Pie";#N/A,#N/A,FALSE,"Transmission Pie"}</definedName>
    <definedName name="wrn.CLP._.SEG._.INPUTS." hidden="1">{#N/A,#N/A,FALSE,"Rev Seg Taxes";#N/A,#N/A,FALSE,"BookRev Seg";#N/A,#N/A,FALSE,"Supp Adj Seg";#N/A,#N/A,FALSE,"outside prov seg taxes"}</definedName>
    <definedName name="wrn.CLP._.SEG._.PROV.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wrn.CLP_GL." hidden="1">{#N/A,#N/A,FALSE,"GLDwnLoad"}</definedName>
    <definedName name="wrn.CLP_INPUTS." hidden="1">{#N/A,#N/A,FALSE,"OTHERINPUTS";#N/A,#N/A,FALSE,"DITRATEINPUTS";#N/A,#N/A,FALSE,"SUPPLIEDADJINPUT";#N/A,#N/A,FALSE,"BR&amp;SUPADJ."}</definedName>
    <definedName name="wrn.CLP_PROV.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wrn.Comparaison." hidden="1">{"page1",#N/A,FALSE,"Comparaison";"page2",#N/A,FALSE,"Comparaison";"page3",#N/A,FALSE,"Comparaison";"page4",#N/A,FALSE,"Comparaison"}</definedName>
    <definedName name="wrn.Config._.and._.Calcs." hidden="1">{#N/A,#N/A,FALSE,"Configuration";#N/A,#N/A,FALSE,"Summary of Transaction";#N/A,#N/A,FALSE,"Calculations"}</definedName>
    <definedName name="wrn.CONOCO._.FAC." hidden="1">{"CONOCO_FAC",#N/A,FALSE,"Conoco FAC"}</definedName>
    <definedName name="wrn.CONSOL_UWNJ_UWNY." hidden="1">{"CONSOL_UWNJ_ISV",#N/A,FALSE,"Sheet1";"CONSOL_UWNJ_SAV",#N/A,FALSE,"Sheet1";"CONSOL_UWNJ_BSV",#N/A,FALSE,"Sheet1";"CONSOL_UWNJ_SFDV",#N/A,FALSE,"Sheet1"}</definedName>
    <definedName name="wrn.CONSOL_WO." hidden="1">{"CONSOL_WO_ISV",#N/A,FALSE,"Sheet1";"CONSOL_WO_SAV",#N/A,FALSE,"Sheet1";"CONSOL_WO_BSV",#N/A,FALSE,"Sheet1";"CONSOL_WO_SFDV",#N/A,FALSE,"Sheet1"}</definedName>
    <definedName name="wrn.CUST._.REV._.ALLOC._.INPUT." hidden="1">{"SECTK_JURIS_CUSTREV",#N/A,FALSE,"COSTSTUDY";"SECTK_OKCLS_CUSTREV",#N/A,FALSE,"COSTSTUDY"}</definedName>
    <definedName name="wrn.CUSTOMER._.ALLOC._.RATIOS." hidden="1">{"JURIS_CUST_ALLOC_RATIOS",#N/A,FALSE,"COSTSTUDY";"OKCLS_CUST_ALLOC_RATIOS",#N/A,FALSE,"COSTSTUDY"}</definedName>
    <definedName name="wrn.cwip." hidden="1">{"CWIP2",#N/A,FALSE,"CWIP";"CWIP3",#N/A,FALSE,"CWIP"}</definedName>
    <definedName name="wrn.cwipa" hidden="1">{"CWIP2",#N/A,FALSE,"CWIP";"CWIP3",#N/A,FALSE,"CWIP"}</definedName>
    <definedName name="wrn.CY_GL." hidden="1">{#N/A,#N/A,FALSE,"GLDwnLoad"}</definedName>
    <definedName name="wrn.CY_INPUTS." hidden="1">{#N/A,#N/A,FALSE,"OTHERINPUTS";#N/A,#N/A,FALSE,"DITRATEINPUTS";#N/A,#N/A,FALSE,"SUPPLIEDADJINPUT";#N/A,#N/A,FALSE,"TIMINGDIFFINPUTS";#N/A,#N/A,FALSE,"COSSINPUT";#N/A,#N/A,FALSE,"BR&amp;SUPADJ."}</definedName>
    <definedName name="wrn.CY_PROV.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wrn.CYFAS109.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wrn.Data._.dump." hidden="1">{"Input Data",#N/A,FALSE,"Input";"Income and Cash Flow",#N/A,FALSE,"Calculations"}</definedName>
    <definedName name="wrn.Deferral._.Forecast.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DEMAND._.ENERGY._.RATIOS." hidden="1">{"JURIS_DMDENRGY_RATIOS",#N/A,FALSE,"COSTSTUDY";"OKCLS_DMDENRGY_RATIOS",#N/A,FALSE,"COSTSTUDY"}</definedName>
    <definedName name="wrn.DEPRECIATION._.EXPENSE." hidden="1">{"JURIS_DEPR_EXP",#N/A,FALSE,"COSTSTUDY";"OKCLS_DEPR_EXP",#N/A,FALSE,"COSTSTUDY"}</definedName>
    <definedName name="wrn.Description_._.Assumption." hidden="1">{"Assumption-Description",#N/A,FALSE,"Assumptions"}</definedName>
    <definedName name="wrn.Detail." hidden="1">{"Print_Detail",#N/A,FALSE,"Redemption_Maturity Extract"}</definedName>
    <definedName name="wrn.DEVLP._.LABOR._.ALLOC." hidden="1">{"JURIS_LAB_ALOC_DEVLP",#N/A,FALSE,"COSTSTUDY";"OKCLS_LAB_ALOC_DEVLP",#N/A,FALSE,"COSTSTUDY"}</definedName>
    <definedName name="wrn.Diane._.s._.Version." hidden="1">{"Full",#N/A,FALSE,"Sec MTN B Summary"}</definedName>
    <definedName name="wrn.Distribution._.Version." hidden="1">{"RedPrem_InitRed View",#N/A,FALSE,"Sec MTN B Summary"}</definedName>
    <definedName name="wrn.DMD._.ENERGY._.ALLOC._.INPUT." hidden="1">{"JURIS_DMDENRGY_AL_INPUT",#N/A,FALSE,"COSTSTUDY";"OKCLS_DMDENRGY_AL_INPUT",#N/A,FALSE,"COSTSTUDY"}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LIM_CWO." hidden="1">{"ELIM_CWO_ISV",#N/A,FALSE,"Sheet1";"ELIM_CWO_SAV",#N/A,FALSE,"Sheet1";"ELIM_CWO_BSV",#N/A,FALSE,"Sheet1";"ELIM_CWO_SFDV",#N/A,FALSE,"Sheet1"}</definedName>
    <definedName name="wrn.ELIM_UWNJ_UWNY." hidden="1">{"ELIM_UWNJ_UWNY_ISV",#N/A,FALSE,"Sheet1";"ELIM_UWNJ_UWNY_SAV",#N/A,FALSE,"Sheet1";"ELIM_UWNJ_UWNY_BSV",#N/A,FALSE,"Sheet1";"ELIM_UWNJ_UWNY_SFDV",#N/A,FALSE,"Sheet1"}</definedName>
    <definedName name="wrn.Exhibits._.Clean.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FAC._.SUMMARY." hidden="1">{"FAC_SUMMARY",#N/A,FALSE,"Summaries"}</definedName>
    <definedName name="wrn.FAS109." hidden="1">{"ALL",#N/A,FALSE,"Tax Reconciliation Schedule";"TAXES",#N/A,FALSE,"Tax Reconciliation Schedule";"BS",#N/A,FALSE,"Bal Sheet";"FA",#N/A,FALSE,"Fixed Assets";"STD",#N/A,FALSE,"YE Tax WPs w M-Codes";"RTP",#N/A,FALSE,"RTP";"BONDS",#N/A,FALSE,"NY NJ bond disc temp";"M&amp;S",#N/A,FALSE,"M&amp;S";"SFA",#N/A,FALSE,"State FA";#N/A,#N/A,FALSE,"SRTP";"Federal Adjustments to be Booked",#N/A,FALSE,"Tax Reconciliation Schedule";"State Adjustments to be Booked",#N/A,FALSE,"Tax Reconciliation Schedule"}</definedName>
    <definedName name="wrn.Feb._.Senior._.Staff." hidden="1">{#N/A,#N/A,TRUE,"Highlights";#N/A,#N/A,TRUE,"Vectren Consolidated";#N/A,#N/A,TRUE,"Consolidated by Portfolio";#N/A,#N/A,TRUE,"Projected by Portfolio YTD";#N/A,#N/A,TRUE,"Power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Delivery";#N/A,#N/A,TRUE,"Annual";#N/A,#N/A,TRUE,"Weather";#N/A,#N/A,TRUE,"WPM";#N/A,#N/A,TRUE,"WPM Projection";#N/A,#N/A,TRUE,"O&amp;M YTD Recon";#N/A,#N/A,TRUE,"Projected O&amp;M Recon";#N/A,#N/A,TRUE,"Labor";#N/A,#N/A,TRUE,"Other";#N/A,#N/A,TRUE,"Total";#N/A,#N/A,TRUE,"Headcount"}</definedName>
    <definedName name="wrn.FERC._.FAC._.CALC." hidden="1">{"FERC_FAC",#N/A,FALSE,"FERC_Fuel&amp;Rev"}</definedName>
    <definedName name="wrn.FERC._.WEATHER._.and._.JURIS._.FUEL." hidden="1">{"FERC_WEATHER_AND_FUEL",#N/A,FALSE,"FERC_Fuel&amp;Rev"}</definedName>
    <definedName name="wrn.Filing.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ling._.Update.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definedName>
    <definedName name="wrn.Fin_Book." hidden="1">{#N/A,#N/A,FALSE,"Summary_1_WO_drought";#N/A,#N/A,FALSE,"Adjust_1_WO_drought";#N/A,#N/A,FALSE,"Summary_2_WO_drought";#N/A,#N/A,FALSE,"Adjust_2_WO_drought";#N/A,#N/A,FALSE,"RegSeg_1";#N/A,#N/A,FALSE,"RegSeg_2";#N/A,#N/A,FALSE,"NonReg";#N/A,#N/A,FALSE,"NonCore_1";#N/A,#N/A,FALSE,"NonCore_2";#N/A,#N/A,FALSE,"New_Bus_Proj_USA";#N/A,#N/A,FALSE,"Canada_Exist";#N/A,#N/A,FALSE,"Canada_NonCore";#N/A,#N/A,FALSE,"New_Bus_Proj_Canada"}</definedName>
    <definedName name="wrn.For._.filling._.out._.assessments." hidden="1">{"Print Empty Template",#N/A,FALSE,"Input"}</definedName>
    <definedName name="wrn.Fuel._.Cycle." hidden="1">{#N/A,#N/A,FALSE,"AltFuel"}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go." hidden="1">{"wp_h4.2",#N/A,FALSE,"WP_H4.2";"wp_h4.3",#N/A,FALSE,"WP_H4.3"}</definedName>
    <definedName name="wrn.Graph._.SBU._.by._.Year._.1997_2000." hidden="1">{"Graph SBU by Year 1997_2000",#N/A,FALSE,"Strategic Business Lines"}</definedName>
    <definedName name="wrn.Graph._.SBU._.Contribution._.1997_2000." hidden="1">{"Graph_SBU_Contirbution 1991_2000",#N/A,FALSE,"Strategic Business Lines"}</definedName>
    <definedName name="wrn.handout." hidden="1">{"quarterly",#N/A,FALSE,"Income Statement";#N/A,#N/A,FALSE,"print segment";#N/A,#N/A,FALSE,"Balance Sheet";#N/A,#N/A,FALSE,"Annl Inc";#N/A,#N/A,FALSE,"Cash Flow"}</definedName>
    <definedName name="wrn.HLP._.Detail.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HWP_GL." hidden="1">{#N/A,#N/A,FALSE,"GLDwnLoad"}</definedName>
    <definedName name="wrn.HWP_INPUTS." hidden="1">{#N/A,#N/A,FALSE,"OTHERINPUTS";#N/A,#N/A,FALSE,"SUPPLIEDADJINPUT";#N/A,#N/A,FALSE,"BR&amp;SUPADJ."}</definedName>
    <definedName name="wrn.HWP_PROV.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INCOME._.TAX._.CALCULATION." hidden="1">{"JURIS_INC_TAX_CALC",#N/A,FALSE,"COSTSTUDY";"OKCLS_INC_TAX_CALC",#N/A,FALSE,"COSTSTUDY"}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itial." hidden="1">{#N/A,"Anonymous",FALSE,"30 30k Table";#N/A,#N/A,FALSE,"30 50k Table";#N/A,#N/A,FALSE,"40 100k Table"}</definedName>
    <definedName name="wrn.INTERNAL._.ALLOC._.INPUT." hidden="1">{"JURIS_INT_ALOC_AMTS",#N/A,FALSE,"COSTSTUDY";"OKCLS_INT_ALOC_AMTS",#N/A,FALSE,"COSTSTUDY"}</definedName>
    <definedName name="wrn.INTERNAL._.ALLOC._.RATIOS." hidden="1">{"JURIS_INTAL_RATIOS",#N/A,FALSE,"COSTSTUDY";"OKCLS_INTAL_RATIOS",#N/A,FALSE,"COSTSTUDY"}</definedName>
    <definedName name="wrn.InterSystem." hidden="1">{"Purchases",#N/A,TRUE,"Sheet1";"Sales",#N/A,TRUE,"Sheet1"}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MFR." localSheetId="3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ND._.Schedules._.Clean.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OK._.FUEL._.COMPARISON." hidden="1">{"OK_FUEL_COMPARISON",#N/A,FALSE,"Ok_Fuel&amp;Rev"}</definedName>
    <definedName name="wrn.OK._.JURIS._.FAC._.CALCULATION." hidden="1">{"OK_JURIS_FAC",#N/A,FALSE,"Ok_Fuel&amp;Rev"}</definedName>
    <definedName name="wrn.OK._.JURIS._.FUEL._.COST." hidden="1">{"OK_JURIS_FUEL",#N/A,FALSE,"Ok_Fuel&amp;Rev"}</definedName>
    <definedName name="wrn.OKLA._.PRO._.FORMA._.FUEL." hidden="1">{"OK_PRO_FORMA_FUEL",#N/A,FALSE,"Ok_Fuel&amp;Rev"}</definedName>
    <definedName name="wrn.OM._.EXPENSES." hidden="1">{"JURIS_OM_EXP",#N/A,FALSE,"COSTSTUDY";"OKCLS_OM_EXP",#N/A,FALSE,"COSTSTUDY"}</definedName>
    <definedName name="wrn.OMEXPENSE." localSheetId="3" hidden="1">{"PF",#N/A,FALSE,"Sheet4";"PG",#N/A,FALSE,"Sheet4";"PH",#N/A,FALSE,"Sheet4";"PI",#N/A,FALSE,"Sheet4";"PJ",#N/A,FALSE,"Sheet4"}</definedName>
    <definedName name="wrn.OMEXPENSE." localSheetId="2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OMPA._.FAC." hidden="1">{"OMPA_FAC",#N/A,FALSE,"OMPA FAC"}</definedName>
    <definedName name="wrn.one." hidden="1">{"page1",#N/A,FALSE,"A";"page2",#N/A,FALSE,"A"}</definedName>
    <definedName name="wrn.OTHER._.DATA." hidden="1">{"OTHER_DATA",#N/A,FALSE,"Ok_Fuel&amp;Rev"}</definedName>
    <definedName name="wrn.Overall_Scorecard." hidden="1">{"Overall Scorecard",#N/A,FALSE,"Overall Scorecard"}</definedName>
    <definedName name="wrn.Percent_of_Change." hidden="1">{"% of Change=O&amp;M per Customer+Equiv Employee",#N/A,FALSE,"% Change";"% o Change=OR + Rev per Equivalent Employee",#N/A,FALSE,"% Change"}</definedName>
    <definedName name="wrn.Percent_of_Goal." hidden="1">{"% of Goals=O&amp;M per Customer + Equiv Employee",#N/A,FALSE,"% of Goal";"% of Goals=Operating Ration + Return on Net Plnt",#N/A,FALSE,"% of Goal";"% of Goals=Revenue per Equivalent Employee",#N/A,FALSE,"% of Goal"}</definedName>
    <definedName name="wrn.Percentage." hidden="1">{"Summary",#N/A,FALSE,"Options "}</definedName>
    <definedName name="wrn.Pivot1." hidden="1">{"Pivot1",#N/A,FALSE,"Redemption_Maturity Extract"}</definedName>
    <definedName name="wrn.Pivot2." hidden="1">{"Pivot2",#N/A,FALSE,"Redemption_Maturity Extract"}</definedName>
    <definedName name="wrn.PLANT._.IN._.SERVICE." hidden="1">{"JURIS_PLT_IN_SERV",#N/A,FALSE,"COSTSTUDY";"OKCLS_PLT_IN_SERV",#N/A,FALSE,"COSTSTUDY"}</definedName>
    <definedName name="wrn.Points_Achieved." hidden="1">{"Points=O&amp;M per Customer + per Equiv Employee",#N/A,FALSE,"Points";"Points=Operating Ratio + Return on Net Plant",#N/A,FALSE,"Points";"Points=Revenue per Equivalent Employee",#N/A,FALSE,"Points"}</definedName>
    <definedName name="wrn.PPJOURNAL._.ENTRY." hidden="1">{"PPDEFERREDBAL",#N/A,FALSE,"PRIOR PERIOD ADJMT";#N/A,#N/A,FALSE,"PRIOR PERIOD ADJMT";"PPJOURNALENTRY",#N/A,FALSE,"PRIOR PERIOD ADJMT"}</definedName>
    <definedName name="wrn.print.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_ALL." hidden="1">{"summary",#N/A,TRUE,"E93ADJ";"detail",#N/A,TRUE,"E93ADJ"}</definedName>
    <definedName name="wrn.printall." hidden="1">{#N/A,#N/A,FALSE,"PREFDIV";#N/A,#N/A,FALSE,"STINT";#N/A,#N/A,FALSE,"LTINT";#N/A,#N/A,FALSE,"BTL";#N/A,#N/A,FALSE,"AFC";#N/A,#N/A,FALSE,"OTHNET";#N/A,#N/A,FALSE,"ATL"}</definedName>
    <definedName name="wrn.PrintExhibits." hidden="1">{"EXHSPortrait1",#N/A,FALSE,"EXHIBITS";"EXHSLandscape",#N/A,FALSE,"EXHIBITS";"EXHSPortrait2",#N/A,FALSE,"EXHIBITS";"EXHSPortrait3",#N/A,FALSE,"EXHIBITS";"EXHSPortrait4",#N/A,FALSE,"EXHIBITS"}</definedName>
    <definedName name="wrn.printtable1." localSheetId="3" hidden="1">{"print1",#N/A,FALSE,"D21CUSTS"}</definedName>
    <definedName name="wrn.printtable1." localSheetId="2" hidden="1">{"print1",#N/A,FALSE,"D21CUSTS"}</definedName>
    <definedName name="wrn.printtable1." hidden="1">{"print1",#N/A,FALSE,"D21CUSTS"}</definedName>
    <definedName name="wrn.printtable2." localSheetId="3" hidden="1">{"print2",#N/A,FALSE,"D21CUSTS"}</definedName>
    <definedName name="wrn.printtable2." localSheetId="2" hidden="1">{"print2",#N/A,FALSE,"D21CUSTS"}</definedName>
    <definedName name="wrn.printtable2." hidden="1">{"print2",#N/A,FALSE,"D21CUSTS"}</definedName>
    <definedName name="wrn.printtable3." localSheetId="3" hidden="1">{"print3",#N/A,FALSE,"D21CUSTS"}</definedName>
    <definedName name="wrn.printtable3." localSheetId="2" hidden="1">{"print3",#N/A,FALSE,"D21CUSTS"}</definedName>
    <definedName name="wrn.printtable3." hidden="1">{"print3",#N/A,FALSE,"D21CUSTS"}</definedName>
    <definedName name="wrn.printtable4." localSheetId="3" hidden="1">{"print4",#N/A,FALSE,"D21CUSTS"}</definedName>
    <definedName name="wrn.printtable4." localSheetId="2" hidden="1">{"print4",#N/A,FALSE,"D21CUSTS"}</definedName>
    <definedName name="wrn.printtable4." hidden="1">{"print4",#N/A,FALSE,"D21CUSTS"}</definedName>
    <definedName name="wrn.PRIOR._.PERIOD._.ADJMT." hidden="1">{#N/A,#N/A,FALSE,"PRIOR PERIOD ADJMT"}</definedName>
    <definedName name="wrn.Production." hidden="1">{"Production",#N/A,FALSE,"Electric O&amp;M Functionalization"}</definedName>
    <definedName name="wrn.Productivity_Ratios." hidden="1">{"PR=O&amp;M per Customer",#N/A,FALSE,"Prod-Ratios";"PR=Customer per Equivalent Employee",#N/A,FALSE,"Prod-Ratios";"PR=Operating Ratio(OI to Revenue)",#N/A,FALSE,"Prod-Ratios";"PR=Return on Net Utility Plant",#N/A,FALSE,"Prod-Ratios";"PR=Revenue per Equivalent Employee",#N/A,FALSE,"Prod-Ratios"}</definedName>
    <definedName name="wrn.Productivity_Targets." hidden="1">{"PT=O&amp;M per Cust + Equiv Employee + OR",#N/A,FALSE,"1999 Targets";"PT=Return on Net Plant &amp; Rev per Customere",#N/A,FALSE,"1999 Targets"}</definedName>
    <definedName name="wrn.Proforma." hidden="1">{#N/A,#N/A,TRUE,"SLDE";#N/A,#N/A,TRUE,"Concession Summary"}</definedName>
    <definedName name="wrn.Projected._.Def._.Adjustments." localSheetId="3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3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SNH_GL." hidden="1">{#N/A,#N/A,FALSE,"GLDwnLoad"}</definedName>
    <definedName name="wrn.PSNH_INPUTS." hidden="1">{#N/A,#N/A,FALSE,"OTHERINPUTS";#N/A,#N/A,FALSE,"DITRATEINPUTS";#N/A,#N/A,FALSE,"SUPPLIEDADJINPUT";#N/A,#N/A,FALSE,"TIMINGDIFFINPUTS";#N/A,#N/A,FALSE,"BR&amp;SUPADJ."}</definedName>
    <definedName name="wrn.PSNH_PROV.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wrn.QTR._.AUDIT." hidden="1">{#N/A,#N/A,FALSE,"Cover";#N/A,#N/A,FALSE,"VECTREN IS";#N/A,#N/A,FALSE,"VUHI MARGIN VARIANCE";#N/A,#N/A,FALSE,"VUHI ELEC MARGIN VARIANCE";#N/A,#N/A,FALSE,"VECTREN EPS";#N/A,#N/A,FALSE,"ENTERPRISES ERNGS";#N/A,#N/A,FALSE,"CORP- OTHER";#N/A,#N/A,FALSE,"VECTREN PROJ EPS ";#N/A,#N/A,FALSE,"OTHER ISSUES";#N/A,#N/A,FALSE,"D&amp;T Summary"}</definedName>
    <definedName name="wrn.Quarterly._.report." hidden="1">{#N/A,#N/A,TRUE,"1 (2)";#N/A,#N/A,TRUE,"2";#N/A,#N/A,TRUE,"3"}</definedName>
    <definedName name="wrn.Rate._.Design." hidden="1">{#N/A,#N/A,TRUE,"Rev Alloc Stmt";#N/A,#N/A,TRUE,"Summary";#N/A,#N/A,TRUE,"Effective Rates";#N/A,#N/A,TRUE,"Margins";#N/A,#N/A,TRUE,"Rate 60";#N/A,#N/A,TRUE,"Rate 62";#N/A,#N/A,TRUE,"Rate 70";#N/A,#N/A,TRUE,"Rate 71";#N/A,#N/A,TRUE,"SI Reconciliation";#N/A,#N/A,TRUE,"Rate 85";#N/A,#N/A,TRUE,"Rates 81, 82, 84";#N/A,#N/A,TRUE,"LI Reconciliation";#N/A,#N/A,TRUE,"Seasonal Differential"}</definedName>
    <definedName name="wrn.RATEBASE._.ADJUSTMENTS." hidden="1">{"JURIS_RB_ADJS",#N/A,FALSE,"COSTSTUDY";"OKCLS_RB_ADJS",#N/A,FALSE,"COSTSTUDY"}</definedName>
    <definedName name="wrn.Report." hidden="1">{#N/A,#N/A,TRUE,"Summary";#N/A,#N/A,TRUE,"Ratios LDE";#N/A,#N/A,TRUE,"Ratios";#N/A,#N/A,TRUE,"Financial Statements"}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venue._.Analysis.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ROR_MEMO." hidden="1">{#N/A,#N/A,FALSE,"RORMEMO";#N/A,#N/A,FALSE,"RORSUMMARY";#N/A,#N/A,FALSE,"RORDETAIL"}</definedName>
    <definedName name="wrn.Schedule._.2c." hidden="1">{"Schedule 2c",#N/A,FALSE,"SCHEDULE2c"}</definedName>
    <definedName name="wrn.SCHEDULE_K_1." hidden="1">{"SCHK1",#N/A,FALSE,"FILING REPORTS"}</definedName>
    <definedName name="wrn.SECTLREPORTS.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LECT_GL." hidden="1">{#N/A,#N/A,FALSE,"GLDwnLoad"}</definedName>
    <definedName name="wrn.SELECT_INPUTS." hidden="1">{#N/A,#N/A,FALSE,"OTHERINPUTS";#N/A,#N/A,FALSE,"SUPPLIEDADJINPUT";#N/A,#N/A,FALSE,"BR&amp;SUPADJ."}</definedName>
    <definedName name="wrn.SELECT_PROV.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wrn.Senior._.Staff.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wrn.Settlement._.Analysis." hidden="1">{"Assumptions",#N/A,FALSE,"Assumptions";"2003 - 2007 Summary",#N/A,FALSE,"Income Statement";"Summary Deferral Forecast",#N/A,FALSE,"Deferral Forecast"}</definedName>
    <definedName name="wrn.SPA._.FAC." hidden="1">{"SPA_FAC",#N/A,FALSE,"OMPA SPA FAC"}</definedName>
    <definedName name="wrn.SPA._.Invoice.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UMMARY." hidden="1">{"OKCLS_SUMMARY",#N/A,FALSE,"INTERNAL REPORTS";"JURIS_SUMMARY",#N/A,FALSE,"INTERNAL REPORTS"}</definedName>
    <definedName name="wrn.Summary_GL." hidden="1">{#N/A,#N/A,FALSE,"GLDwnLoad"}</definedName>
    <definedName name="wrn.SUP." localSheetId="3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port_Net_Plant." hidden="1">{"Support Net Plant=Net Utility Plant",#N/A,FALSE,"Net Plant"}</definedName>
    <definedName name="wrn.Support_O_M_Cust_Emp." hidden="1">{"Support O&amp;M-Cust-Emp=O&amp;M + # of Cust",#N/A,FALSE,"O&amp;M-Cust-Emp";"Support O&amp;M-Cust-Emp=Equv Employees",#N/A,FALSE,"O&amp;M-Cust-Emp";"Support O&amp;M-Cust-Emp=Actual Employees",#N/A,FALSE,"O&amp;M-Cust-Emp";"Support O&amp;M-Cust-Emp=M&amp;S Employees Allocation",#N/A,FALSE,"O&amp;M-Cust-Emp";"Support O&amp;M-Cust-Emp=M&amp;S +O&amp;M less M&amp;S Fees",#N/A,FALSE,"O&amp;M-Cust-Emp"}</definedName>
    <definedName name="wrn.Support_Rev_Op_Inc." hidden="1">{"Support/Rev Op Inc=Total revenue + OIBT",#N/A,FALSE,"Rev-Op Inc"}</definedName>
    <definedName name="wrn.Supporting._.Calculations." hidden="1">{#N/A,#N/A,FALSE,"Work performed";#N/A,#N/A,FALSE,"Resources"}</definedName>
    <definedName name="wrn.TAB9510." hidden="1">{"VUE95",#N/A,TRUE,"D";"VUE96",#N/A,TRUE,"E";"VUE97",#N/A,TRUE,"F";"VUE98",#N/A,TRUE,"G"}</definedName>
    <definedName name="wrn.Table._.SBU._.1996_2002." hidden="1">{"SBU Numbers 1996_2002",#N/A,FALSE,"Strategic Business Lines"}</definedName>
    <definedName name="wrn.tables." localSheetId="3" hidden="1">{"print1",#N/A,FALSE,"D21CUSTS";"print2",#N/A,FALSE,"D21CUSTS";"print3",#N/A,FALSE,"D21CUSTS";"print4",#N/A,FALSE,"D21CUSTS"}</definedName>
    <definedName name="wrn.tables." localSheetId="2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rn.Tax._.Accrual." hidden="1">{#N/A,#N/A,TRUE,"TAXPROV";#N/A,#N/A,TRUE,"FLOWTHRU";#N/A,#N/A,TRUE,"SCHEDULE M'S";#N/A,#N/A,TRUE,"PLANT M'S";#N/A,#N/A,TRUE,"TAXJE"}</definedName>
    <definedName name="wrn.TAXES._.OTHER." hidden="1">{"JURIS_TAXES_OTHER",#N/A,FALSE,"COSTSTUDY";"OKCLS_TAXES_OTHER",#N/A,FALSE,"COSTSTUDY"}</definedName>
    <definedName name="wrn.TBC._.Update." hidden="1">{#N/A,#N/A,FALSE,"TABLE I";#N/A,#N/A,FALSE,"TBC Development";#N/A,#N/A,FALSE,"MTC -Tax Development";#N/A,#N/A,FALSE,"MTC - Tax descriptions";#N/A,#N/A,FALSE,"MTC -Tax True Up"}</definedName>
    <definedName name="wrn.TESTS." hidden="1">{"PAGE_1",#N/A,FALSE,"MONTH"}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Transmission." hidden="1">{"Transmission",#N/A,FALSE,"Electric O&amp;M Functionalization"}</definedName>
    <definedName name="wrn.UWMAC." hidden="1">{"UWMACISV",#N/A,FALSE,"Sheet1";"UWMACSAV",#N/A,FALSE,"Sheet1";"UWMACBSV",#N/A,FALSE,"Sheet1";"UWMACSFDV",#N/A,FALSE,"Sheet1"}</definedName>
    <definedName name="wrn.UWNJ." hidden="1">{"UWNJISV",#N/A,FALSE,"Sheet1";"UWNJSAV",#N/A,FALSE,"Sheet1";"UWNJBSV",#N/A,FALSE,"Sheet1";"UWNJSFDV",#N/A,FALSE,"Sheet1"}</definedName>
    <definedName name="wrn.UWNY." hidden="1">{"UWNYISV",#N/A,FALSE,"Sheet1";"UWNYSAV",#N/A,FALSE,"Sheet1";"UWNYBSV",#N/A,FALSE,"Sheet1";"UWNYSFDV",#N/A,FALSE,"Sheet1"}</definedName>
    <definedName name="wrn.UWW." hidden="1">{"UWWISV",#N/A,FALSE,"Sheet1";"UWWSAV",#N/A,FALSE,"Sheet1";"UWWBSV",#N/A,FALSE,"Sheet1";"UWWSFDV",#N/A,FALSE,"Sheet1"}</definedName>
    <definedName name="wrn.WEATHER._.AND._.YR._.END._.CUST._.ADJ." hidden="1">{"WEATHER_CUSTOMERS",#N/A,FALSE,"Ok_Fuel&amp;Rev"}</definedName>
    <definedName name="wrn.Wkp._.Capital._.Structure.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omEquity." hidden="1">{"Wkp ComEquity",#N/A,FALSE,"Cap Struct WPs"}</definedName>
    <definedName name="wrn.Wkp._.JDITC." hidden="1">{"Wkp JDITC",#N/A,FALSE,"Cap Struct WPs"}</definedName>
    <definedName name="wrn.Wkp._.LTerm._.Debt." hidden="1">{"Wkp LTerm Debt",#N/A,FALSE,"Cap Struct WPs"}</definedName>
    <definedName name="wrn.Wkp._.LTerm._.Debt._.13Mo._.Avg." hidden="1">{"Wkp LTerm Debt 13MoAvg",#N/A,FALSE,"Cap Struct WPs"}</definedName>
    <definedName name="wrn.Wkp._.LTerm._.Debt._.Amort." hidden="1">{"Wkp Lterm Debt Amort",#N/A,FALSE,"Cap Struct WPs"}</definedName>
    <definedName name="wrn.Wkp._.LTerm._.Debt._.Int." hidden="1">{"Wkp LTerm Debt Int",#N/A,FALSE,"Cap Struct WPs"}</definedName>
    <definedName name="wrn.Wkp._.PreStock." hidden="1">{"Wkp PreStock",#N/A,FALSE,"Cap Struct WPs"}</definedName>
    <definedName name="wrn.Wkp._.PreStock._.13MoAvg." hidden="1">{"Wkp PreStock 13MoAvg",#N/A,FALSE,"Cap Struct WPs"}</definedName>
    <definedName name="wrn.Wkp._.PreStock._.Amort." hidden="1">{"Wkp PreStock Amort",#N/A,FALSE,"Cap Struct WPs"}</definedName>
    <definedName name="wrn.Wkp._.PreStock._.Dividend." hidden="1">{"Wkp PreStock Dividend",#N/A,FALSE,"Cap Struct WPs"}</definedName>
    <definedName name="wrn.Wkp._.STerm._.Debt." hidden="1">{"Wkp STerm Debt",#N/A,FALSE,"Cap Struct WPs"}</definedName>
    <definedName name="wrn.Wkp._.Unamort._.Debt._.Exp." hidden="1">{"Wkp Unamort Debt Exp",#N/A,FALSE,"Cap Struct WPs"}</definedName>
    <definedName name="wrn.Wkp._.Unamort._.PreStock._.Exp." hidden="1">{"Wkp Unamort PreStock Exp",#N/A,FALSE,"Cap Struct WPs"}</definedName>
    <definedName name="wrn.WMECO_GL." hidden="1">{#N/A,#N/A,FALSE,"GLDwnLoad"}</definedName>
    <definedName name="wrn.WMECO_INPUTS." hidden="1">{#N/A,#N/A,FALSE,"OTHERINPUTS";#N/A,#N/A,FALSE,"DITRATEINPUTS";#N/A,#N/A,FALSE,"SUPPLIEDADJINPUT";#N/A,#N/A,FALSE,"TIMINGDIFFINPUTS";#N/A,#N/A,FALSE,"BR&amp;SUPADJ."}</definedName>
    <definedName name="wrn.WMECO_PROV.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wrn.WORKCAP." hidden="1">{"WCCWCLL",#N/A,FALSE,"Sheet3";"PP",#N/A,FALSE,"Sheet3";"MAT1",#N/A,FALSE,"Sheet3";"MAT2",#N/A,FALSE,"Sheet3"}</definedName>
    <definedName name="wrn.Workfile.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_.All.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1.printal." hidden="1">{#N/A,#N/A,FALSE,"PREFDIV";#N/A,#N/A,FALSE,"STINT";#N/A,#N/A,FALSE,"LTINT";#N/A,#N/A,FALSE,"BTL";#N/A,#N/A,FALSE,"AFC";#N/A,#N/A,FALSE,"OTHNET";#N/A,#N/A,FALSE,"ATL"}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ww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X" localSheetId="3" hidden="1">#REF!</definedName>
    <definedName name="X" localSheetId="2" hidden="1">#REF!</definedName>
    <definedName name="X" hidden="1">#REF!</definedName>
    <definedName name="xx" hidden="1">{#N/A,#N/A,TRUE,"TAXPROV";#N/A,#N/A,TRUE,"FLOWTHRU";#N/A,#N/A,TRUE,"SCHEDULE M'S";#N/A,#N/A,TRUE,"PLANT M'S";#N/A,#N/A,TRUE,"TAXJE"}</definedName>
    <definedName name="xxx" hidden="1">{#N/A,#N/A,FALSE,"GLDwnLoad"}</definedName>
    <definedName name="xxxx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x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Y" localSheetId="3" hidden="1">#REF!</definedName>
    <definedName name="Y" localSheetId="2" hidden="1">#REF!</definedName>
    <definedName name="Y" hidden="1">#REF!</definedName>
    <definedName name="yes" hidden="1">#REF!</definedName>
    <definedName name="yesindeed" hidden="1">#REF!</definedName>
    <definedName name="yesir" hidden="1">#REF!</definedName>
    <definedName name="Yvan" hidden="1">{"VUE95",#N/A,TRUE,"D";"VUE96",#N/A,TRUE,"E";"VUE97",#N/A,TRUE,"F";"VUE98",#N/A,TRUE,"G"}</definedName>
    <definedName name="yyy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yyyy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yyyyyy" hidden="1">#REF!</definedName>
    <definedName name="yyyyyyyy" hidden="1">{#N/A,#N/A,FALSE,"SCA";#N/A,#N/A,FALSE,"NCA";#N/A,#N/A,FALSE,"SAZ";#N/A,#N/A,FALSE,"CAZ";#N/A,#N/A,FALSE,"SNV";#N/A,#N/A,FALSE,"NNV";#N/A,#N/A,FALSE,"PP";#N/A,#N/A,FALSE,"SA"}</definedName>
    <definedName name="Z" localSheetId="3" hidden="1">#REF!</definedName>
    <definedName name="Z" localSheetId="2" hidden="1">#REF!</definedName>
    <definedName name="Z" hidden="1">#REF!</definedName>
    <definedName name="Z_055ABE5A_5E06_11D2_8EED_0008C7BCAF29_.wvu.PrintArea" hidden="1">#REF!</definedName>
    <definedName name="Z_055ABE5A_5E06_11D2_8EED_0008C7BCAF29_.wvu.PrintTitles" hidden="1">#REF!</definedName>
    <definedName name="Z_055ABE69_5E06_11D2_8EED_0008C7BCAF29_.wvu.PrintArea" hidden="1">#REF!</definedName>
    <definedName name="Z_055ABE69_5E06_11D2_8EED_0008C7BCAF29_.wvu.PrintTitles" hidden="1">#REF!</definedName>
    <definedName name="Z_055ABE76_5E06_11D2_8EED_0008C7BCAF29_.wvu.PrintArea" hidden="1">#REF!</definedName>
    <definedName name="Z_055ABE76_5E06_11D2_8EED_0008C7BCAF29_.wvu.PrintTitles" hidden="1">#REF!,#REF!</definedName>
    <definedName name="Z_055ABE84_5E06_11D2_8EED_0008C7BCAF29_.wvu.PrintArea" hidden="1">#REF!</definedName>
    <definedName name="Z_055ABE84_5E06_11D2_8EED_0008C7BCAF29_.wvu.PrintTitles" hidden="1">#REF!</definedName>
    <definedName name="Z_055ABE93_5E06_11D2_8EED_0008C7BCAF29_.wvu.PrintArea" hidden="1">#REF!</definedName>
    <definedName name="Z_055ABE93_5E06_11D2_8EED_0008C7BCAF29_.wvu.PrintTitles" hidden="1">#REF!</definedName>
    <definedName name="Z_055ABEA0_5E06_11D2_8EED_0008C7BCAF29_.wvu.PrintArea" hidden="1">#REF!</definedName>
    <definedName name="Z_055ABEA0_5E06_11D2_8EED_0008C7BCAF29_.wvu.PrintTitles" hidden="1">#REF!,#REF!</definedName>
    <definedName name="Z_05DE23E1_1046_11D2_8E70_0008C77C0743_.wvu.PrintArea" hidden="1">#REF!</definedName>
    <definedName name="Z_05DE23E1_1046_11D2_8E70_0008C77C0743_.wvu.PrintTitles" hidden="1">#REF!,#REF!</definedName>
    <definedName name="Z_05DE23E4_1046_11D2_8E70_0008C77C0743_.wvu.PrintArea" hidden="1">#REF!</definedName>
    <definedName name="Z_05DE23E4_1046_11D2_8E70_0008C77C0743_.wvu.PrintTitles" hidden="1">#REF!</definedName>
    <definedName name="Z_05DE23E9_1046_11D2_8E70_0008C77C0743_.wvu.PrintArea" hidden="1">#REF!</definedName>
    <definedName name="Z_05DE23E9_1046_11D2_8E70_0008C77C0743_.wvu.PrintTitles" hidden="1">#REF!,#REF!</definedName>
    <definedName name="Z_05DE23EB_1046_11D2_8E70_0008C77C0743_.wvu.PrintArea" hidden="1">#REF!</definedName>
    <definedName name="Z_05DE23EB_1046_11D2_8E70_0008C77C0743_.wvu.PrintTitles" hidden="1">#REF!,#REF!</definedName>
    <definedName name="Z_05DE23EE_1046_11D2_8E70_0008C77C0743_.wvu.PrintArea" hidden="1">#REF!</definedName>
    <definedName name="Z_05DE23EE_1046_11D2_8E70_0008C77C0743_.wvu.PrintTitles" hidden="1">#REF!</definedName>
    <definedName name="Z_05DE23F3_1046_11D2_8E70_0008C77C0743_.wvu.PrintArea" hidden="1">#REF!</definedName>
    <definedName name="Z_05DE23F3_1046_11D2_8E70_0008C77C0743_.wvu.PrintTitles" hidden="1">#REF!,#REF!</definedName>
    <definedName name="Z_05DE23F6_1046_11D2_8E70_0008C77C0743_.wvu.PrintArea" hidden="1">#REF!</definedName>
    <definedName name="Z_05DE23F6_1046_11D2_8E70_0008C77C0743_.wvu.PrintTitles" hidden="1">#REF!,#REF!</definedName>
    <definedName name="Z_0CE6A482_5DEF_11D2_8EC3_0008C77C0743_.wvu.PrintArea" hidden="1">#REF!</definedName>
    <definedName name="Z_0CE6A482_5DEF_11D2_8EC3_0008C77C0743_.wvu.PrintTitles" hidden="1">#REF!</definedName>
    <definedName name="Z_0CE6A491_5DEF_11D2_8EC3_0008C77C0743_.wvu.PrintArea" hidden="1">#REF!</definedName>
    <definedName name="Z_0CE6A491_5DEF_11D2_8EC3_0008C77C0743_.wvu.PrintTitles" hidden="1">#REF!</definedName>
    <definedName name="Z_0CE6A49E_5DEF_11D2_8EC3_0008C77C0743_.wvu.PrintArea" hidden="1">#REF!</definedName>
    <definedName name="Z_0CE6A49E_5DEF_11D2_8EC3_0008C77C0743_.wvu.PrintTitles" hidden="1">#REF!,#REF!</definedName>
    <definedName name="Z_0CE6A4AB_5DEF_11D2_8EC3_0008C77C0743_.wvu.PrintArea" hidden="1">#REF!</definedName>
    <definedName name="Z_0CE6A4AB_5DEF_11D2_8EC3_0008C77C0743_.wvu.PrintTitles" hidden="1">#REF!</definedName>
    <definedName name="Z_0CE6A4BA_5DEF_11D2_8EC3_0008C77C0743_.wvu.PrintArea" hidden="1">#REF!</definedName>
    <definedName name="Z_0CE6A4BA_5DEF_11D2_8EC3_0008C77C0743_.wvu.PrintTitles" hidden="1">#REF!</definedName>
    <definedName name="Z_0CE6A4C7_5DEF_11D2_8EC3_0008C77C0743_.wvu.PrintArea" hidden="1">#REF!</definedName>
    <definedName name="Z_0CE6A4C7_5DEF_11D2_8EC3_0008C77C0743_.wvu.PrintTitles" hidden="1">#REF!,#REF!</definedName>
    <definedName name="Z_0CE6A4D4_5DEF_11D2_8EC3_0008C77C0743_.wvu.PrintArea" hidden="1">#REF!</definedName>
    <definedName name="Z_0CE6A4D4_5DEF_11D2_8EC3_0008C77C0743_.wvu.PrintTitles" hidden="1">#REF!</definedName>
    <definedName name="Z_0CE6A4E3_5DEF_11D2_8EC3_0008C77C0743_.wvu.PrintArea" hidden="1">#REF!</definedName>
    <definedName name="Z_0CE6A4E3_5DEF_11D2_8EC3_0008C77C0743_.wvu.PrintTitles" hidden="1">#REF!</definedName>
    <definedName name="Z_0CE6A4F0_5DEF_11D2_8EC3_0008C77C0743_.wvu.PrintArea" hidden="1">#REF!</definedName>
    <definedName name="Z_0CE6A4F0_5DEF_11D2_8EC3_0008C77C0743_.wvu.PrintTitles" hidden="1">#REF!,#REF!</definedName>
    <definedName name="Z_0CE6A4FD_5DEF_11D2_8EC3_0008C77C0743_.wvu.PrintArea" hidden="1">#REF!</definedName>
    <definedName name="Z_0CE6A4FD_5DEF_11D2_8EC3_0008C77C0743_.wvu.PrintTitles" hidden="1">#REF!</definedName>
    <definedName name="Z_0CE6A50C_5DEF_11D2_8EC3_0008C77C0743_.wvu.PrintArea" hidden="1">#REF!</definedName>
    <definedName name="Z_0CE6A50C_5DEF_11D2_8EC3_0008C77C0743_.wvu.PrintTitles" hidden="1">#REF!</definedName>
    <definedName name="Z_0CE6A519_5DEF_11D2_8EC3_0008C77C0743_.wvu.PrintArea" hidden="1">#REF!</definedName>
    <definedName name="Z_0CE6A519_5DEF_11D2_8EC3_0008C77C0743_.wvu.PrintTitles" hidden="1">#REF!,#REF!</definedName>
    <definedName name="Z_0E8DEF60_5D61_11D2_8EEB_0008C7BCAF29_.wvu.PrintArea" hidden="1">#REF!</definedName>
    <definedName name="Z_0E8DEF60_5D61_11D2_8EEB_0008C7BCAF29_.wvu.PrintTitles" hidden="1">#REF!,#REF!</definedName>
    <definedName name="Z_0E8DEF63_5D61_11D2_8EEB_0008C7BCAF29_.wvu.PrintArea" hidden="1">#REF!</definedName>
    <definedName name="Z_0E8DEF63_5D61_11D2_8EEB_0008C7BCAF29_.wvu.PrintTitles" hidden="1">#REF!</definedName>
    <definedName name="Z_0E8DEF68_5D61_11D2_8EEB_0008C7BCAF29_.wvu.PrintArea" hidden="1">#REF!</definedName>
    <definedName name="Z_0E8DEF68_5D61_11D2_8EEB_0008C7BCAF29_.wvu.PrintTitles" hidden="1">#REF!,#REF!</definedName>
    <definedName name="Z_0E8DEF6A_5D61_11D2_8EEB_0008C7BCAF29_.wvu.PrintArea" hidden="1">#REF!</definedName>
    <definedName name="Z_0E8DEF6A_5D61_11D2_8EEB_0008C7BCAF29_.wvu.PrintTitles" hidden="1">#REF!,#REF!</definedName>
    <definedName name="Z_0E8DEF6D_5D61_11D2_8EEB_0008C7BCAF29_.wvu.PrintArea" hidden="1">#REF!</definedName>
    <definedName name="Z_0E8DEF6D_5D61_11D2_8EEB_0008C7BCAF29_.wvu.PrintTitles" hidden="1">#REF!</definedName>
    <definedName name="Z_0E8DEF72_5D61_11D2_8EEB_0008C7BCAF29_.wvu.PrintArea" hidden="1">#REF!</definedName>
    <definedName name="Z_0E8DEF72_5D61_11D2_8EEB_0008C7BCAF29_.wvu.PrintTitles" hidden="1">#REF!,#REF!</definedName>
    <definedName name="Z_0E8DEF75_5D61_11D2_8EEB_0008C7BCAF29_.wvu.PrintArea" hidden="1">#REF!</definedName>
    <definedName name="Z_0E8DEF75_5D61_11D2_8EEB_0008C7BCAF29_.wvu.PrintTitles" hidden="1">#REF!,#REF!</definedName>
    <definedName name="Z_179EFDC8_A1B1_11D3_8FA9_0008C7809E09_.wvu.PrintArea" hidden="1">#REF!</definedName>
    <definedName name="Z_179EFDC8_A1B1_11D3_8FA9_0008C7809E09_.wvu.PrintTitles" hidden="1">#REF!,#REF!</definedName>
    <definedName name="Z_179EFDC9_A1B1_11D3_8FA9_0008C7809E09_.wvu.PrintArea" hidden="1">#REF!</definedName>
    <definedName name="Z_179EFDC9_A1B1_11D3_8FA9_0008C7809E09_.wvu.PrintTitles" hidden="1">#REF!,#REF!</definedName>
    <definedName name="Z_179EFDCA_A1B1_11D3_8FA9_0008C7809E09_.wvu.PrintArea" hidden="1">#REF!</definedName>
    <definedName name="Z_179EFDCA_A1B1_11D3_8FA9_0008C7809E09_.wvu.PrintTitles" hidden="1">#REF!,#REF!</definedName>
    <definedName name="Z_179EFDCB_A1B1_11D3_8FA9_0008C7809E09_.wvu.PrintArea" hidden="1">#REF!</definedName>
    <definedName name="Z_179EFDCB_A1B1_11D3_8FA9_0008C7809E09_.wvu.PrintTitles" hidden="1">#REF!,#REF!</definedName>
    <definedName name="Z_179EFDCC_A1B1_11D3_8FA9_0008C7809E09_.wvu.PrintArea" hidden="1">#REF!</definedName>
    <definedName name="Z_179EFDCC_A1B1_11D3_8FA9_0008C7809E09_.wvu.PrintTitles" hidden="1">#REF!,#REF!</definedName>
    <definedName name="Z_179EFDCD_A1B1_11D3_8FA9_0008C7809E09_.wvu.PrintArea" hidden="1">#REF!</definedName>
    <definedName name="Z_179EFDCD_A1B1_11D3_8FA9_0008C7809E09_.wvu.PrintTitles" hidden="1">#REF!,#REF!</definedName>
    <definedName name="Z_179EFDCE_A1B1_11D3_8FA9_0008C7809E09_.wvu.PrintArea" hidden="1">#REF!</definedName>
    <definedName name="Z_179EFDCE_A1B1_11D3_8FA9_0008C7809E09_.wvu.PrintTitles" hidden="1">#REF!,#REF!</definedName>
    <definedName name="Z_179EFDCF_A1B1_11D3_8FA9_0008C7809E09_.wvu.PrintArea" hidden="1">#REF!</definedName>
    <definedName name="Z_179EFDCF_A1B1_11D3_8FA9_0008C7809E09_.wvu.PrintTitles" hidden="1">#REF!,#REF!</definedName>
    <definedName name="Z_179EFDD0_A1B1_11D3_8FA9_0008C7809E09_.wvu.PrintArea" hidden="1">#REF!</definedName>
    <definedName name="Z_179EFDD0_A1B1_11D3_8FA9_0008C7809E09_.wvu.PrintTitles" hidden="1">#REF!,#REF!</definedName>
    <definedName name="Z_179EFDD1_A1B1_11D3_8FA9_0008C7809E09_.wvu.PrintArea" hidden="1">#REF!</definedName>
    <definedName name="Z_179EFDD1_A1B1_11D3_8FA9_0008C7809E09_.wvu.PrintTitles" hidden="1">#REF!,#REF!</definedName>
    <definedName name="Z_179EFDD2_A1B1_11D3_8FA9_0008C7809E09_.wvu.PrintArea" hidden="1">#REF!</definedName>
    <definedName name="Z_179EFDD2_A1B1_11D3_8FA9_0008C7809E09_.wvu.PrintTitles" hidden="1">#REF!,#REF!</definedName>
    <definedName name="Z_179EFDD3_A1B1_11D3_8FA9_0008C7809E09_.wvu.PrintArea" hidden="1">#REF!</definedName>
    <definedName name="Z_179EFDD3_A1B1_11D3_8FA9_0008C7809E09_.wvu.PrintTitles" hidden="1">#REF!,#REF!</definedName>
    <definedName name="Z_179EFDD4_A1B1_11D3_8FA9_0008C7809E09_.wvu.PrintArea" hidden="1">#REF!</definedName>
    <definedName name="Z_179EFDD4_A1B1_11D3_8FA9_0008C7809E09_.wvu.PrintTitles" hidden="1">#REF!,#REF!</definedName>
    <definedName name="Z_179EFDD5_A1B1_11D3_8FA9_0008C7809E09_.wvu.PrintArea" hidden="1">#REF!</definedName>
    <definedName name="Z_179EFDD5_A1B1_11D3_8FA9_0008C7809E09_.wvu.PrintTitles" hidden="1">#REF!,#REF!</definedName>
    <definedName name="Z_179EFDD6_A1B1_11D3_8FA9_0008C7809E09_.wvu.PrintArea" hidden="1">#REF!</definedName>
    <definedName name="Z_179EFDD6_A1B1_11D3_8FA9_0008C7809E09_.wvu.PrintTitles" hidden="1">#REF!,#REF!</definedName>
    <definedName name="Z_179EFDD7_A1B1_11D3_8FA9_0008C7809E09_.wvu.PrintArea" hidden="1">#REF!</definedName>
    <definedName name="Z_179EFDD7_A1B1_11D3_8FA9_0008C7809E09_.wvu.PrintTitles" hidden="1">#REF!,#REF!</definedName>
    <definedName name="Z_179EFDD8_A1B1_11D3_8FA9_0008C7809E09_.wvu.PrintArea" hidden="1">#REF!</definedName>
    <definedName name="Z_179EFDD8_A1B1_11D3_8FA9_0008C7809E09_.wvu.PrintTitles" hidden="1">#REF!,#REF!</definedName>
    <definedName name="Z_179EFDD9_A1B1_11D3_8FA9_0008C7809E09_.wvu.PrintArea" hidden="1">#REF!</definedName>
    <definedName name="Z_179EFDD9_A1B1_11D3_8FA9_0008C7809E09_.wvu.PrintTitles" hidden="1">#REF!,#REF!</definedName>
    <definedName name="Z_179EFDDA_A1B1_11D3_8FA9_0008C7809E09_.wvu.PrintArea" hidden="1">#REF!</definedName>
    <definedName name="Z_179EFDDA_A1B1_11D3_8FA9_0008C7809E09_.wvu.PrintTitles" hidden="1">#REF!,#REF!</definedName>
    <definedName name="Z_179EFDDB_A1B1_11D3_8FA9_0008C7809E09_.wvu.PrintArea" hidden="1">#REF!</definedName>
    <definedName name="Z_179EFDDB_A1B1_11D3_8FA9_0008C7809E09_.wvu.PrintTitles" hidden="1">#REF!,#REF!</definedName>
    <definedName name="Z_179EFDDC_A1B1_11D3_8FA9_0008C7809E09_.wvu.PrintArea" hidden="1">#REF!</definedName>
    <definedName name="Z_179EFDDC_A1B1_11D3_8FA9_0008C7809E09_.wvu.PrintTitles" hidden="1">#REF!,#REF!</definedName>
    <definedName name="Z_179EFDDD_A1B1_11D3_8FA9_0008C7809E09_.wvu.PrintArea" hidden="1">#REF!</definedName>
    <definedName name="Z_179EFDDD_A1B1_11D3_8FA9_0008C7809E09_.wvu.PrintTitles" hidden="1">#REF!,#REF!</definedName>
    <definedName name="Z_179EFDDE_A1B1_11D3_8FA9_0008C7809E09_.wvu.PrintArea" hidden="1">#REF!</definedName>
    <definedName name="Z_179EFDDE_A1B1_11D3_8FA9_0008C7809E09_.wvu.PrintTitles" hidden="1">#REF!,#REF!</definedName>
    <definedName name="Z_179EFDDF_A1B1_11D3_8FA9_0008C7809E09_.wvu.PrintArea" hidden="1">#REF!</definedName>
    <definedName name="Z_179EFDDF_A1B1_11D3_8FA9_0008C7809E09_.wvu.PrintTitles" hidden="1">#REF!,#REF!</definedName>
    <definedName name="Z_179EFDE0_A1B1_11D3_8FA9_0008C7809E09_.wvu.PrintArea" hidden="1">#REF!</definedName>
    <definedName name="Z_179EFDE0_A1B1_11D3_8FA9_0008C7809E09_.wvu.PrintTitles" hidden="1">#REF!,#REF!</definedName>
    <definedName name="Z_179EFDE1_A1B1_11D3_8FA9_0008C7809E09_.wvu.PrintArea" hidden="1">#REF!</definedName>
    <definedName name="Z_179EFDE1_A1B1_11D3_8FA9_0008C7809E09_.wvu.PrintTitles" hidden="1">#REF!,#REF!</definedName>
    <definedName name="Z_179EFDE2_A1B1_11D3_8FA9_0008C7809E09_.wvu.PrintArea" hidden="1">#REF!</definedName>
    <definedName name="Z_179EFDE2_A1B1_11D3_8FA9_0008C7809E09_.wvu.PrintTitles" hidden="1">#REF!,#REF!</definedName>
    <definedName name="Z_179EFDE3_A1B1_11D3_8FA9_0008C7809E09_.wvu.PrintArea" hidden="1">#REF!</definedName>
    <definedName name="Z_179EFDE3_A1B1_11D3_8FA9_0008C7809E09_.wvu.PrintTitles" hidden="1">#REF!,#REF!</definedName>
    <definedName name="Z_179EFDE4_A1B1_11D3_8FA9_0008C7809E09_.wvu.PrintArea" hidden="1">#REF!</definedName>
    <definedName name="Z_179EFDE4_A1B1_11D3_8FA9_0008C7809E09_.wvu.PrintTitles" hidden="1">#REF!,#REF!</definedName>
    <definedName name="Z_179EFDE5_A1B1_11D3_8FA9_0008C7809E09_.wvu.PrintArea" hidden="1">#REF!</definedName>
    <definedName name="Z_179EFDE5_A1B1_11D3_8FA9_0008C7809E09_.wvu.PrintTitles" hidden="1">#REF!,#REF!</definedName>
    <definedName name="Z_179EFDE6_A1B1_11D3_8FA9_0008C7809E09_.wvu.PrintArea" hidden="1">#REF!</definedName>
    <definedName name="Z_179EFDE6_A1B1_11D3_8FA9_0008C7809E09_.wvu.PrintTitles" hidden="1">#REF!</definedName>
    <definedName name="Z_179EFDE7_A1B1_11D3_8FA9_0008C7809E09_.wvu.PrintArea" hidden="1">#REF!</definedName>
    <definedName name="Z_179EFDE7_A1B1_11D3_8FA9_0008C7809E09_.wvu.PrintTitles" hidden="1">#REF!</definedName>
    <definedName name="Z_179EFDE8_A1B1_11D3_8FA9_0008C7809E09_.wvu.PrintArea" hidden="1">#REF!</definedName>
    <definedName name="Z_179EFDE8_A1B1_11D3_8FA9_0008C7809E09_.wvu.PrintTitles" hidden="1">#REF!</definedName>
    <definedName name="Z_179EFDE9_A1B1_11D3_8FA9_0008C7809E09_.wvu.PrintArea" hidden="1">#REF!</definedName>
    <definedName name="Z_179EFDE9_A1B1_11D3_8FA9_0008C7809E09_.wvu.PrintTitles" hidden="1">#REF!</definedName>
    <definedName name="Z_179EFDEA_A1B1_11D3_8FA9_0008C7809E09_.wvu.PrintArea" hidden="1">#REF!</definedName>
    <definedName name="Z_179EFDEA_A1B1_11D3_8FA9_0008C7809E09_.wvu.PrintTitles" hidden="1">#REF!</definedName>
    <definedName name="Z_179EFDEB_A1B1_11D3_8FA9_0008C7809E09_.wvu.PrintArea" hidden="1">#REF!</definedName>
    <definedName name="Z_179EFDEB_A1B1_11D3_8FA9_0008C7809E09_.wvu.PrintTitles" hidden="1">#REF!</definedName>
    <definedName name="Z_179EFDEC_A1B1_11D3_8FA9_0008C7809E09_.wvu.PrintArea" hidden="1">#REF!</definedName>
    <definedName name="Z_179EFDEC_A1B1_11D3_8FA9_0008C7809E09_.wvu.PrintTitles" hidden="1">#REF!</definedName>
    <definedName name="Z_179EFDED_A1B1_11D3_8FA9_0008C7809E09_.wvu.PrintArea" hidden="1">#REF!</definedName>
    <definedName name="Z_179EFDED_A1B1_11D3_8FA9_0008C7809E09_.wvu.PrintTitles" hidden="1">#REF!</definedName>
    <definedName name="Z_179EFDEE_A1B1_11D3_8FA9_0008C7809E09_.wvu.PrintArea" hidden="1">#REF!</definedName>
    <definedName name="Z_179EFDEE_A1B1_11D3_8FA9_0008C7809E09_.wvu.PrintTitles" hidden="1">#REF!</definedName>
    <definedName name="Z_179EFDEF_A1B1_11D3_8FA9_0008C7809E09_.wvu.PrintArea" hidden="1">#REF!</definedName>
    <definedName name="Z_179EFDEF_A1B1_11D3_8FA9_0008C7809E09_.wvu.PrintTitles" hidden="1">#REF!</definedName>
    <definedName name="Z_179EFDF0_A1B1_11D3_8FA9_0008C7809E09_.wvu.PrintArea" hidden="1">#REF!</definedName>
    <definedName name="Z_179EFDF0_A1B1_11D3_8FA9_0008C7809E09_.wvu.PrintTitles" hidden="1">#REF!</definedName>
    <definedName name="Z_179EFDF1_A1B1_11D3_8FA9_0008C7809E09_.wvu.PrintArea" hidden="1">#REF!</definedName>
    <definedName name="Z_179EFDF1_A1B1_11D3_8FA9_0008C7809E09_.wvu.PrintTitles" hidden="1">#REF!</definedName>
    <definedName name="Z_179EFDF2_A1B1_11D3_8FA9_0008C7809E09_.wvu.PrintArea" hidden="1">#REF!</definedName>
    <definedName name="Z_179EFDF2_A1B1_11D3_8FA9_0008C7809E09_.wvu.PrintTitles" hidden="1">#REF!</definedName>
    <definedName name="Z_179EFDF3_A1B1_11D3_8FA9_0008C7809E09_.wvu.PrintArea" hidden="1">#REF!</definedName>
    <definedName name="Z_179EFDF3_A1B1_11D3_8FA9_0008C7809E09_.wvu.PrintTitles" hidden="1">#REF!,#REF!</definedName>
    <definedName name="Z_179EFDF4_A1B1_11D3_8FA9_0008C7809E09_.wvu.PrintArea" hidden="1">#REF!</definedName>
    <definedName name="Z_179EFDF4_A1B1_11D3_8FA9_0008C7809E09_.wvu.PrintTitles" hidden="1">#REF!,#REF!</definedName>
    <definedName name="Z_179EFDF5_A1B1_11D3_8FA9_0008C7809E09_.wvu.PrintArea" hidden="1">#REF!</definedName>
    <definedName name="Z_179EFDF5_A1B1_11D3_8FA9_0008C7809E09_.wvu.PrintTitles" hidden="1">#REF!,#REF!</definedName>
    <definedName name="Z_179EFDF6_A1B1_11D3_8FA9_0008C7809E09_.wvu.PrintArea" hidden="1">#REF!</definedName>
    <definedName name="Z_179EFDF6_A1B1_11D3_8FA9_0008C7809E09_.wvu.PrintTitles" hidden="1">#REF!,#REF!</definedName>
    <definedName name="Z_179EFDF7_A1B1_11D3_8FA9_0008C7809E09_.wvu.PrintArea" hidden="1">#REF!</definedName>
    <definedName name="Z_179EFDF7_A1B1_11D3_8FA9_0008C7809E09_.wvu.PrintTitles" hidden="1">#REF!,#REF!</definedName>
    <definedName name="Z_179EFDF8_A1B1_11D3_8FA9_0008C7809E09_.wvu.PrintArea" hidden="1">#REF!</definedName>
    <definedName name="Z_179EFDF8_A1B1_11D3_8FA9_0008C7809E09_.wvu.PrintTitles" hidden="1">#REF!,#REF!</definedName>
    <definedName name="Z_179EFDF9_A1B1_11D3_8FA9_0008C7809E09_.wvu.PrintArea" hidden="1">#REF!</definedName>
    <definedName name="Z_179EFDF9_A1B1_11D3_8FA9_0008C7809E09_.wvu.PrintTitles" hidden="1">#REF!,#REF!</definedName>
    <definedName name="Z_179EFDFA_A1B1_11D3_8FA9_0008C7809E09_.wvu.PrintArea" hidden="1">#REF!</definedName>
    <definedName name="Z_179EFDFA_A1B1_11D3_8FA9_0008C7809E09_.wvu.PrintTitles" hidden="1">#REF!,#REF!</definedName>
    <definedName name="Z_179EFDFB_A1B1_11D3_8FA9_0008C7809E09_.wvu.PrintArea" hidden="1">#REF!</definedName>
    <definedName name="Z_179EFDFB_A1B1_11D3_8FA9_0008C7809E09_.wvu.PrintTitles" hidden="1">#REF!,#REF!</definedName>
    <definedName name="Z_179EFDFC_A1B1_11D3_8FA9_0008C7809E09_.wvu.PrintArea" hidden="1">#REF!</definedName>
    <definedName name="Z_179EFDFC_A1B1_11D3_8FA9_0008C7809E09_.wvu.PrintTitles" hidden="1">#REF!,#REF!</definedName>
    <definedName name="Z_179EFDFD_A1B1_11D3_8FA9_0008C7809E09_.wvu.PrintArea" hidden="1">#REF!</definedName>
    <definedName name="Z_179EFDFD_A1B1_11D3_8FA9_0008C7809E09_.wvu.PrintTitles" hidden="1">#REF!,#REF!</definedName>
    <definedName name="Z_179EFDFE_A1B1_11D3_8FA9_0008C7809E09_.wvu.PrintArea" hidden="1">#REF!</definedName>
    <definedName name="Z_179EFDFE_A1B1_11D3_8FA9_0008C7809E09_.wvu.PrintTitles" hidden="1">#REF!,#REF!</definedName>
    <definedName name="Z_179EFDFF_A1B1_11D3_8FA9_0008C7809E09_.wvu.PrintArea" hidden="1">#REF!</definedName>
    <definedName name="Z_179EFDFF_A1B1_11D3_8FA9_0008C7809E09_.wvu.PrintTitles" hidden="1">#REF!,#REF!</definedName>
    <definedName name="Z_179EFE00_A1B1_11D3_8FA9_0008C7809E09_.wvu.PrintArea" hidden="1">#REF!</definedName>
    <definedName name="Z_179EFE00_A1B1_11D3_8FA9_0008C7809E09_.wvu.PrintTitles" hidden="1">#REF!,#REF!</definedName>
    <definedName name="Z_179EFE01_A1B1_11D3_8FA9_0008C7809E09_.wvu.PrintArea" hidden="1">#REF!</definedName>
    <definedName name="Z_179EFE01_A1B1_11D3_8FA9_0008C7809E09_.wvu.PrintTitles" hidden="1">#REF!,#REF!</definedName>
    <definedName name="Z_179EFE02_A1B1_11D3_8FA9_0008C7809E09_.wvu.PrintArea" hidden="1">#REF!</definedName>
    <definedName name="Z_179EFE02_A1B1_11D3_8FA9_0008C7809E09_.wvu.PrintTitles" hidden="1">#REF!,#REF!</definedName>
    <definedName name="Z_179EFE03_A1B1_11D3_8FA9_0008C7809E09_.wvu.PrintArea" hidden="1">#REF!</definedName>
    <definedName name="Z_179EFE03_A1B1_11D3_8FA9_0008C7809E09_.wvu.PrintTitles" hidden="1">#REF!,#REF!</definedName>
    <definedName name="Z_179EFE04_A1B1_11D3_8FA9_0008C7809E09_.wvu.PrintArea" hidden="1">#REF!</definedName>
    <definedName name="Z_179EFE04_A1B1_11D3_8FA9_0008C7809E09_.wvu.PrintTitles" hidden="1">#REF!,#REF!</definedName>
    <definedName name="Z_179EFE05_A1B1_11D3_8FA9_0008C7809E09_.wvu.PrintArea" hidden="1">#REF!</definedName>
    <definedName name="Z_179EFE05_A1B1_11D3_8FA9_0008C7809E09_.wvu.PrintTitles" hidden="1">#REF!,#REF!</definedName>
    <definedName name="Z_179EFE06_A1B1_11D3_8FA9_0008C7809E09_.wvu.PrintArea" hidden="1">#REF!</definedName>
    <definedName name="Z_179EFE06_A1B1_11D3_8FA9_0008C7809E09_.wvu.PrintTitles" hidden="1">#REF!,#REF!</definedName>
    <definedName name="Z_179EFE07_A1B1_11D3_8FA9_0008C7809E09_.wvu.PrintArea" hidden="1">#REF!</definedName>
    <definedName name="Z_179EFE07_A1B1_11D3_8FA9_0008C7809E09_.wvu.PrintTitles" hidden="1">#REF!,#REF!</definedName>
    <definedName name="Z_179EFE08_A1B1_11D3_8FA9_0008C7809E09_.wvu.PrintArea" hidden="1">#REF!</definedName>
    <definedName name="Z_179EFE08_A1B1_11D3_8FA9_0008C7809E09_.wvu.PrintTitles" hidden="1">#REF!,#REF!</definedName>
    <definedName name="Z_179EFE09_A1B1_11D3_8FA9_0008C7809E09_.wvu.PrintArea" hidden="1">#REF!</definedName>
    <definedName name="Z_179EFE09_A1B1_11D3_8FA9_0008C7809E09_.wvu.PrintTitles" hidden="1">#REF!,#REF!</definedName>
    <definedName name="Z_179EFE0A_A1B1_11D3_8FA9_0008C7809E09_.wvu.PrintArea" hidden="1">#REF!</definedName>
    <definedName name="Z_179EFE0A_A1B1_11D3_8FA9_0008C7809E09_.wvu.PrintTitles" hidden="1">#REF!,#REF!</definedName>
    <definedName name="Z_179EFE0B_A1B1_11D3_8FA9_0008C7809E09_.wvu.PrintArea" hidden="1">#REF!</definedName>
    <definedName name="Z_179EFE0B_A1B1_11D3_8FA9_0008C7809E09_.wvu.PrintTitles" hidden="1">#REF!,#REF!</definedName>
    <definedName name="Z_179EFE0C_A1B1_11D3_8FA9_0008C7809E09_.wvu.PrintArea" hidden="1">#REF!</definedName>
    <definedName name="Z_179EFE0C_A1B1_11D3_8FA9_0008C7809E09_.wvu.PrintTitles" hidden="1">#REF!,#REF!</definedName>
    <definedName name="Z_179EFE0D_A1B1_11D3_8FA9_0008C7809E09_.wvu.PrintArea" hidden="1">#REF!</definedName>
    <definedName name="Z_179EFE0D_A1B1_11D3_8FA9_0008C7809E09_.wvu.PrintTitles" hidden="1">#REF!,#REF!</definedName>
    <definedName name="Z_179EFE0E_A1B1_11D3_8FA9_0008C7809E09_.wvu.PrintArea" hidden="1">#REF!</definedName>
    <definedName name="Z_179EFE0E_A1B1_11D3_8FA9_0008C7809E09_.wvu.PrintTitles" hidden="1">#REF!,#REF!</definedName>
    <definedName name="Z_179EFE0F_A1B1_11D3_8FA9_0008C7809E09_.wvu.PrintArea" hidden="1">#REF!</definedName>
    <definedName name="Z_179EFE0F_A1B1_11D3_8FA9_0008C7809E09_.wvu.PrintTitles" hidden="1">#REF!,#REF!</definedName>
    <definedName name="Z_179EFE10_A1B1_11D3_8FA9_0008C7809E09_.wvu.PrintArea" hidden="1">#REF!</definedName>
    <definedName name="Z_179EFE10_A1B1_11D3_8FA9_0008C7809E09_.wvu.PrintTitles" hidden="1">#REF!,#REF!</definedName>
    <definedName name="Z_179EFE11_A1B1_11D3_8FA9_0008C7809E09_.wvu.PrintArea" hidden="1">#REF!</definedName>
    <definedName name="Z_179EFE11_A1B1_11D3_8FA9_0008C7809E09_.wvu.PrintTitles" hidden="1">#REF!,#REF!</definedName>
    <definedName name="Z_179EFE12_A1B1_11D3_8FA9_0008C7809E09_.wvu.PrintArea" hidden="1">#REF!</definedName>
    <definedName name="Z_179EFE12_A1B1_11D3_8FA9_0008C7809E09_.wvu.PrintTitles" hidden="1">#REF!,#REF!</definedName>
    <definedName name="Z_179EFE13_A1B1_11D3_8FA9_0008C7809E09_.wvu.PrintArea" hidden="1">#REF!</definedName>
    <definedName name="Z_179EFE13_A1B1_11D3_8FA9_0008C7809E09_.wvu.PrintTitles" hidden="1">#REF!,#REF!</definedName>
    <definedName name="Z_179EFE14_A1B1_11D3_8FA9_0008C7809E09_.wvu.PrintArea" hidden="1">#REF!</definedName>
    <definedName name="Z_179EFE14_A1B1_11D3_8FA9_0008C7809E09_.wvu.PrintTitles" hidden="1">#REF!,#REF!</definedName>
    <definedName name="Z_179EFE15_A1B1_11D3_8FA9_0008C7809E09_.wvu.PrintArea" hidden="1">#REF!</definedName>
    <definedName name="Z_179EFE15_A1B1_11D3_8FA9_0008C7809E09_.wvu.PrintTitles" hidden="1">#REF!,#REF!</definedName>
    <definedName name="Z_179EFE16_A1B1_11D3_8FA9_0008C7809E09_.wvu.PrintArea" hidden="1">#REF!</definedName>
    <definedName name="Z_179EFE16_A1B1_11D3_8FA9_0008C7809E09_.wvu.PrintTitles" hidden="1">#REF!,#REF!</definedName>
    <definedName name="Z_179EFE17_A1B1_11D3_8FA9_0008C7809E09_.wvu.PrintArea" hidden="1">#REF!</definedName>
    <definedName name="Z_179EFE17_A1B1_11D3_8FA9_0008C7809E09_.wvu.PrintTitles" hidden="1">#REF!,#REF!</definedName>
    <definedName name="Z_179EFE18_A1B1_11D3_8FA9_0008C7809E09_.wvu.PrintArea" hidden="1">#REF!</definedName>
    <definedName name="Z_179EFE18_A1B1_11D3_8FA9_0008C7809E09_.wvu.PrintTitles" hidden="1">#REF!,#REF!</definedName>
    <definedName name="Z_179EFE19_A1B1_11D3_8FA9_0008C7809E09_.wvu.PrintArea" hidden="1">#REF!</definedName>
    <definedName name="Z_179EFE19_A1B1_11D3_8FA9_0008C7809E09_.wvu.PrintTitles" hidden="1">#REF!,#REF!</definedName>
    <definedName name="Z_179EFE1A_A1B1_11D3_8FA9_0008C7809E09_.wvu.PrintArea" hidden="1">#REF!</definedName>
    <definedName name="Z_179EFE1A_A1B1_11D3_8FA9_0008C7809E09_.wvu.PrintTitles" hidden="1">#REF!,#REF!</definedName>
    <definedName name="Z_179EFE1B_A1B1_11D3_8FA9_0008C7809E09_.wvu.PrintArea" hidden="1">#REF!</definedName>
    <definedName name="Z_179EFE1B_A1B1_11D3_8FA9_0008C7809E09_.wvu.PrintTitles" hidden="1">#REF!,#REF!</definedName>
    <definedName name="Z_179EFE1C_A1B1_11D3_8FA9_0008C7809E09_.wvu.PrintArea" hidden="1">#REF!</definedName>
    <definedName name="Z_179EFE1C_A1B1_11D3_8FA9_0008C7809E09_.wvu.PrintTitles" hidden="1">#REF!,#REF!</definedName>
    <definedName name="Z_179EFE1D_A1B1_11D3_8FA9_0008C7809E09_.wvu.PrintArea" hidden="1">#REF!</definedName>
    <definedName name="Z_179EFE1D_A1B1_11D3_8FA9_0008C7809E09_.wvu.PrintTitles" hidden="1">#REF!,#REF!</definedName>
    <definedName name="Z_179EFE1E_A1B1_11D3_8FA9_0008C7809E09_.wvu.PrintArea" hidden="1">#REF!</definedName>
    <definedName name="Z_179EFE1E_A1B1_11D3_8FA9_0008C7809E09_.wvu.PrintTitles" hidden="1">#REF!,#REF!</definedName>
    <definedName name="Z_179EFE1F_A1B1_11D3_8FA9_0008C7809E09_.wvu.PrintArea" hidden="1">#REF!</definedName>
    <definedName name="Z_179EFE1F_A1B1_11D3_8FA9_0008C7809E09_.wvu.PrintTitles" hidden="1">#REF!,#REF!</definedName>
    <definedName name="Z_179EFE20_A1B1_11D3_8FA9_0008C7809E09_.wvu.PrintArea" hidden="1">#REF!</definedName>
    <definedName name="Z_179EFE20_A1B1_11D3_8FA9_0008C7809E09_.wvu.PrintTitles" hidden="1">#REF!,#REF!</definedName>
    <definedName name="Z_179EFE21_A1B1_11D3_8FA9_0008C7809E09_.wvu.PrintArea" hidden="1">#REF!</definedName>
    <definedName name="Z_179EFE21_A1B1_11D3_8FA9_0008C7809E09_.wvu.PrintTitles" hidden="1">#REF!,#REF!</definedName>
    <definedName name="Z_179EFE22_A1B1_11D3_8FA9_0008C7809E09_.wvu.PrintArea" hidden="1">#REF!</definedName>
    <definedName name="Z_179EFE22_A1B1_11D3_8FA9_0008C7809E09_.wvu.PrintTitles" hidden="1">#REF!,#REF!</definedName>
    <definedName name="Z_179EFE23_A1B1_11D3_8FA9_0008C7809E09_.wvu.PrintArea" hidden="1">#REF!</definedName>
    <definedName name="Z_179EFE23_A1B1_11D3_8FA9_0008C7809E09_.wvu.PrintTitles" hidden="1">#REF!,#REF!</definedName>
    <definedName name="Z_179EFE24_A1B1_11D3_8FA9_0008C7809E09_.wvu.PrintArea" hidden="1">#REF!</definedName>
    <definedName name="Z_179EFE24_A1B1_11D3_8FA9_0008C7809E09_.wvu.PrintTitles" hidden="1">#REF!,#REF!</definedName>
    <definedName name="Z_179EFE25_A1B1_11D3_8FA9_0008C7809E09_.wvu.PrintArea" hidden="1">#REF!</definedName>
    <definedName name="Z_179EFE25_A1B1_11D3_8FA9_0008C7809E09_.wvu.PrintTitles" hidden="1">#REF!,#REF!</definedName>
    <definedName name="Z_179EFE26_A1B1_11D3_8FA9_0008C7809E09_.wvu.PrintArea" hidden="1">#REF!</definedName>
    <definedName name="Z_179EFE26_A1B1_11D3_8FA9_0008C7809E09_.wvu.PrintTitles" hidden="1">#REF!,#REF!</definedName>
    <definedName name="Z_179EFE27_A1B1_11D3_8FA9_0008C7809E09_.wvu.PrintArea" hidden="1">#REF!</definedName>
    <definedName name="Z_179EFE27_A1B1_11D3_8FA9_0008C7809E09_.wvu.PrintTitles" hidden="1">#REF!,#REF!</definedName>
    <definedName name="Z_179EFE28_A1B1_11D3_8FA9_0008C7809E09_.wvu.PrintArea" hidden="1">#REF!</definedName>
    <definedName name="Z_179EFE28_A1B1_11D3_8FA9_0008C7809E09_.wvu.PrintTitles" hidden="1">#REF!,#REF!</definedName>
    <definedName name="Z_179EFE29_A1B1_11D3_8FA9_0008C7809E09_.wvu.PrintArea" hidden="1">#REF!</definedName>
    <definedName name="Z_179EFE29_A1B1_11D3_8FA9_0008C7809E09_.wvu.PrintTitles" hidden="1">#REF!,#REF!</definedName>
    <definedName name="Z_179EFE2A_A1B1_11D3_8FA9_0008C7809E09_.wvu.PrintArea" hidden="1">#REF!</definedName>
    <definedName name="Z_179EFE2A_A1B1_11D3_8FA9_0008C7809E09_.wvu.PrintTitles" hidden="1">#REF!,#REF!</definedName>
    <definedName name="Z_179EFE2B_A1B1_11D3_8FA9_0008C7809E09_.wvu.PrintArea" hidden="1">#REF!</definedName>
    <definedName name="Z_179EFE2B_A1B1_11D3_8FA9_0008C7809E09_.wvu.PrintTitles" hidden="1">#REF!,#REF!</definedName>
    <definedName name="Z_179EFE2C_A1B1_11D3_8FA9_0008C7809E09_.wvu.PrintArea" hidden="1">#REF!</definedName>
    <definedName name="Z_179EFE2C_A1B1_11D3_8FA9_0008C7809E09_.wvu.PrintTitles" hidden="1">#REF!,#REF!</definedName>
    <definedName name="Z_179EFE2D_A1B1_11D3_8FA9_0008C7809E09_.wvu.PrintArea" hidden="1">#REF!</definedName>
    <definedName name="Z_179EFE2D_A1B1_11D3_8FA9_0008C7809E09_.wvu.PrintTitles" hidden="1">#REF!,#REF!</definedName>
    <definedName name="Z_179EFE2E_A1B1_11D3_8FA9_0008C7809E09_.wvu.PrintArea" hidden="1">#REF!</definedName>
    <definedName name="Z_179EFE2E_A1B1_11D3_8FA9_0008C7809E09_.wvu.PrintTitles" hidden="1">#REF!,#REF!</definedName>
    <definedName name="Z_179EFE2F_A1B1_11D3_8FA9_0008C7809E09_.wvu.PrintArea" hidden="1">#REF!</definedName>
    <definedName name="Z_179EFE2F_A1B1_11D3_8FA9_0008C7809E09_.wvu.PrintTitles" hidden="1">#REF!</definedName>
    <definedName name="Z_179EFE30_A1B1_11D3_8FA9_0008C7809E09_.wvu.PrintArea" hidden="1">#REF!</definedName>
    <definedName name="Z_179EFE30_A1B1_11D3_8FA9_0008C7809E09_.wvu.PrintTitles" hidden="1">#REF!</definedName>
    <definedName name="Z_179EFE31_A1B1_11D3_8FA9_0008C7809E09_.wvu.PrintArea" hidden="1">#REF!</definedName>
    <definedName name="Z_179EFE31_A1B1_11D3_8FA9_0008C7809E09_.wvu.PrintTitles" hidden="1">#REF!</definedName>
    <definedName name="Z_179EFE32_A1B1_11D3_8FA9_0008C7809E09_.wvu.PrintArea" hidden="1">#REF!</definedName>
    <definedName name="Z_179EFE32_A1B1_11D3_8FA9_0008C7809E09_.wvu.PrintTitles" hidden="1">#REF!</definedName>
    <definedName name="Z_179EFE33_A1B1_11D3_8FA9_0008C7809E09_.wvu.PrintArea" hidden="1">#REF!</definedName>
    <definedName name="Z_179EFE33_A1B1_11D3_8FA9_0008C7809E09_.wvu.PrintTitles" hidden="1">#REF!</definedName>
    <definedName name="Z_179EFE34_A1B1_11D3_8FA9_0008C7809E09_.wvu.PrintArea" hidden="1">#REF!</definedName>
    <definedName name="Z_179EFE34_A1B1_11D3_8FA9_0008C7809E09_.wvu.PrintTitles" hidden="1">#REF!</definedName>
    <definedName name="Z_179EFE35_A1B1_11D3_8FA9_0008C7809E09_.wvu.PrintArea" hidden="1">#REF!</definedName>
    <definedName name="Z_179EFE35_A1B1_11D3_8FA9_0008C7809E09_.wvu.PrintTitles" hidden="1">#REF!</definedName>
    <definedName name="Z_179EFE36_A1B1_11D3_8FA9_0008C7809E09_.wvu.PrintArea" hidden="1">#REF!</definedName>
    <definedName name="Z_179EFE36_A1B1_11D3_8FA9_0008C7809E09_.wvu.PrintTitles" hidden="1">#REF!</definedName>
    <definedName name="Z_179EFE37_A1B1_11D3_8FA9_0008C7809E09_.wvu.PrintArea" hidden="1">#REF!</definedName>
    <definedName name="Z_179EFE37_A1B1_11D3_8FA9_0008C7809E09_.wvu.PrintTitles" hidden="1">#REF!</definedName>
    <definedName name="Z_179EFE38_A1B1_11D3_8FA9_0008C7809E09_.wvu.PrintArea" hidden="1">#REF!</definedName>
    <definedName name="Z_179EFE38_A1B1_11D3_8FA9_0008C7809E09_.wvu.PrintTitles" hidden="1">#REF!</definedName>
    <definedName name="Z_179EFE39_A1B1_11D3_8FA9_0008C7809E09_.wvu.PrintArea" hidden="1">#REF!</definedName>
    <definedName name="Z_179EFE39_A1B1_11D3_8FA9_0008C7809E09_.wvu.PrintTitles" hidden="1">#REF!</definedName>
    <definedName name="Z_179EFE3A_A1B1_11D3_8FA9_0008C7809E09_.wvu.PrintArea" hidden="1">#REF!</definedName>
    <definedName name="Z_179EFE3A_A1B1_11D3_8FA9_0008C7809E09_.wvu.PrintTitles" hidden="1">#REF!</definedName>
    <definedName name="Z_179EFE3B_A1B1_11D3_8FA9_0008C7809E09_.wvu.PrintArea" hidden="1">#REF!</definedName>
    <definedName name="Z_179EFE3B_A1B1_11D3_8FA9_0008C7809E09_.wvu.PrintTitles" hidden="1">#REF!</definedName>
    <definedName name="Z_179EFE3C_A1B1_11D3_8FA9_0008C7809E09_.wvu.PrintArea" hidden="1">#REF!</definedName>
    <definedName name="Z_179EFE3C_A1B1_11D3_8FA9_0008C7809E09_.wvu.PrintTitles" hidden="1">#REF!,#REF!</definedName>
    <definedName name="Z_179EFE3D_A1B1_11D3_8FA9_0008C7809E09_.wvu.PrintArea" hidden="1">#REF!</definedName>
    <definedName name="Z_179EFE3D_A1B1_11D3_8FA9_0008C7809E09_.wvu.PrintTitles" hidden="1">#REF!,#REF!</definedName>
    <definedName name="Z_179EFE3E_A1B1_11D3_8FA9_0008C7809E09_.wvu.PrintArea" hidden="1">#REF!</definedName>
    <definedName name="Z_179EFE3E_A1B1_11D3_8FA9_0008C7809E09_.wvu.PrintTitles" hidden="1">#REF!,#REF!</definedName>
    <definedName name="Z_179EFE3F_A1B1_11D3_8FA9_0008C7809E09_.wvu.PrintArea" hidden="1">#REF!</definedName>
    <definedName name="Z_179EFE3F_A1B1_11D3_8FA9_0008C7809E09_.wvu.PrintTitles" hidden="1">#REF!,#REF!</definedName>
    <definedName name="Z_179EFE40_A1B1_11D3_8FA9_0008C7809E09_.wvu.PrintArea" hidden="1">#REF!</definedName>
    <definedName name="Z_179EFE40_A1B1_11D3_8FA9_0008C7809E09_.wvu.PrintTitles" hidden="1">#REF!,#REF!</definedName>
    <definedName name="Z_179EFE41_A1B1_11D3_8FA9_0008C7809E09_.wvu.PrintArea" hidden="1">#REF!</definedName>
    <definedName name="Z_179EFE41_A1B1_11D3_8FA9_0008C7809E09_.wvu.PrintTitles" hidden="1">#REF!,#REF!</definedName>
    <definedName name="Z_179EFE42_A1B1_11D3_8FA9_0008C7809E09_.wvu.PrintArea" hidden="1">#REF!</definedName>
    <definedName name="Z_179EFE42_A1B1_11D3_8FA9_0008C7809E09_.wvu.PrintTitles" hidden="1">#REF!,#REF!</definedName>
    <definedName name="Z_179EFE43_A1B1_11D3_8FA9_0008C7809E09_.wvu.PrintArea" hidden="1">#REF!</definedName>
    <definedName name="Z_179EFE43_A1B1_11D3_8FA9_0008C7809E09_.wvu.PrintTitles" hidden="1">#REF!,#REF!</definedName>
    <definedName name="Z_179EFE44_A1B1_11D3_8FA9_0008C7809E09_.wvu.PrintArea" hidden="1">#REF!</definedName>
    <definedName name="Z_179EFE44_A1B1_11D3_8FA9_0008C7809E09_.wvu.PrintTitles" hidden="1">#REF!,#REF!</definedName>
    <definedName name="Z_179EFE45_A1B1_11D3_8FA9_0008C7809E09_.wvu.PrintArea" hidden="1">#REF!</definedName>
    <definedName name="Z_179EFE45_A1B1_11D3_8FA9_0008C7809E09_.wvu.PrintTitles" hidden="1">#REF!,#REF!</definedName>
    <definedName name="Z_179EFE46_A1B1_11D3_8FA9_0008C7809E09_.wvu.PrintArea" hidden="1">#REF!</definedName>
    <definedName name="Z_179EFE46_A1B1_11D3_8FA9_0008C7809E09_.wvu.PrintTitles" hidden="1">#REF!,#REF!</definedName>
    <definedName name="Z_179EFE47_A1B1_11D3_8FA9_0008C7809E09_.wvu.PrintArea" hidden="1">#REF!</definedName>
    <definedName name="Z_179EFE47_A1B1_11D3_8FA9_0008C7809E09_.wvu.PrintTitles" hidden="1">#REF!,#REF!</definedName>
    <definedName name="Z_179EFE48_A1B1_11D3_8FA9_0008C7809E09_.wvu.PrintArea" hidden="1">#REF!</definedName>
    <definedName name="Z_179EFE48_A1B1_11D3_8FA9_0008C7809E09_.wvu.PrintTitles" hidden="1">#REF!,#REF!</definedName>
    <definedName name="Z_179EFE49_A1B1_11D3_8FA9_0008C7809E09_.wvu.PrintArea" hidden="1">#REF!</definedName>
    <definedName name="Z_179EFE49_A1B1_11D3_8FA9_0008C7809E09_.wvu.PrintTitles" hidden="1">#REF!,#REF!</definedName>
    <definedName name="Z_179EFE4A_A1B1_11D3_8FA9_0008C7809E09_.wvu.PrintArea" hidden="1">#REF!</definedName>
    <definedName name="Z_179EFE4A_A1B1_11D3_8FA9_0008C7809E09_.wvu.PrintTitles" hidden="1">#REF!,#REF!</definedName>
    <definedName name="Z_179EFE4B_A1B1_11D3_8FA9_0008C7809E09_.wvu.PrintArea" hidden="1">#REF!</definedName>
    <definedName name="Z_179EFE4B_A1B1_11D3_8FA9_0008C7809E09_.wvu.PrintTitles" hidden="1">#REF!,#REF!</definedName>
    <definedName name="Z_179EFE4C_A1B1_11D3_8FA9_0008C7809E09_.wvu.PrintArea" hidden="1">#REF!</definedName>
    <definedName name="Z_179EFE4C_A1B1_11D3_8FA9_0008C7809E09_.wvu.PrintTitles" hidden="1">#REF!,#REF!</definedName>
    <definedName name="Z_179EFE4D_A1B1_11D3_8FA9_0008C7809E09_.wvu.PrintArea" hidden="1">#REF!</definedName>
    <definedName name="Z_179EFE4D_A1B1_11D3_8FA9_0008C7809E09_.wvu.PrintTitles" hidden="1">#REF!,#REF!</definedName>
    <definedName name="Z_179EFE4E_A1B1_11D3_8FA9_0008C7809E09_.wvu.PrintArea" hidden="1">#REF!</definedName>
    <definedName name="Z_179EFE4E_A1B1_11D3_8FA9_0008C7809E09_.wvu.PrintTitles" hidden="1">#REF!,#REF!</definedName>
    <definedName name="Z_179EFE4F_A1B1_11D3_8FA9_0008C7809E09_.wvu.PrintArea" hidden="1">#REF!</definedName>
    <definedName name="Z_179EFE4F_A1B1_11D3_8FA9_0008C7809E09_.wvu.PrintTitles" hidden="1">#REF!,#REF!</definedName>
    <definedName name="Z_179EFE50_A1B1_11D3_8FA9_0008C7809E09_.wvu.PrintArea" hidden="1">#REF!</definedName>
    <definedName name="Z_179EFE50_A1B1_11D3_8FA9_0008C7809E09_.wvu.PrintTitles" hidden="1">#REF!,#REF!</definedName>
    <definedName name="Z_179EFE51_A1B1_11D3_8FA9_0008C7809E09_.wvu.PrintArea" hidden="1">#REF!</definedName>
    <definedName name="Z_179EFE51_A1B1_11D3_8FA9_0008C7809E09_.wvu.PrintTitles" hidden="1">#REF!,#REF!</definedName>
    <definedName name="Z_179EFE52_A1B1_11D3_8FA9_0008C7809E09_.wvu.PrintArea" hidden="1">#REF!</definedName>
    <definedName name="Z_179EFE52_A1B1_11D3_8FA9_0008C7809E09_.wvu.PrintTitles" hidden="1">#REF!,#REF!</definedName>
    <definedName name="Z_179EFE53_A1B1_11D3_8FA9_0008C7809E09_.wvu.PrintArea" hidden="1">#REF!</definedName>
    <definedName name="Z_179EFE53_A1B1_11D3_8FA9_0008C7809E09_.wvu.PrintTitles" hidden="1">#REF!,#REF!</definedName>
    <definedName name="Z_179EFE54_A1B1_11D3_8FA9_0008C7809E09_.wvu.PrintArea" hidden="1">#REF!</definedName>
    <definedName name="Z_179EFE54_A1B1_11D3_8FA9_0008C7809E09_.wvu.PrintTitles" hidden="1">#REF!,#REF!</definedName>
    <definedName name="Z_179EFE55_A1B1_11D3_8FA9_0008C7809E09_.wvu.PrintArea" hidden="1">#REF!</definedName>
    <definedName name="Z_179EFE55_A1B1_11D3_8FA9_0008C7809E09_.wvu.PrintTitles" hidden="1">#REF!</definedName>
    <definedName name="Z_179EFE56_A1B1_11D3_8FA9_0008C7809E09_.wvu.PrintArea" hidden="1">#REF!</definedName>
    <definedName name="Z_179EFE56_A1B1_11D3_8FA9_0008C7809E09_.wvu.PrintTitles" hidden="1">#REF!,#REF!</definedName>
    <definedName name="Z_179EFE57_A1B1_11D3_8FA9_0008C7809E09_.wvu.PrintArea" hidden="1">#REF!</definedName>
    <definedName name="Z_179EFE57_A1B1_11D3_8FA9_0008C7809E09_.wvu.PrintTitles" hidden="1">#REF!,#REF!</definedName>
    <definedName name="Z_179EFE58_A1B1_11D3_8FA9_0008C7809E09_.wvu.PrintArea" hidden="1">#REF!</definedName>
    <definedName name="Z_179EFE58_A1B1_11D3_8FA9_0008C7809E09_.wvu.PrintTitles" hidden="1">#REF!,#REF!</definedName>
    <definedName name="Z_179EFE59_A1B1_11D3_8FA9_0008C7809E09_.wvu.PrintArea" hidden="1">#REF!</definedName>
    <definedName name="Z_179EFE59_A1B1_11D3_8FA9_0008C7809E09_.wvu.PrintTitles" hidden="1">#REF!,#REF!</definedName>
    <definedName name="Z_179EFE5A_A1B1_11D3_8FA9_0008C7809E09_.wvu.PrintArea" hidden="1">#REF!</definedName>
    <definedName name="Z_179EFE5A_A1B1_11D3_8FA9_0008C7809E09_.wvu.PrintTitles" hidden="1">#REF!,#REF!</definedName>
    <definedName name="Z_1DA8B6E2_5DE1_11D2_8EEC_0008C7BCAF29_.wvu.PrintArea" hidden="1">#REF!</definedName>
    <definedName name="Z_1DA8B6E2_5DE1_11D2_8EEC_0008C7BCAF29_.wvu.PrintTitles" hidden="1">#REF!</definedName>
    <definedName name="Z_1DA8B6F1_5DE1_11D2_8EEC_0008C7BCAF29_.wvu.PrintArea" hidden="1">#REF!</definedName>
    <definedName name="Z_1DA8B6F1_5DE1_11D2_8EEC_0008C7BCAF29_.wvu.PrintTitles" hidden="1">#REF!</definedName>
    <definedName name="Z_1DA8B6FE_5DE1_11D2_8EEC_0008C7BCAF29_.wvu.PrintArea" hidden="1">#REF!</definedName>
    <definedName name="Z_1DA8B6FE_5DE1_11D2_8EEC_0008C7BCAF29_.wvu.PrintTitles" hidden="1">#REF!,#REF!</definedName>
    <definedName name="Z_23F18827_7997_11D6_8750_00508BD3B3BA_.wvu.Cols" hidden="1">#REF!,#REF!</definedName>
    <definedName name="Z_23F18827_7997_11D6_8750_00508BD3B3BA_.wvu.PrintArea" hidden="1">#REF!</definedName>
    <definedName name="Z_2DA61901_F1AB_11D2_8EBB_0008C77C0743_.wvu.PrintArea" hidden="1">#REF!</definedName>
    <definedName name="Z_2DA61901_F1AB_11D2_8EBB_0008C77C0743_.wvu.PrintTitles" hidden="1">#REF!</definedName>
    <definedName name="Z_2DA61914_F1AB_11D2_8EBB_0008C77C0743_.wvu.PrintArea" hidden="1">#REF!</definedName>
    <definedName name="Z_2DA61914_F1AB_11D2_8EBB_0008C77C0743_.wvu.PrintTitles" hidden="1">#REF!</definedName>
    <definedName name="Z_2DA61924_F1AB_11D2_8EBB_0008C77C0743_.wvu.PrintArea" hidden="1">#REF!</definedName>
    <definedName name="Z_2DA61924_F1AB_11D2_8EBB_0008C77C0743_.wvu.PrintTitles" hidden="1">#REF!,#REF!</definedName>
    <definedName name="Z_3FBA103C_5DE2_11D2_8EE8_0008C77CC149_.wvu.PrintArea" hidden="1">#REF!</definedName>
    <definedName name="Z_3FBA103C_5DE2_11D2_8EE8_0008C77CC149_.wvu.PrintTitles" hidden="1">#REF!</definedName>
    <definedName name="Z_3FBA104B_5DE2_11D2_8EE8_0008C77CC149_.wvu.PrintArea" hidden="1">#REF!</definedName>
    <definedName name="Z_3FBA104B_5DE2_11D2_8EE8_0008C77CC149_.wvu.PrintTitles" hidden="1">#REF!</definedName>
    <definedName name="Z_3FBA1058_5DE2_11D2_8EE8_0008C77CC149_.wvu.PrintArea" hidden="1">#REF!</definedName>
    <definedName name="Z_3FBA1058_5DE2_11D2_8EE8_0008C77CC149_.wvu.PrintTitles" hidden="1">#REF!,#REF!</definedName>
    <definedName name="Z_3FE15DB3_17FC_11D2_8E97_0008C77CC149_.wvu.PrintArea" hidden="1">#REF!</definedName>
    <definedName name="Z_3FE15DB3_17FC_11D2_8E97_0008C77CC149_.wvu.PrintTitles" hidden="1">#REF!</definedName>
    <definedName name="Z_3FE15DC2_17FC_11D2_8E97_0008C77CC149_.wvu.PrintArea" hidden="1">#REF!</definedName>
    <definedName name="Z_3FE15DC2_17FC_11D2_8E97_0008C77CC149_.wvu.PrintTitles" hidden="1">#REF!</definedName>
    <definedName name="Z_3FE15DCF_17FC_11D2_8E97_0008C77CC149_.wvu.PrintArea" hidden="1">#REF!</definedName>
    <definedName name="Z_3FE15DCF_17FC_11D2_8E97_0008C77CC149_.wvu.PrintTitles" hidden="1">#REF!,#REF!</definedName>
    <definedName name="Z_4CC3570C_99A5_11D2_8E90_0008C7BCAF29_.wvu.PrintArea" hidden="1">#REF!</definedName>
    <definedName name="Z_4CC3570C_99A5_11D2_8E90_0008C7BCAF29_.wvu.PrintTitles" hidden="1">#REF!,#REF!</definedName>
    <definedName name="Z_4CC3570F_99A5_11D2_8E90_0008C7BCAF29_.wvu.PrintArea" hidden="1">#REF!</definedName>
    <definedName name="Z_4CC3570F_99A5_11D2_8E90_0008C7BCAF29_.wvu.PrintTitles" hidden="1">#REF!</definedName>
    <definedName name="Z_4CC35714_99A5_11D2_8E90_0008C7BCAF29_.wvu.PrintArea" hidden="1">#REF!</definedName>
    <definedName name="Z_4CC35714_99A5_11D2_8E90_0008C7BCAF29_.wvu.PrintTitles" hidden="1">#REF!,#REF!</definedName>
    <definedName name="Z_4CC35716_99A5_11D2_8E90_0008C7BCAF29_.wvu.PrintArea" hidden="1">#REF!</definedName>
    <definedName name="Z_4CC35716_99A5_11D2_8E90_0008C7BCAF29_.wvu.PrintTitles" hidden="1">#REF!,#REF!</definedName>
    <definedName name="Z_4CC35719_99A5_11D2_8E90_0008C7BCAF29_.wvu.PrintArea" hidden="1">#REF!</definedName>
    <definedName name="Z_4CC35719_99A5_11D2_8E90_0008C7BCAF29_.wvu.PrintTitles" hidden="1">#REF!</definedName>
    <definedName name="Z_4CC3571E_99A5_11D2_8E90_0008C7BCAF29_.wvu.PrintArea" hidden="1">#REF!</definedName>
    <definedName name="Z_4CC3571E_99A5_11D2_8E90_0008C7BCAF29_.wvu.PrintTitles" hidden="1">#REF!,#REF!</definedName>
    <definedName name="Z_4CC35721_99A5_11D2_8E90_0008C7BCAF29_.wvu.PrintArea" hidden="1">#REF!</definedName>
    <definedName name="Z_4CC35721_99A5_11D2_8E90_0008C7BCAF29_.wvu.PrintTitles" hidden="1">#REF!,#REF!</definedName>
    <definedName name="Z_5F95E421_892A_11D2_8E7F_0008C7809E09_.wvu.PrintArea" hidden="1">#REF!</definedName>
    <definedName name="Z_5F95E421_892A_11D2_8E7F_0008C7809E09_.wvu.PrintTitles" hidden="1">#REF!,#REF!</definedName>
    <definedName name="Z_5F95E424_892A_11D2_8E7F_0008C7809E09_.wvu.PrintArea" hidden="1">#REF!</definedName>
    <definedName name="Z_5F95E424_892A_11D2_8E7F_0008C7809E09_.wvu.PrintTitles" hidden="1">#REF!</definedName>
    <definedName name="Z_5F95E429_892A_11D2_8E7F_0008C7809E09_.wvu.PrintArea" hidden="1">#REF!</definedName>
    <definedName name="Z_5F95E429_892A_11D2_8E7F_0008C7809E09_.wvu.PrintTitles" hidden="1">#REF!,#REF!</definedName>
    <definedName name="Z_5F95E42B_892A_11D2_8E7F_0008C7809E09_.wvu.PrintArea" hidden="1">#REF!</definedName>
    <definedName name="Z_5F95E42B_892A_11D2_8E7F_0008C7809E09_.wvu.PrintTitles" hidden="1">#REF!,#REF!</definedName>
    <definedName name="Z_5F95E42E_892A_11D2_8E7F_0008C7809E09_.wvu.PrintArea" hidden="1">#REF!</definedName>
    <definedName name="Z_5F95E42E_892A_11D2_8E7F_0008C7809E09_.wvu.PrintTitles" hidden="1">#REF!</definedName>
    <definedName name="Z_5F95E433_892A_11D2_8E7F_0008C7809E09_.wvu.PrintArea" hidden="1">#REF!</definedName>
    <definedName name="Z_5F95E433_892A_11D2_8E7F_0008C7809E09_.wvu.PrintTitles" hidden="1">#REF!,#REF!</definedName>
    <definedName name="Z_5F95E436_892A_11D2_8E7F_0008C7809E09_.wvu.PrintArea" hidden="1">#REF!</definedName>
    <definedName name="Z_5F95E436_892A_11D2_8E7F_0008C7809E09_.wvu.PrintTitles" hidden="1">#REF!,#REF!</definedName>
    <definedName name="Z_61DB0F02_10ED_11D2_8E73_0008C77C0743_.wvu.PrintArea" hidden="1">#REF!</definedName>
    <definedName name="Z_61DB0F02_10ED_11D2_8E73_0008C77C0743_.wvu.PrintTitles" hidden="1">#REF!</definedName>
    <definedName name="Z_61DB0F11_10ED_11D2_8E73_0008C77C0743_.wvu.PrintArea" hidden="1">#REF!</definedName>
    <definedName name="Z_61DB0F11_10ED_11D2_8E73_0008C77C0743_.wvu.PrintTitles" hidden="1">#REF!</definedName>
    <definedName name="Z_61DB0F1E_10ED_11D2_8E73_0008C77C0743_.wvu.PrintArea" hidden="1">#REF!</definedName>
    <definedName name="Z_61DB0F1E_10ED_11D2_8E73_0008C77C0743_.wvu.PrintTitles" hidden="1">#REF!,#REF!</definedName>
    <definedName name="Z_6749F589_14FD_11D3_8EF9_0008C7BCAF29_.wvu.PrintArea" hidden="1">#REF!</definedName>
    <definedName name="Z_6749F589_14FD_11D3_8EF9_0008C7BCAF29_.wvu.PrintTitles" hidden="1">#REF!</definedName>
    <definedName name="Z_6749F59C_14FD_11D3_8EF9_0008C7BCAF29_.wvu.PrintArea" hidden="1">#REF!</definedName>
    <definedName name="Z_6749F59C_14FD_11D3_8EF9_0008C7BCAF29_.wvu.PrintTitles" hidden="1">#REF!</definedName>
    <definedName name="Z_6749F5AC_14FD_11D3_8EF9_0008C7BCAF29_.wvu.PrintArea" hidden="1">#REF!</definedName>
    <definedName name="Z_6749F5AC_14FD_11D3_8EF9_0008C7BCAF29_.wvu.PrintTitles" hidden="1">#REF!,#REF!</definedName>
    <definedName name="Z_68F84A93_5E0B_11D2_8EEE_0008C7BCAF29_.wvu.PrintArea" hidden="1">#REF!</definedName>
    <definedName name="Z_68F84A93_5E0B_11D2_8EEE_0008C7BCAF29_.wvu.PrintTitles" hidden="1">#REF!</definedName>
    <definedName name="Z_68F84AA2_5E0B_11D2_8EEE_0008C7BCAF29_.wvu.PrintArea" hidden="1">#REF!</definedName>
    <definedName name="Z_68F84AA2_5E0B_11D2_8EEE_0008C7BCAF29_.wvu.PrintTitles" hidden="1">#REF!</definedName>
    <definedName name="Z_68F84AAF_5E0B_11D2_8EEE_0008C7BCAF29_.wvu.PrintArea" hidden="1">#REF!</definedName>
    <definedName name="Z_68F84AAF_5E0B_11D2_8EEE_0008C7BCAF29_.wvu.PrintTitles" hidden="1">#REF!,#REF!</definedName>
    <definedName name="Z_68F84ABA_5E0B_11D2_8EEE_0008C7BCAF29_.wvu.PrintArea" hidden="1">#REF!</definedName>
    <definedName name="Z_68F84ABA_5E0B_11D2_8EEE_0008C7BCAF29_.wvu.PrintTitles" hidden="1">#REF!,#REF!</definedName>
    <definedName name="Z_68F84ABC_5E0B_11D2_8EEE_0008C7BCAF29_.wvu.PrintArea" hidden="1">#REF!</definedName>
    <definedName name="Z_68F84ABC_5E0B_11D2_8EEE_0008C7BCAF29_.wvu.PrintTitles" hidden="1">#REF!</definedName>
    <definedName name="Z_68F84ABF_5E0B_11D2_8EEE_0008C7BCAF29_.wvu.PrintArea" hidden="1">#REF!</definedName>
    <definedName name="Z_68F84ABF_5E0B_11D2_8EEE_0008C7BCAF29_.wvu.PrintTitles" hidden="1">#REF!,#REF!</definedName>
    <definedName name="Z_68F84AC1_5E0B_11D2_8EEE_0008C7BCAF29_.wvu.PrintArea" hidden="1">#REF!</definedName>
    <definedName name="Z_68F84AC1_5E0B_11D2_8EEE_0008C7BCAF29_.wvu.PrintTitles" hidden="1">#REF!,#REF!</definedName>
    <definedName name="Z_68F84AC3_5E0B_11D2_8EEE_0008C7BCAF29_.wvu.PrintArea" hidden="1">#REF!</definedName>
    <definedName name="Z_68F84AC3_5E0B_11D2_8EEE_0008C7BCAF29_.wvu.PrintTitles" hidden="1">#REF!</definedName>
    <definedName name="Z_68F84AC6_5E0B_11D2_8EEE_0008C7BCAF29_.wvu.PrintArea" hidden="1">#REF!</definedName>
    <definedName name="Z_68F84AC6_5E0B_11D2_8EEE_0008C7BCAF29_.wvu.PrintTitles" hidden="1">#REF!,#REF!</definedName>
    <definedName name="Z_68F84AC8_5E0B_11D2_8EEE_0008C7BCAF29_.wvu.PrintArea" hidden="1">#REF!</definedName>
    <definedName name="Z_68F84AC8_5E0B_11D2_8EEE_0008C7BCAF29_.wvu.PrintTitles" hidden="1">#REF!,#REF!</definedName>
    <definedName name="Z_68F84ACE_5E0B_11D2_8EEE_0008C7BCAF29_.wvu.PrintArea" hidden="1">#REF!</definedName>
    <definedName name="Z_68F84ACE_5E0B_11D2_8EEE_0008C7BCAF29_.wvu.PrintTitles" hidden="1">#REF!</definedName>
    <definedName name="Z_68F84ADD_5E0B_11D2_8EEE_0008C7BCAF29_.wvu.PrintArea" hidden="1">#REF!</definedName>
    <definedName name="Z_68F84ADD_5E0B_11D2_8EEE_0008C7BCAF29_.wvu.PrintTitles" hidden="1">#REF!</definedName>
    <definedName name="Z_68F84AEA_5E0B_11D2_8EEE_0008C7BCAF29_.wvu.PrintArea" hidden="1">#REF!</definedName>
    <definedName name="Z_68F84AEA_5E0B_11D2_8EEE_0008C7BCAF29_.wvu.PrintTitles" hidden="1">#REF!,#REF!</definedName>
    <definedName name="Z_68F84AF6_5E0B_11D2_8EEE_0008C7BCAF29_.wvu.PrintArea" hidden="1">#REF!</definedName>
    <definedName name="Z_68F84AF6_5E0B_11D2_8EEE_0008C7BCAF29_.wvu.PrintTitles" hidden="1">#REF!,#REF!</definedName>
    <definedName name="Z_68F84AF9_5E0B_11D2_8EEE_0008C7BCAF29_.wvu.PrintArea" hidden="1">#REF!</definedName>
    <definedName name="Z_68F84AF9_5E0B_11D2_8EEE_0008C7BCAF29_.wvu.PrintTitles" hidden="1">#REF!</definedName>
    <definedName name="Z_68F84AFE_5E0B_11D2_8EEE_0008C7BCAF29_.wvu.PrintArea" hidden="1">#REF!</definedName>
    <definedName name="Z_68F84AFE_5E0B_11D2_8EEE_0008C7BCAF29_.wvu.PrintTitles" hidden="1">#REF!,#REF!</definedName>
    <definedName name="Z_68F84B00_5E0B_11D2_8EEE_0008C7BCAF29_.wvu.PrintArea" hidden="1">#REF!</definedName>
    <definedName name="Z_68F84B00_5E0B_11D2_8EEE_0008C7BCAF29_.wvu.PrintTitles" hidden="1">#REF!,#REF!</definedName>
    <definedName name="Z_68F84B03_5E0B_11D2_8EEE_0008C7BCAF29_.wvu.PrintArea" hidden="1">#REF!</definedName>
    <definedName name="Z_68F84B03_5E0B_11D2_8EEE_0008C7BCAF29_.wvu.PrintTitles" hidden="1">#REF!</definedName>
    <definedName name="Z_68F84B08_5E0B_11D2_8EEE_0008C7BCAF29_.wvu.PrintArea" hidden="1">#REF!</definedName>
    <definedName name="Z_68F84B08_5E0B_11D2_8EEE_0008C7BCAF29_.wvu.PrintTitles" hidden="1">#REF!,#REF!</definedName>
    <definedName name="Z_68F84B0B_5E0B_11D2_8EEE_0008C7BCAF29_.wvu.PrintArea" hidden="1">#REF!</definedName>
    <definedName name="Z_68F84B0B_5E0B_11D2_8EEE_0008C7BCAF29_.wvu.PrintTitles" hidden="1">#REF!,#REF!</definedName>
    <definedName name="Z_68F84B11_5E0B_11D2_8EEE_0008C7BCAF29_.wvu.PrintArea" hidden="1">#REF!</definedName>
    <definedName name="Z_68F84B11_5E0B_11D2_8EEE_0008C7BCAF29_.wvu.PrintTitles" hidden="1">#REF!,#REF!</definedName>
    <definedName name="Z_68F84B14_5E0B_11D2_8EEE_0008C7BCAF29_.wvu.PrintArea" hidden="1">#REF!</definedName>
    <definedName name="Z_68F84B14_5E0B_11D2_8EEE_0008C7BCAF29_.wvu.PrintTitles" hidden="1">#REF!</definedName>
    <definedName name="Z_68F84B19_5E0B_11D2_8EEE_0008C7BCAF29_.wvu.PrintArea" hidden="1">#REF!</definedName>
    <definedName name="Z_68F84B19_5E0B_11D2_8EEE_0008C7BCAF29_.wvu.PrintTitles" hidden="1">#REF!,#REF!</definedName>
    <definedName name="Z_68F84B1B_5E0B_11D2_8EEE_0008C7BCAF29_.wvu.PrintArea" hidden="1">#REF!</definedName>
    <definedName name="Z_68F84B1B_5E0B_11D2_8EEE_0008C7BCAF29_.wvu.PrintTitles" hidden="1">#REF!,#REF!</definedName>
    <definedName name="Z_68F84B1E_5E0B_11D2_8EEE_0008C7BCAF29_.wvu.PrintArea" hidden="1">#REF!</definedName>
    <definedName name="Z_68F84B1E_5E0B_11D2_8EEE_0008C7BCAF29_.wvu.PrintTitles" hidden="1">#REF!</definedName>
    <definedName name="Z_68F84B23_5E0B_11D2_8EEE_0008C7BCAF29_.wvu.PrintArea" hidden="1">#REF!</definedName>
    <definedName name="Z_68F84B23_5E0B_11D2_8EEE_0008C7BCAF29_.wvu.PrintTitles" hidden="1">#REF!,#REF!</definedName>
    <definedName name="Z_68F84B26_5E0B_11D2_8EEE_0008C7BCAF29_.wvu.PrintArea" hidden="1">#REF!</definedName>
    <definedName name="Z_68F84B26_5E0B_11D2_8EEE_0008C7BCAF29_.wvu.PrintTitles" hidden="1">#REF!,#REF!</definedName>
    <definedName name="Z_76FBE7D5_5EAD_11D2_8EEF_0008C7BCAF29_.wvu.PrintArea" hidden="1">#REF!</definedName>
    <definedName name="Z_76FBE7D5_5EAD_11D2_8EEF_0008C7BCAF29_.wvu.PrintTitles" hidden="1">#REF!,#REF!</definedName>
    <definedName name="Z_76FBE7D7_5EAD_11D2_8EEF_0008C7BCAF29_.wvu.PrintArea" hidden="1">#REF!</definedName>
    <definedName name="Z_76FBE7D7_5EAD_11D2_8EEF_0008C7BCAF29_.wvu.PrintTitles" hidden="1">#REF!</definedName>
    <definedName name="Z_76FBE7DA_5EAD_11D2_8EEF_0008C7BCAF29_.wvu.PrintArea" hidden="1">#REF!</definedName>
    <definedName name="Z_76FBE7DA_5EAD_11D2_8EEF_0008C7BCAF29_.wvu.PrintTitles" hidden="1">#REF!,#REF!</definedName>
    <definedName name="Z_76FBE7DC_5EAD_11D2_8EEF_0008C7BCAF29_.wvu.PrintArea" hidden="1">#REF!</definedName>
    <definedName name="Z_76FBE7DC_5EAD_11D2_8EEF_0008C7BCAF29_.wvu.PrintTitles" hidden="1">#REF!,#REF!</definedName>
    <definedName name="Z_76FBE7DE_5EAD_11D2_8EEF_0008C7BCAF29_.wvu.PrintArea" hidden="1">#REF!</definedName>
    <definedName name="Z_76FBE7DE_5EAD_11D2_8EEF_0008C7BCAF29_.wvu.PrintTitles" hidden="1">#REF!</definedName>
    <definedName name="Z_76FBE7E1_5EAD_11D2_8EEF_0008C7BCAF29_.wvu.PrintArea" hidden="1">#REF!</definedName>
    <definedName name="Z_76FBE7E1_5EAD_11D2_8EEF_0008C7BCAF29_.wvu.PrintTitles" hidden="1">#REF!,#REF!</definedName>
    <definedName name="Z_76FBE7E3_5EAD_11D2_8EEF_0008C7BCAF29_.wvu.PrintArea" hidden="1">#REF!</definedName>
    <definedName name="Z_76FBE7E3_5EAD_11D2_8EEF_0008C7BCAF29_.wvu.PrintTitles" hidden="1">#REF!,#REF!</definedName>
    <definedName name="Z_974EFDB0_1051_11D2_8E71_0008C77C0743_.wvu.PrintArea" hidden="1">#REF!</definedName>
    <definedName name="Z_974EFDB0_1051_11D2_8E71_0008C77C0743_.wvu.PrintTitles" hidden="1">#REF!,#REF!</definedName>
    <definedName name="Z_974EFDB2_1051_11D2_8E71_0008C77C0743_.wvu.PrintArea" hidden="1">#REF!</definedName>
    <definedName name="Z_974EFDB2_1051_11D2_8E71_0008C77C0743_.wvu.PrintTitles" hidden="1">#REF!</definedName>
    <definedName name="Z_974EFDB5_1051_11D2_8E71_0008C77C0743_.wvu.PrintArea" hidden="1">#REF!</definedName>
    <definedName name="Z_974EFDB5_1051_11D2_8E71_0008C77C0743_.wvu.PrintTitles" hidden="1">#REF!,#REF!</definedName>
    <definedName name="Z_974EFDB7_1051_11D2_8E71_0008C77C0743_.wvu.PrintArea" hidden="1">#REF!</definedName>
    <definedName name="Z_974EFDB7_1051_11D2_8E71_0008C77C0743_.wvu.PrintTitles" hidden="1">#REF!,#REF!</definedName>
    <definedName name="Z_974EFDB9_1051_11D2_8E71_0008C77C0743_.wvu.PrintArea" hidden="1">#REF!</definedName>
    <definedName name="Z_974EFDB9_1051_11D2_8E71_0008C77C0743_.wvu.PrintTitles" hidden="1">#REF!</definedName>
    <definedName name="Z_974EFDBC_1051_11D2_8E71_0008C77C0743_.wvu.PrintArea" hidden="1">#REF!</definedName>
    <definedName name="Z_974EFDBC_1051_11D2_8E71_0008C77C0743_.wvu.PrintTitles" hidden="1">#REF!,#REF!</definedName>
    <definedName name="Z_974EFDBE_1051_11D2_8E71_0008C77C0743_.wvu.PrintArea" hidden="1">#REF!</definedName>
    <definedName name="Z_974EFDBE_1051_11D2_8E71_0008C77C0743_.wvu.PrintTitles" hidden="1">#REF!,#REF!</definedName>
    <definedName name="Z_A1DB4122_5E0E_11D2_8EC3_0008C77C0743_.wvu.PrintArea" hidden="1">#REF!</definedName>
    <definedName name="Z_A1DB4122_5E0E_11D2_8EC3_0008C77C0743_.wvu.PrintTitles" hidden="1">#REF!</definedName>
    <definedName name="Z_A1DB4131_5E0E_11D2_8EC3_0008C77C0743_.wvu.PrintArea" hidden="1">#REF!</definedName>
    <definedName name="Z_A1DB4131_5E0E_11D2_8EC3_0008C77C0743_.wvu.PrintTitles" hidden="1">#REF!</definedName>
    <definedName name="Z_A1DB413E_5E0E_11D2_8EC3_0008C77C0743_.wvu.PrintArea" hidden="1">#REF!</definedName>
    <definedName name="Z_A1DB413E_5E0E_11D2_8EC3_0008C77C0743_.wvu.PrintTitles" hidden="1">#REF!,#REF!</definedName>
    <definedName name="Z_A1DB414B_5E0E_11D2_8EC3_0008C77C0743_.wvu.PrintArea" hidden="1">#REF!</definedName>
    <definedName name="Z_A1DB414B_5E0E_11D2_8EC3_0008C77C0743_.wvu.PrintTitles" hidden="1">#REF!</definedName>
    <definedName name="Z_A1DB415A_5E0E_11D2_8EC3_0008C77C0743_.wvu.PrintArea" hidden="1">#REF!</definedName>
    <definedName name="Z_A1DB415A_5E0E_11D2_8EC3_0008C77C0743_.wvu.PrintTitles" hidden="1">#REF!</definedName>
    <definedName name="Z_A1DB4167_5E0E_11D2_8EC3_0008C77C0743_.wvu.PrintArea" hidden="1">#REF!</definedName>
    <definedName name="Z_A1DB4167_5E0E_11D2_8EC3_0008C77C0743_.wvu.PrintTitles" hidden="1">#REF!,#REF!</definedName>
    <definedName name="Z_A1DB4176_5E0E_11D2_8EC3_0008C77C0743_.wvu.PrintArea" hidden="1">#REF!</definedName>
    <definedName name="Z_A1DB4176_5E0E_11D2_8EC3_0008C77C0743_.wvu.PrintTitles" hidden="1">#REF!</definedName>
    <definedName name="Z_A1DB4185_5E0E_11D2_8EC3_0008C77C0743_.wvu.PrintArea" hidden="1">#REF!</definedName>
    <definedName name="Z_A1DB4185_5E0E_11D2_8EC3_0008C77C0743_.wvu.PrintTitles" hidden="1">#REF!</definedName>
    <definedName name="Z_A1DB4192_5E0E_11D2_8EC3_0008C77C0743_.wvu.PrintArea" hidden="1">#REF!</definedName>
    <definedName name="Z_A1DB4192_5E0E_11D2_8EC3_0008C77C0743_.wvu.PrintTitles" hidden="1">#REF!,#REF!</definedName>
    <definedName name="Z_A1DB41A0_5E0E_11D2_8EC3_0008C77C0743_.wvu.PrintArea" hidden="1">#REF!</definedName>
    <definedName name="Z_A1DB41A0_5E0E_11D2_8EC3_0008C77C0743_.wvu.PrintTitles" hidden="1">#REF!</definedName>
    <definedName name="Z_A1DB41AF_5E0E_11D2_8EC3_0008C77C0743_.wvu.PrintArea" hidden="1">#REF!</definedName>
    <definedName name="Z_A1DB41AF_5E0E_11D2_8EC3_0008C77C0743_.wvu.PrintTitles" hidden="1">#REF!</definedName>
    <definedName name="Z_A1DB41BC_5E0E_11D2_8EC3_0008C77C0743_.wvu.PrintArea" hidden="1">#REF!</definedName>
    <definedName name="Z_A1DB41BC_5E0E_11D2_8EC3_0008C77C0743_.wvu.PrintTitles" hidden="1">#REF!,#REF!</definedName>
    <definedName name="Z_B6FCCF30_1696_11D2_8E91_0008C77C21AF_.wvu.PrintArea" hidden="1">#REF!</definedName>
    <definedName name="Z_B6FCCF30_1696_11D2_8E91_0008C77C21AF_.wvu.PrintTitles" hidden="1">#REF!,#REF!</definedName>
    <definedName name="Z_B6FCCF32_1696_11D2_8E91_0008C77C21AF_.wvu.PrintArea" hidden="1">#REF!</definedName>
    <definedName name="Z_B6FCCF32_1696_11D2_8E91_0008C77C21AF_.wvu.PrintTitles" hidden="1">#REF!</definedName>
    <definedName name="Z_B6FCCF35_1696_11D2_8E91_0008C77C21AF_.wvu.PrintArea" hidden="1">#REF!</definedName>
    <definedName name="Z_B6FCCF35_1696_11D2_8E91_0008C77C21AF_.wvu.PrintTitles" hidden="1">#REF!,#REF!</definedName>
    <definedName name="Z_B6FCCF37_1696_11D2_8E91_0008C77C21AF_.wvu.PrintArea" hidden="1">#REF!</definedName>
    <definedName name="Z_B6FCCF37_1696_11D2_8E91_0008C77C21AF_.wvu.PrintTitles" hidden="1">#REF!,#REF!</definedName>
    <definedName name="Z_B6FCCF39_1696_11D2_8E91_0008C77C21AF_.wvu.PrintArea" hidden="1">#REF!</definedName>
    <definedName name="Z_B6FCCF39_1696_11D2_8E91_0008C77C21AF_.wvu.PrintTitles" hidden="1">#REF!</definedName>
    <definedName name="Z_B6FCCF3C_1696_11D2_8E91_0008C77C21AF_.wvu.PrintArea" hidden="1">#REF!</definedName>
    <definedName name="Z_B6FCCF3C_1696_11D2_8E91_0008C77C21AF_.wvu.PrintTitles" hidden="1">#REF!,#REF!</definedName>
    <definedName name="Z_B6FCCF3E_1696_11D2_8E91_0008C77C21AF_.wvu.PrintArea" hidden="1">#REF!</definedName>
    <definedName name="Z_B6FCCF3E_1696_11D2_8E91_0008C77C21AF_.wvu.PrintTitles" hidden="1">#REF!,#REF!</definedName>
    <definedName name="Z_BDFEE6B6_734C_11D2_8E68_0008C77C0743_.wvu.PrintArea" hidden="1">#REF!</definedName>
    <definedName name="Z_BDFEE6B6_734C_11D2_8E68_0008C77C0743_.wvu.PrintTitles" hidden="1">#REF!,#REF!</definedName>
    <definedName name="Z_BDFEE6B9_734C_11D2_8E68_0008C77C0743_.wvu.PrintArea" hidden="1">#REF!</definedName>
    <definedName name="Z_BDFEE6B9_734C_11D2_8E68_0008C77C0743_.wvu.PrintTitles" hidden="1">#REF!,#REF!</definedName>
    <definedName name="Z_BDFEE6BB_734C_11D2_8E68_0008C77C0743_.wvu.PrintArea" hidden="1">#REF!</definedName>
    <definedName name="Z_BDFEE6BB_734C_11D2_8E68_0008C77C0743_.wvu.PrintTitles" hidden="1">#REF!,#REF!</definedName>
    <definedName name="Z_BDFEE6C1_734C_11D2_8E68_0008C77C0743_.wvu.PrintArea" hidden="1">#REF!</definedName>
    <definedName name="Z_BDFEE6C1_734C_11D2_8E68_0008C77C0743_.wvu.PrintTitles" hidden="1">#REF!</definedName>
    <definedName name="Z_BDFEE6C3_734C_11D2_8E68_0008C77C0743_.wvu.PrintArea" hidden="1">#REF!</definedName>
    <definedName name="Z_BDFEE6C3_734C_11D2_8E68_0008C77C0743_.wvu.PrintTitles" hidden="1">#REF!</definedName>
    <definedName name="Z_BDFEE6C5_734C_11D2_8E68_0008C77C0743_.wvu.PrintArea" hidden="1">#REF!</definedName>
    <definedName name="Z_BDFEE6C5_734C_11D2_8E68_0008C77C0743_.wvu.PrintTitles" hidden="1">#REF!</definedName>
    <definedName name="Z_BDFEE6CE_734C_11D2_8E68_0008C77C0743_.wvu.PrintArea" hidden="1">#REF!</definedName>
    <definedName name="Z_BDFEE6CE_734C_11D2_8E68_0008C77C0743_.wvu.PrintTitles" hidden="1">#REF!,#REF!</definedName>
    <definedName name="Z_BDFEE6D1_734C_11D2_8E68_0008C77C0743_.wvu.PrintArea" hidden="1">#REF!</definedName>
    <definedName name="Z_BDFEE6D1_734C_11D2_8E68_0008C77C0743_.wvu.PrintTitles" hidden="1">#REF!,#REF!</definedName>
    <definedName name="Z_BDFEE6D3_734C_11D2_8E68_0008C77C0743_.wvu.PrintArea" hidden="1">#REF!</definedName>
    <definedName name="Z_BDFEE6D3_734C_11D2_8E68_0008C77C0743_.wvu.PrintTitles" hidden="1">#REF!,#REF!</definedName>
    <definedName name="Z_BDFEE6D7_734C_11D2_8E68_0008C77C0743_.wvu.PrintArea" hidden="1">#REF!</definedName>
    <definedName name="Z_BDFEE6D7_734C_11D2_8E68_0008C77C0743_.wvu.PrintTitles" hidden="1">#REF!,#REF!</definedName>
    <definedName name="Z_BDFEE6DA_734C_11D2_8E68_0008C77C0743_.wvu.PrintArea" hidden="1">#REF!</definedName>
    <definedName name="Z_BDFEE6DA_734C_11D2_8E68_0008C77C0743_.wvu.PrintTitles" hidden="1">#REF!,#REF!</definedName>
    <definedName name="Z_BDFEE6DC_734C_11D2_8E68_0008C77C0743_.wvu.PrintArea" hidden="1">#REF!</definedName>
    <definedName name="Z_BDFEE6DC_734C_11D2_8E68_0008C77C0743_.wvu.PrintTitles" hidden="1">#REF!,#REF!</definedName>
    <definedName name="Z_BDFEE6E2_734C_11D2_8E68_0008C77C0743_.wvu.PrintArea" hidden="1">#REF!</definedName>
    <definedName name="Z_BDFEE6E2_734C_11D2_8E68_0008C77C0743_.wvu.PrintTitles" hidden="1">#REF!</definedName>
    <definedName name="Z_BDFEE6E4_734C_11D2_8E68_0008C77C0743_.wvu.PrintArea" hidden="1">#REF!</definedName>
    <definedName name="Z_BDFEE6E4_734C_11D2_8E68_0008C77C0743_.wvu.PrintTitles" hidden="1">#REF!</definedName>
    <definedName name="Z_BDFEE6E6_734C_11D2_8E68_0008C77C0743_.wvu.PrintArea" hidden="1">#REF!</definedName>
    <definedName name="Z_BDFEE6E6_734C_11D2_8E68_0008C77C0743_.wvu.PrintTitles" hidden="1">#REF!</definedName>
    <definedName name="Z_BDFEE6EF_734C_11D2_8E68_0008C77C0743_.wvu.PrintArea" hidden="1">#REF!</definedName>
    <definedName name="Z_BDFEE6EF_734C_11D2_8E68_0008C77C0743_.wvu.PrintTitles" hidden="1">#REF!,#REF!</definedName>
    <definedName name="Z_BDFEE6F2_734C_11D2_8E68_0008C77C0743_.wvu.PrintArea" hidden="1">#REF!</definedName>
    <definedName name="Z_BDFEE6F2_734C_11D2_8E68_0008C77C0743_.wvu.PrintTitles" hidden="1">#REF!,#REF!</definedName>
    <definedName name="Z_BDFEE6F4_734C_11D2_8E68_0008C77C0743_.wvu.PrintArea" hidden="1">#REF!</definedName>
    <definedName name="Z_BDFEE6F4_734C_11D2_8E68_0008C77C0743_.wvu.PrintTitles" hidden="1">#REF!,#REF!</definedName>
    <definedName name="Z_BDFEE6FA_734C_11D2_8E68_0008C77C0743_.wvu.PrintArea" hidden="1">#REF!</definedName>
    <definedName name="Z_BDFEE6FA_734C_11D2_8E68_0008C77C0743_.wvu.PrintTitles" hidden="1">#REF!,#REF!</definedName>
    <definedName name="Z_BDFEE6FC_734C_11D2_8E68_0008C77C0743_.wvu.PrintArea" hidden="1">#REF!</definedName>
    <definedName name="Z_BDFEE6FC_734C_11D2_8E68_0008C77C0743_.wvu.PrintTitles" hidden="1">#REF!,#REF!</definedName>
    <definedName name="Z_BDFEE6FE_734C_11D2_8E68_0008C77C0743_.wvu.PrintArea" hidden="1">#REF!</definedName>
    <definedName name="Z_BDFEE6FE_734C_11D2_8E68_0008C77C0743_.wvu.PrintTitles" hidden="1">#REF!,#REF!</definedName>
    <definedName name="Z_BE4AA1C5_ECFE_11D2_8EB8_0008C77C0743_.wvu.PrintArea" hidden="1">#REF!</definedName>
    <definedName name="Z_BE4AA1C5_ECFE_11D2_8EB8_0008C77C0743_.wvu.PrintTitles" hidden="1">#REF!</definedName>
    <definedName name="Z_BE4AA1D8_ECFE_11D2_8EB8_0008C77C0743_.wvu.PrintArea" hidden="1">#REF!</definedName>
    <definedName name="Z_BE4AA1D8_ECFE_11D2_8EB8_0008C77C0743_.wvu.PrintTitles" hidden="1">#REF!</definedName>
    <definedName name="Z_BE4AA1E8_ECFE_11D2_8EB8_0008C77C0743_.wvu.PrintArea" hidden="1">#REF!</definedName>
    <definedName name="Z_BE4AA1E8_ECFE_11D2_8EB8_0008C77C0743_.wvu.PrintTitles" hidden="1">#REF!,#REF!</definedName>
    <definedName name="Z_BFEBD6B7_EDBB_11D2_8EB9_0008C77C0743_.wvu.PrintArea" hidden="1">#REF!</definedName>
    <definedName name="Z_BFEBD6B7_EDBB_11D2_8EB9_0008C77C0743_.wvu.PrintTitles" hidden="1">#REF!</definedName>
    <definedName name="Z_BFEBD6CA_EDBB_11D2_8EB9_0008C77C0743_.wvu.PrintArea" hidden="1">#REF!</definedName>
    <definedName name="Z_BFEBD6CA_EDBB_11D2_8EB9_0008C77C0743_.wvu.PrintTitles" hidden="1">#REF!</definedName>
    <definedName name="Z_BFEBD6DA_EDBB_11D2_8EB9_0008C77C0743_.wvu.PrintArea" hidden="1">#REF!</definedName>
    <definedName name="Z_BFEBD6DA_EDBB_11D2_8EB9_0008C77C0743_.wvu.PrintTitles" hidden="1">#REF!,#REF!</definedName>
    <definedName name="Z_CD050555_ECE8_11D2_8EB7_0008C77C0743_.wvu.PrintArea" hidden="1">#REF!</definedName>
    <definedName name="Z_CD050555_ECE8_11D2_8EB7_0008C77C0743_.wvu.PrintTitles" hidden="1">#REF!</definedName>
    <definedName name="Z_CD050568_ECE8_11D2_8EB7_0008C77C0743_.wvu.PrintArea" hidden="1">#REF!</definedName>
    <definedName name="Z_CD050568_ECE8_11D2_8EB7_0008C77C0743_.wvu.PrintTitles" hidden="1">#REF!</definedName>
    <definedName name="Z_CD050578_ECE8_11D2_8EB7_0008C77C0743_.wvu.PrintArea" hidden="1">#REF!</definedName>
    <definedName name="Z_CD050578_ECE8_11D2_8EB7_0008C77C0743_.wvu.PrintTitles" hidden="1">#REF!,#REF!</definedName>
    <definedName name="Z_CF4A68D4_EB6D_11D2_8EB5_0008C77C0743_.wvu.PrintArea" hidden="1">#REF!</definedName>
    <definedName name="Z_CF4A68D4_EB6D_11D2_8EB5_0008C77C0743_.wvu.PrintTitles" hidden="1">#REF!</definedName>
    <definedName name="Z_CF4A68E7_EB6D_11D2_8EB5_0008C77C0743_.wvu.PrintArea" hidden="1">#REF!</definedName>
    <definedName name="Z_CF4A68E7_EB6D_11D2_8EB5_0008C77C0743_.wvu.PrintTitles" hidden="1">#REF!</definedName>
    <definedName name="Z_CF4A68F7_EB6D_11D2_8EB5_0008C77C0743_.wvu.PrintArea" hidden="1">#REF!</definedName>
    <definedName name="Z_CF4A68F7_EB6D_11D2_8EB5_0008C77C0743_.wvu.PrintTitles" hidden="1">#REF!,#REF!</definedName>
    <definedName name="Z_F3D6017D_338E_11D2_8E9B_0008C77C0743_.wvu.PrintArea" hidden="1">#REF!</definedName>
    <definedName name="Z_F3D6017D_338E_11D2_8E9B_0008C77C0743_.wvu.PrintTitles" hidden="1">#REF!</definedName>
    <definedName name="Z_F3D6018C_338E_11D2_8E9B_0008C77C0743_.wvu.PrintArea" hidden="1">#REF!</definedName>
    <definedName name="Z_F3D6018C_338E_11D2_8E9B_0008C77C0743_.wvu.PrintTitles" hidden="1">#REF!</definedName>
    <definedName name="Z_F3D60199_338E_11D2_8E9B_0008C77C0743_.wvu.PrintArea" hidden="1">#REF!</definedName>
    <definedName name="Z_F3D60199_338E_11D2_8E9B_0008C77C0743_.wvu.PrintTitles" hidden="1">#REF!,#REF!</definedName>
    <definedName name="zdcw" hidden="1">#REF!</definedName>
    <definedName name="zj" hidden="1">#REF!</definedName>
    <definedName name="znh" hidden="1">#REF!</definedName>
    <definedName name="zozo" hidden="1">{"VUE95",#N/A,TRUE,"D";"VUE96",#N/A,TRUE,"E";"VUE97",#N/A,TRUE,"F";"VUE98",#N/A,TRUE,"G"}</definedName>
    <definedName name="zxcvb" hidden="1">#REF!</definedName>
    <definedName name="zxd" hidden="1">#REF!</definedName>
    <definedName name="ZZ_EVCOMOPTS" hidden="1">10</definedName>
    <definedName name="zzz" hidden="1">{"'Sheet1'!$A$1:$O$40"}</definedName>
    <definedName name="zzz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52" l="1"/>
  <c r="E102" i="142" l="1"/>
  <c r="E101" i="142"/>
  <c r="E20" i="142"/>
  <c r="E19" i="142"/>
  <c r="H63" i="152"/>
  <c r="D138" i="152" l="1"/>
  <c r="C138" i="152"/>
  <c r="F137" i="152"/>
  <c r="D137" i="152"/>
  <c r="C137" i="152"/>
  <c r="J19" i="35"/>
  <c r="I19" i="35"/>
  <c r="H19" i="35"/>
  <c r="J18" i="35"/>
  <c r="I18" i="35"/>
  <c r="H18" i="35"/>
  <c r="E133" i="152" l="1"/>
  <c r="E132" i="152"/>
  <c r="E131" i="152"/>
  <c r="E130" i="152"/>
  <c r="E129" i="152"/>
  <c r="E128" i="152"/>
  <c r="E127" i="152"/>
  <c r="E126" i="152"/>
  <c r="E125" i="152"/>
  <c r="E124" i="152"/>
  <c r="E123" i="152"/>
  <c r="E122" i="152"/>
  <c r="E121" i="152"/>
  <c r="E120" i="152"/>
  <c r="E119" i="152"/>
  <c r="E118" i="152"/>
  <c r="E117" i="152"/>
  <c r="E116" i="152"/>
  <c r="E115" i="152"/>
  <c r="E114" i="152"/>
  <c r="E113" i="152"/>
  <c r="E112" i="152"/>
  <c r="E111" i="152"/>
  <c r="E110" i="152"/>
  <c r="E109" i="152"/>
  <c r="E108" i="152"/>
  <c r="E107" i="152"/>
  <c r="E106" i="152"/>
  <c r="E105" i="152"/>
  <c r="E104" i="152"/>
  <c r="E103" i="152"/>
  <c r="E102" i="152"/>
  <c r="E101" i="152"/>
  <c r="E100" i="152"/>
  <c r="E99" i="152"/>
  <c r="E98" i="152"/>
  <c r="E97" i="152"/>
  <c r="E96" i="152"/>
  <c r="E95" i="152"/>
  <c r="E94" i="152"/>
  <c r="E93" i="152"/>
  <c r="E92" i="152"/>
  <c r="E91" i="152"/>
  <c r="E90" i="152"/>
  <c r="E89" i="152"/>
  <c r="E88" i="152"/>
  <c r="E87" i="152"/>
  <c r="E86" i="152"/>
  <c r="E85" i="152"/>
  <c r="E84" i="152"/>
  <c r="E83" i="152"/>
  <c r="E82" i="152"/>
  <c r="E81" i="152"/>
  <c r="E80" i="152"/>
  <c r="E79" i="152"/>
  <c r="E78" i="152"/>
  <c r="E77" i="152"/>
  <c r="E76" i="152"/>
  <c r="E75" i="152"/>
  <c r="E74" i="152"/>
  <c r="E73" i="152"/>
  <c r="E72" i="152"/>
  <c r="E71" i="152"/>
  <c r="E70" i="152"/>
  <c r="E69" i="152"/>
  <c r="E68" i="152"/>
  <c r="E67" i="152"/>
  <c r="E66" i="152"/>
  <c r="E65" i="152"/>
  <c r="E64" i="152"/>
  <c r="E63" i="152"/>
  <c r="E62" i="152"/>
  <c r="E61" i="152"/>
  <c r="E60" i="152"/>
  <c r="E59" i="152"/>
  <c r="E58" i="152"/>
  <c r="E57" i="152"/>
  <c r="E56" i="152"/>
  <c r="E55" i="152"/>
  <c r="E54" i="152"/>
  <c r="E53" i="152"/>
  <c r="E52" i="152"/>
  <c r="E51" i="152"/>
  <c r="E50" i="152"/>
  <c r="E49" i="152"/>
  <c r="E48" i="152"/>
  <c r="E47" i="152"/>
  <c r="E46" i="152"/>
  <c r="E45" i="152"/>
  <c r="E44" i="152"/>
  <c r="E43" i="152"/>
  <c r="E42" i="152"/>
  <c r="E41" i="152"/>
  <c r="E40" i="152"/>
  <c r="E39" i="152"/>
  <c r="E38" i="152"/>
  <c r="E37" i="152"/>
  <c r="E36" i="152"/>
  <c r="E35" i="152"/>
  <c r="E34" i="152"/>
  <c r="E33" i="152"/>
  <c r="E32" i="152"/>
  <c r="E31" i="152"/>
  <c r="E30" i="152"/>
  <c r="E29" i="152"/>
  <c r="E28" i="152"/>
  <c r="E27" i="152"/>
  <c r="E26" i="152"/>
  <c r="E25" i="152"/>
  <c r="E24" i="152"/>
  <c r="E23" i="152"/>
  <c r="E22" i="152"/>
  <c r="E21" i="152"/>
  <c r="E20" i="152"/>
  <c r="E19" i="152"/>
  <c r="E18" i="152"/>
  <c r="E17" i="152"/>
  <c r="E16" i="152"/>
  <c r="E15" i="152"/>
  <c r="E14" i="152"/>
  <c r="E13" i="152"/>
  <c r="E12" i="152"/>
  <c r="E11" i="152"/>
  <c r="E10" i="152"/>
  <c r="E9" i="152"/>
  <c r="E8" i="152"/>
  <c r="E7" i="152"/>
  <c r="E138" i="152" l="1"/>
  <c r="E137" i="152"/>
  <c r="J7" i="66"/>
  <c r="J8" i="66"/>
  <c r="J9" i="66"/>
  <c r="J10" i="66"/>
  <c r="J11" i="66"/>
  <c r="J12" i="66"/>
  <c r="G7" i="66"/>
  <c r="G8" i="66"/>
  <c r="G9" i="66"/>
  <c r="G10" i="66"/>
  <c r="G11" i="66"/>
  <c r="G12" i="66"/>
  <c r="J6" i="66"/>
  <c r="G6" i="66"/>
  <c r="K12" i="66" l="1"/>
  <c r="L12" i="66" s="1"/>
  <c r="M12" i="66" s="1"/>
  <c r="K11" i="66"/>
  <c r="L11" i="66" s="1"/>
  <c r="M11" i="66" s="1"/>
  <c r="K10" i="66"/>
  <c r="L10" i="66" s="1"/>
  <c r="M10" i="66" s="1"/>
  <c r="K9" i="66"/>
  <c r="L9" i="66" s="1"/>
  <c r="M9" i="66" s="1"/>
  <c r="K8" i="66"/>
  <c r="L8" i="66" s="1"/>
  <c r="M8" i="66" s="1"/>
  <c r="K6" i="66"/>
  <c r="L6" i="66" s="1"/>
  <c r="M6" i="66" s="1"/>
  <c r="K7" i="66"/>
  <c r="L7" i="66" s="1"/>
  <c r="M7" i="66" s="1"/>
  <c r="M18" i="66" l="1"/>
  <c r="M17" i="66"/>
  <c r="D144" i="142"/>
  <c r="D117" i="142"/>
  <c r="D90" i="142"/>
  <c r="F525" i="140"/>
  <c r="F524" i="140"/>
  <c r="F523" i="140"/>
  <c r="F522" i="140"/>
  <c r="F521" i="140"/>
  <c r="F520" i="140"/>
  <c r="F519" i="140"/>
  <c r="F518" i="140"/>
  <c r="F517" i="140"/>
  <c r="F516" i="140"/>
  <c r="F515" i="140"/>
  <c r="F514" i="140"/>
  <c r="F513" i="140"/>
  <c r="F512" i="140"/>
  <c r="F511" i="140"/>
  <c r="F510" i="140"/>
  <c r="F509" i="140"/>
  <c r="F508" i="140"/>
  <c r="F507" i="140"/>
  <c r="F506" i="140"/>
  <c r="F505" i="140"/>
  <c r="F504" i="140"/>
  <c r="F503" i="140"/>
  <c r="F502" i="140"/>
  <c r="F501" i="140"/>
  <c r="F500" i="140"/>
  <c r="F499" i="140"/>
  <c r="F498" i="140"/>
  <c r="F497" i="140"/>
  <c r="F496" i="140"/>
  <c r="F495" i="140"/>
  <c r="F494" i="140"/>
  <c r="F493" i="140"/>
  <c r="F492" i="140"/>
  <c r="F491" i="140"/>
  <c r="F490" i="140"/>
  <c r="F489" i="140"/>
  <c r="F488" i="140"/>
  <c r="F487" i="140"/>
  <c r="F486" i="140"/>
  <c r="F485" i="140"/>
  <c r="F484" i="140"/>
  <c r="F483" i="140"/>
  <c r="F482" i="140"/>
  <c r="F481" i="140"/>
  <c r="F480" i="140"/>
  <c r="F479" i="140"/>
  <c r="F478" i="140"/>
  <c r="F477" i="140"/>
  <c r="F476" i="140"/>
  <c r="F475" i="140"/>
  <c r="F474" i="140"/>
  <c r="F473" i="140"/>
  <c r="F472" i="140"/>
  <c r="F471" i="140"/>
  <c r="F470" i="140"/>
  <c r="F469" i="140"/>
  <c r="F468" i="140"/>
  <c r="F467" i="140"/>
  <c r="F466" i="140"/>
  <c r="F465" i="140"/>
  <c r="F464" i="140"/>
  <c r="F463" i="140"/>
  <c r="F462" i="140"/>
  <c r="F461" i="140"/>
  <c r="F460" i="140"/>
  <c r="F459" i="140"/>
  <c r="F458" i="140"/>
  <c r="F457" i="140"/>
  <c r="F456" i="140"/>
  <c r="F455" i="140"/>
  <c r="F454" i="140"/>
  <c r="F453" i="140"/>
  <c r="F452" i="140"/>
  <c r="F451" i="140"/>
  <c r="F450" i="140"/>
  <c r="F449" i="140"/>
  <c r="F448" i="140"/>
  <c r="F447" i="140"/>
  <c r="F446" i="140"/>
  <c r="F445" i="140"/>
  <c r="F444" i="140"/>
  <c r="F443" i="140"/>
  <c r="F442" i="140"/>
  <c r="F441" i="140"/>
  <c r="F440" i="140"/>
  <c r="F439" i="140"/>
  <c r="F438" i="140"/>
  <c r="F437" i="140"/>
  <c r="F436" i="140"/>
  <c r="F435" i="140"/>
  <c r="F434" i="140"/>
  <c r="F433" i="140"/>
  <c r="F432" i="140"/>
  <c r="F431" i="140"/>
  <c r="F430" i="140"/>
  <c r="F429" i="140"/>
  <c r="F428" i="140"/>
  <c r="F427" i="140"/>
  <c r="F426" i="140"/>
  <c r="F425" i="140"/>
  <c r="F424" i="140"/>
  <c r="F423" i="140"/>
  <c r="F422" i="140"/>
  <c r="F421" i="140"/>
  <c r="F420" i="140"/>
  <c r="F419" i="140"/>
  <c r="F418" i="140"/>
  <c r="F417" i="140"/>
  <c r="F416" i="140"/>
  <c r="F415" i="140"/>
  <c r="F414" i="140"/>
  <c r="F413" i="140"/>
  <c r="F412" i="140"/>
  <c r="F411" i="140"/>
  <c r="F410" i="140"/>
  <c r="F409" i="140"/>
  <c r="F408" i="140"/>
  <c r="F407" i="140"/>
  <c r="F406" i="140"/>
  <c r="F405" i="140"/>
  <c r="F404" i="140"/>
  <c r="F403" i="140"/>
  <c r="F402" i="140"/>
  <c r="F401" i="140"/>
  <c r="F400" i="140"/>
  <c r="F399" i="140"/>
  <c r="F398" i="140"/>
  <c r="F397" i="140"/>
  <c r="F396" i="140"/>
  <c r="F395" i="140"/>
  <c r="F394" i="140"/>
  <c r="F393" i="140"/>
  <c r="F392" i="140"/>
  <c r="F391" i="140"/>
  <c r="F390" i="140"/>
  <c r="F389" i="140"/>
  <c r="F388" i="140"/>
  <c r="F387" i="140"/>
  <c r="F386" i="140"/>
  <c r="F385" i="140"/>
  <c r="F384" i="140"/>
  <c r="F383" i="140"/>
  <c r="F382" i="140"/>
  <c r="F381" i="140"/>
  <c r="F380" i="140"/>
  <c r="F379" i="140"/>
  <c r="F378" i="140"/>
  <c r="F377" i="140"/>
  <c r="F376" i="140"/>
  <c r="F375" i="140"/>
  <c r="F374" i="140"/>
  <c r="F373" i="140"/>
  <c r="F372" i="140"/>
  <c r="F371" i="140"/>
  <c r="F370" i="140"/>
  <c r="F369" i="140"/>
  <c r="F368" i="140"/>
  <c r="F367" i="140"/>
  <c r="F366" i="140"/>
  <c r="F365" i="140"/>
  <c r="F364" i="140"/>
  <c r="F363" i="140"/>
  <c r="F362" i="140"/>
  <c r="F361" i="140"/>
  <c r="F360" i="140"/>
  <c r="F359" i="140"/>
  <c r="F358" i="140"/>
  <c r="F357" i="140"/>
  <c r="F356" i="140"/>
  <c r="F355" i="140"/>
  <c r="F354" i="140"/>
  <c r="F353" i="140"/>
  <c r="F352" i="140"/>
  <c r="F351" i="140"/>
  <c r="F350" i="140"/>
  <c r="F349" i="140"/>
  <c r="F348" i="140"/>
  <c r="F347" i="140"/>
  <c r="F346" i="140"/>
  <c r="F345" i="140"/>
  <c r="F344" i="140"/>
  <c r="F343" i="140"/>
  <c r="F342" i="140"/>
  <c r="F341" i="140"/>
  <c r="F340" i="140"/>
  <c r="F339" i="140"/>
  <c r="F338" i="140"/>
  <c r="F337" i="140"/>
  <c r="F336" i="140"/>
  <c r="F335" i="140"/>
  <c r="F334" i="140"/>
  <c r="F333" i="140"/>
  <c r="F332" i="140"/>
  <c r="F331" i="140"/>
  <c r="F330" i="140"/>
  <c r="F329" i="140"/>
  <c r="F328" i="140"/>
  <c r="F327" i="140"/>
  <c r="F326" i="140"/>
  <c r="F325" i="140"/>
  <c r="F324" i="140"/>
  <c r="F323" i="140"/>
  <c r="F322" i="140"/>
  <c r="F321" i="140"/>
  <c r="F320" i="140"/>
  <c r="F319" i="140"/>
  <c r="F318" i="140"/>
  <c r="F317" i="140"/>
  <c r="F316" i="140"/>
  <c r="F315" i="140"/>
  <c r="F314" i="140"/>
  <c r="F313" i="140"/>
  <c r="F312" i="140"/>
  <c r="F311" i="140"/>
  <c r="F310" i="140"/>
  <c r="F309" i="140"/>
  <c r="F308" i="140"/>
  <c r="F307" i="140"/>
  <c r="F306" i="140"/>
  <c r="F305" i="140"/>
  <c r="F304" i="140"/>
  <c r="F303" i="140"/>
  <c r="F302" i="140"/>
  <c r="F301" i="140"/>
  <c r="F300" i="140"/>
  <c r="F299" i="140"/>
  <c r="F298" i="140"/>
  <c r="F297" i="140"/>
  <c r="F296" i="140"/>
  <c r="F295" i="140"/>
  <c r="F294" i="140"/>
  <c r="F293" i="140"/>
  <c r="F292" i="140"/>
  <c r="F291" i="140"/>
  <c r="F290" i="140"/>
  <c r="F289" i="140"/>
  <c r="F288" i="140"/>
  <c r="F287" i="140"/>
  <c r="F286" i="140"/>
  <c r="F285" i="140"/>
  <c r="F284" i="140"/>
  <c r="F283" i="140"/>
  <c r="F282" i="140"/>
  <c r="F281" i="140"/>
  <c r="F280" i="140"/>
  <c r="F279" i="140"/>
  <c r="F278" i="140"/>
  <c r="F277" i="140"/>
  <c r="F276" i="140"/>
  <c r="F275" i="140"/>
  <c r="F274" i="140"/>
  <c r="F273" i="140"/>
  <c r="F272" i="140"/>
  <c r="F271" i="140"/>
  <c r="F270" i="140"/>
  <c r="F269" i="140"/>
  <c r="F268" i="140"/>
  <c r="F267" i="140"/>
  <c r="F266" i="140"/>
  <c r="F265" i="140"/>
  <c r="F264" i="140"/>
  <c r="F263" i="140"/>
  <c r="F262" i="140"/>
  <c r="F261" i="140"/>
  <c r="F260" i="140"/>
  <c r="F259" i="140"/>
  <c r="F258" i="140"/>
  <c r="F257" i="140"/>
  <c r="F256" i="140"/>
  <c r="F255" i="140"/>
  <c r="F254" i="140"/>
  <c r="F253" i="140"/>
  <c r="F252" i="140"/>
  <c r="F251" i="140"/>
  <c r="F250" i="140"/>
  <c r="F249" i="140"/>
  <c r="F248" i="140"/>
  <c r="F247" i="140"/>
  <c r="F246" i="140"/>
  <c r="F245" i="140"/>
  <c r="F244" i="140"/>
  <c r="F243" i="140"/>
  <c r="F242" i="140"/>
  <c r="F241" i="140"/>
  <c r="F240" i="140"/>
  <c r="F239" i="140"/>
  <c r="F238" i="140"/>
  <c r="F237" i="140"/>
  <c r="F236" i="140"/>
  <c r="F235" i="140"/>
  <c r="F234" i="140"/>
  <c r="F233" i="140"/>
  <c r="F232" i="140"/>
  <c r="F231" i="140"/>
  <c r="F230" i="140"/>
  <c r="F229" i="140"/>
  <c r="F228" i="140"/>
  <c r="F227" i="140"/>
  <c r="F226" i="140"/>
  <c r="F225" i="140"/>
  <c r="F224" i="140"/>
  <c r="F223" i="140"/>
  <c r="F222" i="140"/>
  <c r="F221" i="140"/>
  <c r="F220" i="140"/>
  <c r="F219" i="140"/>
  <c r="F218" i="140"/>
  <c r="F217" i="140"/>
  <c r="F216" i="140"/>
  <c r="F215" i="140"/>
  <c r="F214" i="140"/>
  <c r="F213" i="140"/>
  <c r="F212" i="140"/>
  <c r="F211" i="140"/>
  <c r="F210" i="140"/>
  <c r="F209" i="140"/>
  <c r="F208" i="140"/>
  <c r="F207" i="140"/>
  <c r="F206" i="140"/>
  <c r="F205" i="140"/>
  <c r="F204" i="140"/>
  <c r="F203" i="140"/>
  <c r="F202" i="140"/>
  <c r="F201" i="140"/>
  <c r="F200" i="140"/>
  <c r="F199" i="140"/>
  <c r="F198" i="140"/>
  <c r="F197" i="140"/>
  <c r="F196" i="140"/>
  <c r="F195" i="140"/>
  <c r="F194" i="140"/>
  <c r="F193" i="140"/>
  <c r="F192" i="140"/>
  <c r="F191" i="140"/>
  <c r="F190" i="140"/>
  <c r="F189" i="140"/>
  <c r="F188" i="140"/>
  <c r="F187" i="140"/>
  <c r="F186" i="140"/>
  <c r="F185" i="140"/>
  <c r="F184" i="140"/>
  <c r="F183" i="140"/>
  <c r="F182" i="140"/>
  <c r="F181" i="140"/>
  <c r="F180" i="140"/>
  <c r="F179" i="140"/>
  <c r="F178" i="140"/>
  <c r="F177" i="140"/>
  <c r="F176" i="140"/>
  <c r="F175" i="140"/>
  <c r="F174" i="140"/>
  <c r="F173" i="140"/>
  <c r="F172" i="140"/>
  <c r="F171" i="140"/>
  <c r="F170" i="140"/>
  <c r="F169" i="140"/>
  <c r="F168" i="140"/>
  <c r="F167" i="140"/>
  <c r="F166" i="140"/>
  <c r="F165" i="140"/>
  <c r="F164" i="140"/>
  <c r="F163" i="140"/>
  <c r="F162" i="140"/>
  <c r="F161" i="140"/>
  <c r="F160" i="140"/>
  <c r="F159" i="140"/>
  <c r="F158" i="140"/>
  <c r="F157" i="140"/>
  <c r="F156" i="140"/>
  <c r="F155" i="140"/>
  <c r="F154" i="140"/>
  <c r="F153" i="140"/>
  <c r="F152" i="140"/>
  <c r="F151" i="140"/>
  <c r="F150" i="140"/>
  <c r="F149" i="140"/>
  <c r="F148" i="140"/>
  <c r="F147" i="140"/>
  <c r="F146" i="140"/>
  <c r="F145" i="140"/>
  <c r="F144" i="140"/>
  <c r="F143" i="140"/>
  <c r="F142" i="140"/>
  <c r="F141" i="140"/>
  <c r="F140" i="140"/>
  <c r="F139" i="140"/>
  <c r="F138" i="140"/>
  <c r="F137" i="140"/>
  <c r="F136" i="140"/>
  <c r="F135" i="140"/>
  <c r="F134" i="140"/>
  <c r="F133" i="140"/>
  <c r="F132" i="140"/>
  <c r="F131" i="140"/>
  <c r="F130" i="140"/>
  <c r="F129" i="140"/>
  <c r="F128" i="140"/>
  <c r="F127" i="140"/>
  <c r="F126" i="140"/>
  <c r="F125" i="140"/>
  <c r="F124" i="140"/>
  <c r="F123" i="140"/>
  <c r="F122" i="140"/>
  <c r="F121" i="140"/>
  <c r="F120" i="140"/>
  <c r="F119" i="140"/>
  <c r="F118" i="140"/>
  <c r="F117" i="140"/>
  <c r="F116" i="140"/>
  <c r="F115" i="140"/>
  <c r="F114" i="140"/>
  <c r="F113" i="140"/>
  <c r="F112" i="140"/>
  <c r="F111" i="140"/>
  <c r="F110" i="140"/>
  <c r="F109" i="140"/>
  <c r="F108" i="140"/>
  <c r="F107" i="140"/>
  <c r="F106" i="140"/>
  <c r="F105" i="140"/>
  <c r="F104" i="140"/>
  <c r="F103" i="140"/>
  <c r="F102" i="140"/>
  <c r="F101" i="140"/>
  <c r="F100" i="140"/>
  <c r="F99" i="140"/>
  <c r="F98" i="140"/>
  <c r="F97" i="140"/>
  <c r="F96" i="140"/>
  <c r="F95" i="140"/>
  <c r="F94" i="140"/>
  <c r="F93" i="140"/>
  <c r="F92" i="140"/>
  <c r="F91" i="140"/>
  <c r="F90" i="140"/>
  <c r="F89" i="140"/>
  <c r="F88" i="140"/>
  <c r="F87" i="140"/>
  <c r="F86" i="140"/>
  <c r="F85" i="140"/>
  <c r="F84" i="140"/>
  <c r="F83" i="140"/>
  <c r="F82" i="140"/>
  <c r="F81" i="140"/>
  <c r="F80" i="140"/>
  <c r="F79" i="140"/>
  <c r="F78" i="140"/>
  <c r="F77" i="140"/>
  <c r="F76" i="140"/>
  <c r="F75" i="140"/>
  <c r="F74" i="140"/>
  <c r="F73" i="140"/>
  <c r="F72" i="140"/>
  <c r="F71" i="140"/>
  <c r="F70" i="140"/>
  <c r="F69" i="140"/>
  <c r="F68" i="140"/>
  <c r="F67" i="140"/>
  <c r="F66" i="140"/>
  <c r="F65" i="140"/>
  <c r="F64" i="140"/>
  <c r="F63" i="140"/>
  <c r="F62" i="140"/>
  <c r="F61" i="140"/>
  <c r="F60" i="140"/>
  <c r="F59" i="140"/>
  <c r="F58" i="140"/>
  <c r="F57" i="140"/>
  <c r="F56" i="140"/>
  <c r="F55" i="140"/>
  <c r="F54" i="140"/>
  <c r="F53" i="140"/>
  <c r="F52" i="140"/>
  <c r="F51" i="140"/>
  <c r="F50" i="140"/>
  <c r="F49" i="140"/>
  <c r="F48" i="140"/>
  <c r="F47" i="140"/>
  <c r="F46" i="140"/>
  <c r="F45" i="140"/>
  <c r="F44" i="140"/>
  <c r="F43" i="140"/>
  <c r="F42" i="140"/>
  <c r="F41" i="140"/>
  <c r="F40" i="140"/>
  <c r="F39" i="140"/>
  <c r="F38" i="140"/>
  <c r="F37" i="140"/>
  <c r="F36" i="140"/>
  <c r="F35" i="140"/>
  <c r="F34" i="140"/>
  <c r="F33" i="140"/>
  <c r="F32" i="140"/>
  <c r="F31" i="140"/>
  <c r="F30" i="140"/>
  <c r="F29" i="140"/>
  <c r="F28" i="140"/>
  <c r="F27" i="140"/>
  <c r="F26" i="140"/>
  <c r="F25" i="140"/>
  <c r="F24" i="140"/>
  <c r="F23" i="140"/>
  <c r="G23" i="140" l="1"/>
  <c r="E23" i="141" l="1"/>
  <c r="D7" i="86" l="1"/>
  <c r="D63" i="142"/>
  <c r="D36" i="142"/>
  <c r="D37" i="142" s="1"/>
  <c r="D38" i="142" s="1"/>
  <c r="D39" i="142" s="1"/>
  <c r="D40" i="142" s="1"/>
  <c r="D9" i="142"/>
  <c r="D10" i="142" s="1"/>
  <c r="D11" i="142" s="1"/>
  <c r="D12" i="142" s="1"/>
  <c r="D13" i="142" s="1"/>
  <c r="B535" i="141"/>
  <c r="B534" i="141"/>
  <c r="B533" i="141"/>
  <c r="B532" i="141"/>
  <c r="B529" i="141"/>
  <c r="B528" i="141"/>
  <c r="B13" i="142"/>
  <c r="B13" i="86" s="1"/>
  <c r="C13" i="142"/>
  <c r="C11" i="66" s="1"/>
  <c r="C12" i="35"/>
  <c r="B12" i="35"/>
  <c r="D64" i="142" l="1"/>
  <c r="D65" i="142" s="1"/>
  <c r="D66" i="142" s="1"/>
  <c r="D67" i="142" s="1"/>
  <c r="D68" i="142" s="1"/>
  <c r="D145" i="142"/>
  <c r="C13" i="86"/>
  <c r="B46" i="35"/>
  <c r="B80" i="35" s="1"/>
  <c r="C46" i="35"/>
  <c r="C80" i="35" s="1"/>
  <c r="C40" i="142"/>
  <c r="B40" i="142"/>
  <c r="B11" i="66"/>
  <c r="S16" i="139"/>
  <c r="D41" i="142"/>
  <c r="D122" i="142"/>
  <c r="D14" i="142"/>
  <c r="D95" i="142"/>
  <c r="D149" i="142" l="1"/>
  <c r="B40" i="86"/>
  <c r="B67" i="142"/>
  <c r="C40" i="86"/>
  <c r="C67" i="142"/>
  <c r="C67" i="86" l="1"/>
  <c r="C95" i="142"/>
  <c r="B67" i="86"/>
  <c r="B95" i="142"/>
  <c r="B95" i="86" l="1"/>
  <c r="B122" i="142"/>
  <c r="C95" i="86"/>
  <c r="C122" i="142"/>
  <c r="C122" i="86" l="1"/>
  <c r="C149" i="142"/>
  <c r="C149" i="86" s="1"/>
  <c r="B122" i="86"/>
  <c r="B149" i="142"/>
  <c r="B149" i="86" s="1"/>
  <c r="H2" i="152" l="1"/>
  <c r="H1" i="152"/>
  <c r="K52" i="152" l="1"/>
  <c r="L52" i="152" s="1"/>
  <c r="K51" i="152"/>
  <c r="L51" i="152" s="1"/>
  <c r="K50" i="152"/>
  <c r="M52" i="152" l="1"/>
  <c r="Q16" i="139" s="1"/>
  <c r="M51" i="152"/>
  <c r="P16" i="139" s="1"/>
  <c r="L50" i="152" l="1"/>
  <c r="M50" i="152" s="1"/>
  <c r="O16" i="139" l="1"/>
  <c r="R16" i="139" s="1"/>
  <c r="M53" i="152" l="1"/>
  <c r="M9" i="139" l="1"/>
  <c r="Q8" i="139" s="1"/>
  <c r="L9" i="139"/>
  <c r="P8" i="139" s="1"/>
  <c r="K9" i="139"/>
  <c r="O8" i="139" s="1"/>
  <c r="P13" i="139" l="1"/>
  <c r="Q13" i="139"/>
  <c r="Q12" i="139"/>
  <c r="P12" i="139"/>
  <c r="P17" i="139"/>
  <c r="P15" i="139"/>
  <c r="P11" i="139"/>
  <c r="P14" i="139"/>
  <c r="Q15" i="139"/>
  <c r="Q11" i="139"/>
  <c r="Q14" i="139"/>
  <c r="Q17" i="139"/>
  <c r="Q28" i="139" l="1"/>
  <c r="Q29" i="139"/>
  <c r="P28" i="139"/>
  <c r="P29" i="139"/>
  <c r="Q22" i="139"/>
  <c r="Q21" i="139"/>
  <c r="P22" i="139"/>
  <c r="P21" i="139"/>
  <c r="O12" i="139" l="1"/>
  <c r="O13" i="139"/>
  <c r="O11" i="139"/>
  <c r="O17" i="139"/>
  <c r="O15" i="139"/>
  <c r="O14" i="139"/>
  <c r="O29" i="139" l="1"/>
  <c r="O28" i="139"/>
  <c r="R14" i="139"/>
  <c r="R13" i="139"/>
  <c r="R15" i="139"/>
  <c r="R17" i="139"/>
  <c r="R12" i="139"/>
  <c r="R11" i="139"/>
  <c r="O22" i="139"/>
  <c r="O21" i="139"/>
  <c r="B106" i="86"/>
  <c r="B77" i="86"/>
  <c r="B50" i="86"/>
  <c r="D62" i="86"/>
  <c r="D61" i="86"/>
  <c r="D35" i="86"/>
  <c r="D34" i="86"/>
  <c r="B24" i="86"/>
  <c r="B23" i="86"/>
  <c r="D8" i="86"/>
  <c r="D9" i="86" s="1"/>
  <c r="R28" i="139" l="1"/>
  <c r="R29" i="139"/>
  <c r="D144" i="86"/>
  <c r="D63" i="86"/>
  <c r="D10" i="86"/>
  <c r="D91" i="86"/>
  <c r="D117" i="86"/>
  <c r="D36" i="86"/>
  <c r="R22" i="139"/>
  <c r="R21" i="139"/>
  <c r="S13" i="139"/>
  <c r="D37" i="86" l="1"/>
  <c r="D118" i="86"/>
  <c r="D11" i="86"/>
  <c r="D92" i="86"/>
  <c r="D64" i="86"/>
  <c r="D145" i="86"/>
  <c r="S12" i="139"/>
  <c r="D65" i="86" l="1"/>
  <c r="D146" i="86"/>
  <c r="D12" i="86"/>
  <c r="D93" i="86"/>
  <c r="D38" i="86"/>
  <c r="D119" i="86"/>
  <c r="C14" i="142"/>
  <c r="C12" i="66" s="1"/>
  <c r="B14" i="142"/>
  <c r="C12" i="142"/>
  <c r="C10" i="66" s="1"/>
  <c r="B12" i="142"/>
  <c r="C11" i="142"/>
  <c r="C9" i="66" s="1"/>
  <c r="B11" i="142"/>
  <c r="C10" i="142"/>
  <c r="C8" i="66" s="1"/>
  <c r="B10" i="142"/>
  <c r="C9" i="142"/>
  <c r="C7" i="66" s="1"/>
  <c r="B9" i="142"/>
  <c r="C8" i="142"/>
  <c r="B8" i="142"/>
  <c r="D39" i="86" l="1"/>
  <c r="D120" i="86"/>
  <c r="D13" i="86"/>
  <c r="D94" i="86"/>
  <c r="D66" i="86"/>
  <c r="D147" i="86"/>
  <c r="C13" i="35"/>
  <c r="B13" i="35"/>
  <c r="C11" i="35"/>
  <c r="B11" i="35"/>
  <c r="C10" i="35"/>
  <c r="B10" i="35"/>
  <c r="C9" i="35"/>
  <c r="B9" i="35"/>
  <c r="C8" i="35"/>
  <c r="B8" i="35"/>
  <c r="C7" i="35"/>
  <c r="B7" i="35"/>
  <c r="B12" i="66"/>
  <c r="B10" i="66"/>
  <c r="B9" i="66"/>
  <c r="B8" i="66"/>
  <c r="B7" i="66"/>
  <c r="C6" i="66"/>
  <c r="B6" i="66"/>
  <c r="C14" i="86"/>
  <c r="B14" i="86"/>
  <c r="C12" i="86"/>
  <c r="B12" i="86"/>
  <c r="C11" i="86"/>
  <c r="B11" i="86"/>
  <c r="C10" i="86"/>
  <c r="B10" i="86"/>
  <c r="C9" i="86"/>
  <c r="B9" i="86"/>
  <c r="C8" i="86"/>
  <c r="B8" i="86"/>
  <c r="C41" i="142"/>
  <c r="C41" i="86" s="1"/>
  <c r="B41" i="142"/>
  <c r="B68" i="142" s="1"/>
  <c r="C39" i="142"/>
  <c r="C66" i="142" s="1"/>
  <c r="C66" i="86" s="1"/>
  <c r="B39" i="142"/>
  <c r="B39" i="86" s="1"/>
  <c r="C38" i="142"/>
  <c r="C38" i="86" s="1"/>
  <c r="B38" i="142"/>
  <c r="B38" i="86" s="1"/>
  <c r="C37" i="142"/>
  <c r="C37" i="86" s="1"/>
  <c r="B37" i="142"/>
  <c r="B64" i="142" s="1"/>
  <c r="C36" i="142"/>
  <c r="C63" i="142" s="1"/>
  <c r="B36" i="142"/>
  <c r="B63" i="142" s="1"/>
  <c r="C35" i="142"/>
  <c r="C62" i="142" s="1"/>
  <c r="B35" i="142"/>
  <c r="B62" i="142" s="1"/>
  <c r="D67" i="86" l="1"/>
  <c r="D148" i="86"/>
  <c r="D14" i="86"/>
  <c r="D96" i="86" s="1"/>
  <c r="D95" i="86"/>
  <c r="D40" i="86"/>
  <c r="D121" i="86"/>
  <c r="C44" i="35"/>
  <c r="C78" i="35" s="1"/>
  <c r="C43" i="35"/>
  <c r="C77" i="35" s="1"/>
  <c r="B41" i="35"/>
  <c r="B75" i="35" s="1"/>
  <c r="B45" i="35"/>
  <c r="B79" i="35" s="1"/>
  <c r="C45" i="35"/>
  <c r="C79" i="35" s="1"/>
  <c r="B42" i="35"/>
  <c r="B76" i="35" s="1"/>
  <c r="C42" i="35"/>
  <c r="C76" i="35" s="1"/>
  <c r="C47" i="35"/>
  <c r="C81" i="35" s="1"/>
  <c r="C41" i="35"/>
  <c r="C75" i="35" s="1"/>
  <c r="B47" i="35"/>
  <c r="B81" i="35" s="1"/>
  <c r="B43" i="35"/>
  <c r="B77" i="35" s="1"/>
  <c r="B44" i="35"/>
  <c r="B78" i="35" s="1"/>
  <c r="B35" i="86"/>
  <c r="C64" i="142"/>
  <c r="C92" i="142" s="1"/>
  <c r="B36" i="86"/>
  <c r="B65" i="142"/>
  <c r="C36" i="86"/>
  <c r="C65" i="142"/>
  <c r="C39" i="86"/>
  <c r="C68" i="142"/>
  <c r="C96" i="142" s="1"/>
  <c r="B90" i="142"/>
  <c r="B62" i="86"/>
  <c r="B91" i="142"/>
  <c r="B63" i="86"/>
  <c r="C90" i="142"/>
  <c r="C62" i="86"/>
  <c r="B96" i="142"/>
  <c r="B68" i="86"/>
  <c r="B92" i="142"/>
  <c r="B64" i="86"/>
  <c r="C63" i="86"/>
  <c r="C91" i="142"/>
  <c r="C35" i="86"/>
  <c r="B66" i="142"/>
  <c r="C94" i="142"/>
  <c r="B37" i="86"/>
  <c r="B41" i="86"/>
  <c r="C123" i="142" l="1"/>
  <c r="C123" i="86" s="1"/>
  <c r="C119" i="142"/>
  <c r="C146" i="142" s="1"/>
  <c r="C146" i="86" s="1"/>
  <c r="D41" i="86"/>
  <c r="D123" i="86" s="1"/>
  <c r="D122" i="86"/>
  <c r="D149" i="86"/>
  <c r="D68" i="86"/>
  <c r="D150" i="86" s="1"/>
  <c r="C64" i="86"/>
  <c r="C92" i="86"/>
  <c r="B65" i="86"/>
  <c r="B93" i="142"/>
  <c r="C96" i="86"/>
  <c r="C65" i="86"/>
  <c r="C93" i="142"/>
  <c r="C68" i="86"/>
  <c r="B66" i="86"/>
  <c r="B94" i="142"/>
  <c r="C118" i="142"/>
  <c r="C91" i="86"/>
  <c r="B96" i="86"/>
  <c r="B123" i="142"/>
  <c r="C94" i="86"/>
  <c r="C121" i="142"/>
  <c r="B91" i="86"/>
  <c r="B118" i="142"/>
  <c r="B119" i="142"/>
  <c r="B92" i="86"/>
  <c r="C117" i="142"/>
  <c r="C90" i="86"/>
  <c r="B90" i="86"/>
  <c r="B117" i="142"/>
  <c r="C119" i="86" l="1"/>
  <c r="C150" i="142"/>
  <c r="C150" i="86" s="1"/>
  <c r="C93" i="86"/>
  <c r="C120" i="142"/>
  <c r="B120" i="142"/>
  <c r="B93" i="86"/>
  <c r="B117" i="86"/>
  <c r="B144" i="142"/>
  <c r="B144" i="86" s="1"/>
  <c r="B150" i="142"/>
  <c r="B150" i="86" s="1"/>
  <c r="B123" i="86"/>
  <c r="C118" i="86"/>
  <c r="C145" i="142"/>
  <c r="C145" i="86" s="1"/>
  <c r="C117" i="86"/>
  <c r="C144" i="142"/>
  <c r="C144" i="86" s="1"/>
  <c r="B94" i="86"/>
  <c r="B121" i="142"/>
  <c r="B146" i="142"/>
  <c r="B146" i="86" s="1"/>
  <c r="B119" i="86"/>
  <c r="B118" i="86"/>
  <c r="B145" i="142"/>
  <c r="B145" i="86" s="1"/>
  <c r="C121" i="86"/>
  <c r="C148" i="142"/>
  <c r="C148" i="86" s="1"/>
  <c r="B120" i="86" l="1"/>
  <c r="B147" i="142"/>
  <c r="B147" i="86" s="1"/>
  <c r="C147" i="142"/>
  <c r="C147" i="86" s="1"/>
  <c r="C120" i="86"/>
  <c r="B121" i="86"/>
  <c r="B148" i="142"/>
  <c r="B148" i="86" s="1"/>
  <c r="B30" i="86" l="1"/>
  <c r="B57" i="86" s="1"/>
  <c r="B85" i="86" s="1"/>
  <c r="B112" i="86" s="1"/>
  <c r="B139" i="86" s="1"/>
  <c r="B30" i="142"/>
  <c r="B57" i="142" s="1"/>
  <c r="B85" i="142" s="1"/>
  <c r="B112" i="142" s="1"/>
  <c r="B139" i="142" s="1"/>
  <c r="E525" i="141"/>
  <c r="D525" i="141"/>
  <c r="E524" i="141"/>
  <c r="D524" i="141"/>
  <c r="E523" i="141"/>
  <c r="D523" i="141"/>
  <c r="E522" i="141"/>
  <c r="D522" i="141"/>
  <c r="E521" i="141"/>
  <c r="D521" i="141"/>
  <c r="E520" i="141"/>
  <c r="D520" i="141"/>
  <c r="E519" i="141"/>
  <c r="D519" i="141"/>
  <c r="E518" i="141"/>
  <c r="D518" i="141"/>
  <c r="E517" i="141"/>
  <c r="D517" i="141"/>
  <c r="E516" i="141"/>
  <c r="D516" i="141"/>
  <c r="E515" i="141"/>
  <c r="D515" i="141"/>
  <c r="E514" i="141"/>
  <c r="D514" i="141"/>
  <c r="E513" i="141"/>
  <c r="D513" i="141"/>
  <c r="E512" i="141"/>
  <c r="D512" i="141"/>
  <c r="E511" i="141"/>
  <c r="D511" i="141"/>
  <c r="E510" i="141"/>
  <c r="D510" i="141"/>
  <c r="E509" i="141"/>
  <c r="D509" i="141"/>
  <c r="E508" i="141"/>
  <c r="D508" i="141"/>
  <c r="E507" i="141"/>
  <c r="D507" i="141"/>
  <c r="E506" i="141"/>
  <c r="D506" i="141"/>
  <c r="E505" i="141"/>
  <c r="D505" i="141"/>
  <c r="E504" i="141"/>
  <c r="D504" i="141"/>
  <c r="E503" i="141"/>
  <c r="D503" i="141"/>
  <c r="E502" i="141"/>
  <c r="D502" i="141"/>
  <c r="E501" i="141"/>
  <c r="D501" i="141"/>
  <c r="E500" i="141"/>
  <c r="D500" i="141"/>
  <c r="E499" i="141"/>
  <c r="D499" i="141"/>
  <c r="E498" i="141"/>
  <c r="D498" i="141"/>
  <c r="E497" i="141"/>
  <c r="D497" i="141"/>
  <c r="E496" i="141"/>
  <c r="D496" i="141"/>
  <c r="E495" i="141"/>
  <c r="D495" i="141"/>
  <c r="E494" i="141"/>
  <c r="D494" i="141"/>
  <c r="E493" i="141"/>
  <c r="D493" i="141"/>
  <c r="E492" i="141"/>
  <c r="D492" i="141"/>
  <c r="E491" i="141"/>
  <c r="D491" i="141"/>
  <c r="E490" i="141"/>
  <c r="D490" i="141"/>
  <c r="E489" i="141"/>
  <c r="D489" i="141"/>
  <c r="E488" i="141"/>
  <c r="D488" i="141"/>
  <c r="E487" i="141"/>
  <c r="D487" i="141"/>
  <c r="E486" i="141"/>
  <c r="D486" i="141"/>
  <c r="E485" i="141"/>
  <c r="D485" i="141"/>
  <c r="E484" i="141"/>
  <c r="D484" i="141"/>
  <c r="E483" i="141"/>
  <c r="D483" i="141"/>
  <c r="E482" i="141"/>
  <c r="D482" i="141"/>
  <c r="E481" i="141"/>
  <c r="D481" i="141"/>
  <c r="E480" i="141"/>
  <c r="D480" i="141"/>
  <c r="E479" i="141"/>
  <c r="D479" i="141"/>
  <c r="E478" i="141"/>
  <c r="D478" i="141"/>
  <c r="E477" i="141"/>
  <c r="D477" i="141"/>
  <c r="E476" i="141"/>
  <c r="D476" i="141"/>
  <c r="E475" i="141"/>
  <c r="D475" i="141"/>
  <c r="E474" i="141"/>
  <c r="D474" i="141"/>
  <c r="E473" i="141"/>
  <c r="D473" i="141"/>
  <c r="E472" i="141"/>
  <c r="D472" i="141"/>
  <c r="E471" i="141"/>
  <c r="D471" i="141"/>
  <c r="E470" i="141"/>
  <c r="D470" i="141"/>
  <c r="E469" i="141"/>
  <c r="D469" i="141"/>
  <c r="E468" i="141"/>
  <c r="D468" i="141"/>
  <c r="E467" i="141"/>
  <c r="D467" i="141"/>
  <c r="E466" i="141"/>
  <c r="D466" i="141"/>
  <c r="E465" i="141"/>
  <c r="D465" i="141"/>
  <c r="E464" i="141"/>
  <c r="D464" i="141"/>
  <c r="E463" i="141"/>
  <c r="D463" i="141"/>
  <c r="E462" i="141"/>
  <c r="D462" i="141"/>
  <c r="E461" i="141"/>
  <c r="D461" i="141"/>
  <c r="E460" i="141"/>
  <c r="D460" i="141"/>
  <c r="E459" i="141"/>
  <c r="D459" i="141"/>
  <c r="E458" i="141"/>
  <c r="D458" i="141"/>
  <c r="E457" i="141"/>
  <c r="D457" i="141"/>
  <c r="E456" i="141"/>
  <c r="D456" i="141"/>
  <c r="E455" i="141"/>
  <c r="D455" i="141"/>
  <c r="E454" i="141"/>
  <c r="D454" i="141"/>
  <c r="E453" i="141"/>
  <c r="D453" i="141"/>
  <c r="E452" i="141"/>
  <c r="D452" i="141"/>
  <c r="E451" i="141"/>
  <c r="D451" i="141"/>
  <c r="E450" i="141"/>
  <c r="D450" i="141"/>
  <c r="E449" i="141"/>
  <c r="D449" i="141"/>
  <c r="E448" i="141"/>
  <c r="D448" i="141"/>
  <c r="E447" i="141"/>
  <c r="D447" i="141"/>
  <c r="E446" i="141"/>
  <c r="D446" i="141"/>
  <c r="E445" i="141"/>
  <c r="D445" i="141"/>
  <c r="E444" i="141"/>
  <c r="D444" i="141"/>
  <c r="E443" i="141"/>
  <c r="D443" i="141"/>
  <c r="E442" i="141"/>
  <c r="D442" i="141"/>
  <c r="E441" i="141"/>
  <c r="D441" i="141"/>
  <c r="E440" i="141"/>
  <c r="D440" i="141"/>
  <c r="E439" i="141"/>
  <c r="D439" i="141"/>
  <c r="E438" i="141"/>
  <c r="D438" i="141"/>
  <c r="E437" i="141"/>
  <c r="D437" i="141"/>
  <c r="E436" i="141"/>
  <c r="D436" i="141"/>
  <c r="E435" i="141"/>
  <c r="D435" i="141"/>
  <c r="E434" i="141"/>
  <c r="D434" i="141"/>
  <c r="E433" i="141"/>
  <c r="D433" i="141"/>
  <c r="E432" i="141"/>
  <c r="D432" i="141"/>
  <c r="E431" i="141"/>
  <c r="D431" i="141"/>
  <c r="E430" i="141"/>
  <c r="D430" i="141"/>
  <c r="E429" i="141"/>
  <c r="D429" i="141"/>
  <c r="E428" i="141"/>
  <c r="D428" i="141"/>
  <c r="E427" i="141"/>
  <c r="D427" i="141"/>
  <c r="E426" i="141"/>
  <c r="D426" i="141"/>
  <c r="E425" i="141"/>
  <c r="D425" i="141"/>
  <c r="E424" i="141"/>
  <c r="D424" i="141"/>
  <c r="E423" i="141"/>
  <c r="D423" i="141"/>
  <c r="E422" i="141"/>
  <c r="D422" i="141"/>
  <c r="E421" i="141"/>
  <c r="D421" i="141"/>
  <c r="E420" i="141"/>
  <c r="D420" i="141"/>
  <c r="E419" i="141"/>
  <c r="D419" i="141"/>
  <c r="E418" i="141"/>
  <c r="D418" i="141"/>
  <c r="E417" i="141"/>
  <c r="D417" i="141"/>
  <c r="E416" i="141"/>
  <c r="D416" i="141"/>
  <c r="E415" i="141"/>
  <c r="D415" i="141"/>
  <c r="E414" i="141"/>
  <c r="D414" i="141"/>
  <c r="E413" i="141"/>
  <c r="D413" i="141"/>
  <c r="E412" i="141"/>
  <c r="D412" i="141"/>
  <c r="E411" i="141"/>
  <c r="D411" i="141"/>
  <c r="E410" i="141"/>
  <c r="D410" i="141"/>
  <c r="E409" i="141"/>
  <c r="D409" i="141"/>
  <c r="E408" i="141"/>
  <c r="D408" i="141"/>
  <c r="E407" i="141"/>
  <c r="D407" i="141"/>
  <c r="E406" i="141"/>
  <c r="D406" i="141"/>
  <c r="E405" i="141"/>
  <c r="D405" i="141"/>
  <c r="E404" i="141"/>
  <c r="D404" i="141"/>
  <c r="E403" i="141"/>
  <c r="D403" i="141"/>
  <c r="E402" i="141"/>
  <c r="D402" i="141"/>
  <c r="E401" i="141"/>
  <c r="D401" i="141"/>
  <c r="E400" i="141"/>
  <c r="D400" i="141"/>
  <c r="E399" i="141"/>
  <c r="D399" i="141"/>
  <c r="E398" i="141"/>
  <c r="D398" i="141"/>
  <c r="E397" i="141"/>
  <c r="D397" i="141"/>
  <c r="E396" i="141"/>
  <c r="D396" i="141"/>
  <c r="E395" i="141"/>
  <c r="D395" i="141"/>
  <c r="E394" i="141"/>
  <c r="D394" i="141"/>
  <c r="E393" i="141"/>
  <c r="D393" i="141"/>
  <c r="E392" i="141"/>
  <c r="D392" i="141"/>
  <c r="E391" i="141"/>
  <c r="D391" i="141"/>
  <c r="E390" i="141"/>
  <c r="D390" i="141"/>
  <c r="E389" i="141"/>
  <c r="D389" i="141"/>
  <c r="E388" i="141"/>
  <c r="D388" i="141"/>
  <c r="E387" i="141"/>
  <c r="D387" i="141"/>
  <c r="E386" i="141"/>
  <c r="D386" i="141"/>
  <c r="E385" i="141"/>
  <c r="D385" i="141"/>
  <c r="E384" i="141"/>
  <c r="D384" i="141"/>
  <c r="E383" i="141"/>
  <c r="D383" i="141"/>
  <c r="E382" i="141"/>
  <c r="D382" i="141"/>
  <c r="E381" i="141"/>
  <c r="D381" i="141"/>
  <c r="E380" i="141"/>
  <c r="D380" i="141"/>
  <c r="E379" i="141"/>
  <c r="D379" i="141"/>
  <c r="E378" i="141"/>
  <c r="D378" i="141"/>
  <c r="E377" i="141"/>
  <c r="D377" i="141"/>
  <c r="E376" i="141"/>
  <c r="D376" i="141"/>
  <c r="E375" i="141"/>
  <c r="D375" i="141"/>
  <c r="E374" i="141"/>
  <c r="D374" i="141"/>
  <c r="E373" i="141"/>
  <c r="D373" i="141"/>
  <c r="E372" i="141"/>
  <c r="D372" i="141"/>
  <c r="E371" i="141"/>
  <c r="D371" i="141"/>
  <c r="E370" i="141"/>
  <c r="D370" i="141"/>
  <c r="E369" i="141"/>
  <c r="D369" i="141"/>
  <c r="E368" i="141"/>
  <c r="D368" i="141"/>
  <c r="E367" i="141"/>
  <c r="D367" i="141"/>
  <c r="E366" i="141"/>
  <c r="D366" i="141"/>
  <c r="E365" i="141"/>
  <c r="D365" i="141"/>
  <c r="E364" i="141"/>
  <c r="D364" i="141"/>
  <c r="E363" i="141"/>
  <c r="D363" i="141"/>
  <c r="E362" i="141"/>
  <c r="D362" i="141"/>
  <c r="E361" i="141"/>
  <c r="D361" i="141"/>
  <c r="E360" i="141"/>
  <c r="D360" i="141"/>
  <c r="E359" i="141"/>
  <c r="D359" i="141"/>
  <c r="E358" i="141"/>
  <c r="D358" i="141"/>
  <c r="E357" i="141"/>
  <c r="D357" i="141"/>
  <c r="E356" i="141"/>
  <c r="D356" i="141"/>
  <c r="E355" i="141"/>
  <c r="D355" i="141"/>
  <c r="E354" i="141"/>
  <c r="D354" i="141"/>
  <c r="E353" i="141"/>
  <c r="D353" i="141"/>
  <c r="E352" i="141"/>
  <c r="D352" i="141"/>
  <c r="E351" i="141"/>
  <c r="D351" i="141"/>
  <c r="E350" i="141"/>
  <c r="D350" i="141"/>
  <c r="E349" i="141"/>
  <c r="D349" i="141"/>
  <c r="E348" i="141"/>
  <c r="D348" i="141"/>
  <c r="E347" i="141"/>
  <c r="D347" i="141"/>
  <c r="E346" i="141"/>
  <c r="D346" i="141"/>
  <c r="E345" i="141"/>
  <c r="D345" i="141"/>
  <c r="E344" i="141"/>
  <c r="D344" i="141"/>
  <c r="E343" i="141"/>
  <c r="D343" i="141"/>
  <c r="E342" i="141"/>
  <c r="D342" i="141"/>
  <c r="E341" i="141"/>
  <c r="D341" i="141"/>
  <c r="E340" i="141"/>
  <c r="D340" i="141"/>
  <c r="E339" i="141"/>
  <c r="D339" i="141"/>
  <c r="E338" i="141"/>
  <c r="D338" i="141"/>
  <c r="E337" i="141"/>
  <c r="D337" i="141"/>
  <c r="E336" i="141"/>
  <c r="D336" i="141"/>
  <c r="E335" i="141"/>
  <c r="D335" i="141"/>
  <c r="E334" i="141"/>
  <c r="D334" i="141"/>
  <c r="E333" i="141"/>
  <c r="D333" i="141"/>
  <c r="E332" i="141"/>
  <c r="D332" i="141"/>
  <c r="E331" i="141"/>
  <c r="D331" i="141"/>
  <c r="E330" i="141"/>
  <c r="D330" i="141"/>
  <c r="E329" i="141"/>
  <c r="D329" i="141"/>
  <c r="E328" i="141"/>
  <c r="D328" i="141"/>
  <c r="E327" i="141"/>
  <c r="D327" i="141"/>
  <c r="E326" i="141"/>
  <c r="D326" i="141"/>
  <c r="E325" i="141"/>
  <c r="D325" i="141"/>
  <c r="E324" i="141"/>
  <c r="D324" i="141"/>
  <c r="E323" i="141"/>
  <c r="D323" i="141"/>
  <c r="E322" i="141"/>
  <c r="D322" i="141"/>
  <c r="E321" i="141"/>
  <c r="D321" i="141"/>
  <c r="E320" i="141"/>
  <c r="D320" i="141"/>
  <c r="E319" i="141"/>
  <c r="D319" i="141"/>
  <c r="E318" i="141"/>
  <c r="D318" i="141"/>
  <c r="E317" i="141"/>
  <c r="D317" i="141"/>
  <c r="E316" i="141"/>
  <c r="D316" i="141"/>
  <c r="E315" i="141"/>
  <c r="D315" i="141"/>
  <c r="E314" i="141"/>
  <c r="D314" i="141"/>
  <c r="E313" i="141"/>
  <c r="D313" i="141"/>
  <c r="E312" i="141"/>
  <c r="D312" i="141"/>
  <c r="E311" i="141"/>
  <c r="D311" i="141"/>
  <c r="E310" i="141"/>
  <c r="D310" i="141"/>
  <c r="E309" i="141"/>
  <c r="D309" i="141"/>
  <c r="E308" i="141"/>
  <c r="D308" i="141"/>
  <c r="E307" i="141"/>
  <c r="D307" i="141"/>
  <c r="E306" i="141"/>
  <c r="D306" i="141"/>
  <c r="E305" i="141"/>
  <c r="D305" i="141"/>
  <c r="E304" i="141"/>
  <c r="D304" i="141"/>
  <c r="E303" i="141"/>
  <c r="D303" i="141"/>
  <c r="E302" i="141"/>
  <c r="D302" i="141"/>
  <c r="E301" i="141"/>
  <c r="D301" i="141"/>
  <c r="E300" i="141"/>
  <c r="D300" i="141"/>
  <c r="E299" i="141"/>
  <c r="D299" i="141"/>
  <c r="E298" i="141"/>
  <c r="D298" i="141"/>
  <c r="E297" i="141"/>
  <c r="D297" i="141"/>
  <c r="E296" i="141"/>
  <c r="D296" i="141"/>
  <c r="E295" i="141"/>
  <c r="D295" i="141"/>
  <c r="E294" i="141"/>
  <c r="D294" i="141"/>
  <c r="E293" i="141"/>
  <c r="D293" i="141"/>
  <c r="E292" i="141"/>
  <c r="D292" i="141"/>
  <c r="E291" i="141"/>
  <c r="D291" i="141"/>
  <c r="E290" i="141"/>
  <c r="D290" i="141"/>
  <c r="E289" i="141"/>
  <c r="D289" i="141"/>
  <c r="E288" i="141"/>
  <c r="D288" i="141"/>
  <c r="E287" i="141"/>
  <c r="D287" i="141"/>
  <c r="E286" i="141"/>
  <c r="D286" i="141"/>
  <c r="E285" i="141"/>
  <c r="D285" i="141"/>
  <c r="E284" i="141"/>
  <c r="D284" i="141"/>
  <c r="E283" i="141"/>
  <c r="D283" i="141"/>
  <c r="E282" i="141"/>
  <c r="D282" i="141"/>
  <c r="E281" i="141"/>
  <c r="D281" i="141"/>
  <c r="E280" i="141"/>
  <c r="D280" i="141"/>
  <c r="E279" i="141"/>
  <c r="D279" i="141"/>
  <c r="E278" i="141"/>
  <c r="D278" i="141"/>
  <c r="E277" i="141"/>
  <c r="D277" i="141"/>
  <c r="E276" i="141"/>
  <c r="D276" i="141"/>
  <c r="E275" i="141"/>
  <c r="D275" i="141"/>
  <c r="E274" i="141"/>
  <c r="D274" i="141"/>
  <c r="E273" i="141"/>
  <c r="D273" i="141"/>
  <c r="E272" i="141"/>
  <c r="D272" i="141"/>
  <c r="E271" i="141"/>
  <c r="D271" i="141"/>
  <c r="E270" i="141"/>
  <c r="D270" i="141"/>
  <c r="E269" i="141"/>
  <c r="D269" i="141"/>
  <c r="E268" i="141"/>
  <c r="D268" i="141"/>
  <c r="E267" i="141"/>
  <c r="D267" i="141"/>
  <c r="E266" i="141"/>
  <c r="D266" i="141"/>
  <c r="E265" i="141"/>
  <c r="D265" i="141"/>
  <c r="E264" i="141"/>
  <c r="D264" i="141"/>
  <c r="E263" i="141"/>
  <c r="D263" i="141"/>
  <c r="E262" i="141"/>
  <c r="D262" i="141"/>
  <c r="E261" i="141"/>
  <c r="D261" i="141"/>
  <c r="E260" i="141"/>
  <c r="D260" i="141"/>
  <c r="E259" i="141"/>
  <c r="D259" i="141"/>
  <c r="E258" i="141"/>
  <c r="D258" i="141"/>
  <c r="E257" i="141"/>
  <c r="D257" i="141"/>
  <c r="E256" i="141"/>
  <c r="D256" i="141"/>
  <c r="E255" i="141"/>
  <c r="D255" i="141"/>
  <c r="E254" i="141"/>
  <c r="D254" i="141"/>
  <c r="E253" i="141"/>
  <c r="D253" i="141"/>
  <c r="E252" i="141"/>
  <c r="D252" i="141"/>
  <c r="E251" i="141"/>
  <c r="D251" i="141"/>
  <c r="E250" i="141"/>
  <c r="D250" i="141"/>
  <c r="E249" i="141"/>
  <c r="D249" i="141"/>
  <c r="E248" i="141"/>
  <c r="D248" i="141"/>
  <c r="E247" i="141"/>
  <c r="D247" i="141"/>
  <c r="E246" i="141"/>
  <c r="D246" i="141"/>
  <c r="E245" i="141"/>
  <c r="D245" i="141"/>
  <c r="E244" i="141"/>
  <c r="D244" i="141"/>
  <c r="E243" i="141"/>
  <c r="D243" i="141"/>
  <c r="E242" i="141"/>
  <c r="D242" i="141"/>
  <c r="E241" i="141"/>
  <c r="D241" i="141"/>
  <c r="E240" i="141"/>
  <c r="D240" i="141"/>
  <c r="E239" i="141"/>
  <c r="D239" i="141"/>
  <c r="E238" i="141"/>
  <c r="D238" i="141"/>
  <c r="E237" i="141"/>
  <c r="D237" i="141"/>
  <c r="E236" i="141"/>
  <c r="D236" i="141"/>
  <c r="E235" i="141"/>
  <c r="D235" i="141"/>
  <c r="E234" i="141"/>
  <c r="D234" i="141"/>
  <c r="E233" i="141"/>
  <c r="D233" i="141"/>
  <c r="E232" i="141"/>
  <c r="D232" i="141"/>
  <c r="E231" i="141"/>
  <c r="D231" i="141"/>
  <c r="E230" i="141"/>
  <c r="D230" i="141"/>
  <c r="E229" i="141"/>
  <c r="D229" i="141"/>
  <c r="E228" i="141"/>
  <c r="D228" i="141"/>
  <c r="E227" i="141"/>
  <c r="D227" i="141"/>
  <c r="E226" i="141"/>
  <c r="D226" i="141"/>
  <c r="E225" i="141"/>
  <c r="D225" i="141"/>
  <c r="E224" i="141"/>
  <c r="D224" i="141"/>
  <c r="E223" i="141"/>
  <c r="D223" i="141"/>
  <c r="E222" i="141"/>
  <c r="D222" i="141"/>
  <c r="E221" i="141"/>
  <c r="D221" i="141"/>
  <c r="E220" i="141"/>
  <c r="D220" i="141"/>
  <c r="E219" i="141"/>
  <c r="D219" i="141"/>
  <c r="E218" i="141"/>
  <c r="D218" i="141"/>
  <c r="E217" i="141"/>
  <c r="D217" i="141"/>
  <c r="E216" i="141"/>
  <c r="D216" i="141"/>
  <c r="E215" i="141"/>
  <c r="D215" i="141"/>
  <c r="E214" i="141"/>
  <c r="D214" i="141"/>
  <c r="E213" i="141"/>
  <c r="D213" i="141"/>
  <c r="E212" i="141"/>
  <c r="D212" i="141"/>
  <c r="E211" i="141"/>
  <c r="D211" i="141"/>
  <c r="E210" i="141"/>
  <c r="D210" i="141"/>
  <c r="E209" i="141"/>
  <c r="D209" i="141"/>
  <c r="E208" i="141"/>
  <c r="D208" i="141"/>
  <c r="E207" i="141"/>
  <c r="D207" i="141"/>
  <c r="E206" i="141"/>
  <c r="D206" i="141"/>
  <c r="E205" i="141"/>
  <c r="D205" i="141"/>
  <c r="E204" i="141"/>
  <c r="D204" i="141"/>
  <c r="E203" i="141"/>
  <c r="D203" i="141"/>
  <c r="E202" i="141"/>
  <c r="D202" i="141"/>
  <c r="E201" i="141"/>
  <c r="D201" i="141"/>
  <c r="E200" i="141"/>
  <c r="D200" i="141"/>
  <c r="E199" i="141"/>
  <c r="D199" i="141"/>
  <c r="E198" i="141"/>
  <c r="D198" i="141"/>
  <c r="E197" i="141"/>
  <c r="D197" i="141"/>
  <c r="E196" i="141"/>
  <c r="D196" i="141"/>
  <c r="E195" i="141"/>
  <c r="D195" i="141"/>
  <c r="E194" i="141"/>
  <c r="D194" i="141"/>
  <c r="E193" i="141"/>
  <c r="D193" i="141"/>
  <c r="E192" i="141"/>
  <c r="D192" i="141"/>
  <c r="E191" i="141"/>
  <c r="D191" i="141"/>
  <c r="E190" i="141"/>
  <c r="D190" i="141"/>
  <c r="E189" i="141"/>
  <c r="D189" i="141"/>
  <c r="E188" i="141"/>
  <c r="D188" i="141"/>
  <c r="E187" i="141"/>
  <c r="D187" i="141"/>
  <c r="E186" i="141"/>
  <c r="D186" i="141"/>
  <c r="E185" i="141"/>
  <c r="D185" i="141"/>
  <c r="E184" i="141"/>
  <c r="D184" i="141"/>
  <c r="E183" i="141"/>
  <c r="D183" i="141"/>
  <c r="E182" i="141"/>
  <c r="D182" i="141"/>
  <c r="E181" i="141"/>
  <c r="D181" i="141"/>
  <c r="E180" i="141"/>
  <c r="D180" i="141"/>
  <c r="E179" i="141"/>
  <c r="D179" i="141"/>
  <c r="E178" i="141"/>
  <c r="D178" i="141"/>
  <c r="E177" i="141"/>
  <c r="D177" i="141"/>
  <c r="E176" i="141"/>
  <c r="D176" i="141"/>
  <c r="E175" i="141"/>
  <c r="D175" i="141"/>
  <c r="E174" i="141"/>
  <c r="D174" i="141"/>
  <c r="E173" i="141"/>
  <c r="D173" i="141"/>
  <c r="E172" i="141"/>
  <c r="D172" i="141"/>
  <c r="E171" i="141"/>
  <c r="D171" i="141"/>
  <c r="E170" i="141"/>
  <c r="D170" i="141"/>
  <c r="E169" i="141"/>
  <c r="D169" i="141"/>
  <c r="E168" i="141"/>
  <c r="D168" i="141"/>
  <c r="E167" i="141"/>
  <c r="D167" i="141"/>
  <c r="E166" i="141"/>
  <c r="D166" i="141"/>
  <c r="E165" i="141"/>
  <c r="D165" i="141"/>
  <c r="E164" i="141"/>
  <c r="D164" i="141"/>
  <c r="E163" i="141"/>
  <c r="D163" i="141"/>
  <c r="E162" i="141"/>
  <c r="D162" i="141"/>
  <c r="E161" i="141"/>
  <c r="D161" i="141"/>
  <c r="E160" i="141"/>
  <c r="D160" i="141"/>
  <c r="E159" i="141"/>
  <c r="D159" i="141"/>
  <c r="E158" i="141"/>
  <c r="D158" i="141"/>
  <c r="E157" i="141"/>
  <c r="D157" i="141"/>
  <c r="E156" i="141"/>
  <c r="D156" i="141"/>
  <c r="E155" i="141"/>
  <c r="D155" i="141"/>
  <c r="E154" i="141"/>
  <c r="D154" i="141"/>
  <c r="E153" i="141"/>
  <c r="D153" i="141"/>
  <c r="E152" i="141"/>
  <c r="D152" i="141"/>
  <c r="E151" i="141"/>
  <c r="D151" i="141"/>
  <c r="E150" i="141"/>
  <c r="D150" i="141"/>
  <c r="E149" i="141"/>
  <c r="D149" i="141"/>
  <c r="E148" i="141"/>
  <c r="D148" i="141"/>
  <c r="E147" i="141"/>
  <c r="D147" i="141"/>
  <c r="E146" i="141"/>
  <c r="D146" i="141"/>
  <c r="E145" i="141"/>
  <c r="D145" i="141"/>
  <c r="E144" i="141"/>
  <c r="D144" i="141"/>
  <c r="E143" i="141"/>
  <c r="D143" i="141"/>
  <c r="E142" i="141"/>
  <c r="D142" i="141"/>
  <c r="E141" i="141"/>
  <c r="D141" i="141"/>
  <c r="E140" i="141"/>
  <c r="D140" i="141"/>
  <c r="E139" i="141"/>
  <c r="D139" i="141"/>
  <c r="E138" i="141"/>
  <c r="D138" i="141"/>
  <c r="E137" i="141"/>
  <c r="D137" i="141"/>
  <c r="E136" i="141"/>
  <c r="D136" i="141"/>
  <c r="E135" i="141"/>
  <c r="D135" i="141"/>
  <c r="E134" i="141"/>
  <c r="D134" i="141"/>
  <c r="E133" i="141"/>
  <c r="D133" i="141"/>
  <c r="E132" i="141"/>
  <c r="D132" i="141"/>
  <c r="E131" i="141"/>
  <c r="D131" i="141"/>
  <c r="E130" i="141"/>
  <c r="D130" i="141"/>
  <c r="E129" i="141"/>
  <c r="D129" i="141"/>
  <c r="E128" i="141"/>
  <c r="D128" i="141"/>
  <c r="E127" i="141"/>
  <c r="D127" i="141"/>
  <c r="E126" i="141"/>
  <c r="D126" i="141"/>
  <c r="E125" i="141"/>
  <c r="D125" i="141"/>
  <c r="E124" i="141"/>
  <c r="D124" i="141"/>
  <c r="E123" i="141"/>
  <c r="D123" i="141"/>
  <c r="E122" i="141"/>
  <c r="D122" i="141"/>
  <c r="E121" i="141"/>
  <c r="D121" i="141"/>
  <c r="E120" i="141"/>
  <c r="D120" i="141"/>
  <c r="E119" i="141"/>
  <c r="D119" i="141"/>
  <c r="E118" i="141"/>
  <c r="D118" i="141"/>
  <c r="E117" i="141"/>
  <c r="D117" i="141"/>
  <c r="E116" i="141"/>
  <c r="D116" i="141"/>
  <c r="E115" i="141"/>
  <c r="D115" i="141"/>
  <c r="E114" i="141"/>
  <c r="D114" i="141"/>
  <c r="E113" i="141"/>
  <c r="D113" i="141"/>
  <c r="E112" i="141"/>
  <c r="D112" i="141"/>
  <c r="E111" i="141"/>
  <c r="D111" i="141"/>
  <c r="E110" i="141"/>
  <c r="D110" i="141"/>
  <c r="E109" i="141"/>
  <c r="D109" i="141"/>
  <c r="E108" i="141"/>
  <c r="D108" i="141"/>
  <c r="E107" i="141"/>
  <c r="D107" i="141"/>
  <c r="E106" i="141"/>
  <c r="D106" i="141"/>
  <c r="E105" i="141"/>
  <c r="D105" i="141"/>
  <c r="E104" i="141"/>
  <c r="D104" i="141"/>
  <c r="E103" i="141"/>
  <c r="D103" i="141"/>
  <c r="E102" i="141"/>
  <c r="D102" i="141"/>
  <c r="E101" i="141"/>
  <c r="D101" i="141"/>
  <c r="E100" i="141"/>
  <c r="D100" i="141"/>
  <c r="E99" i="141"/>
  <c r="D99" i="141"/>
  <c r="E98" i="141"/>
  <c r="D98" i="141"/>
  <c r="E97" i="141"/>
  <c r="D97" i="141"/>
  <c r="E96" i="141"/>
  <c r="D96" i="141"/>
  <c r="E95" i="141"/>
  <c r="D95" i="141"/>
  <c r="E94" i="141"/>
  <c r="D94" i="141"/>
  <c r="E93" i="141"/>
  <c r="D93" i="141"/>
  <c r="E92" i="141"/>
  <c r="D92" i="141"/>
  <c r="E91" i="141"/>
  <c r="D91" i="141"/>
  <c r="E90" i="141"/>
  <c r="D90" i="141"/>
  <c r="E89" i="141"/>
  <c r="D89" i="141"/>
  <c r="E88" i="141"/>
  <c r="D88" i="141"/>
  <c r="E87" i="141"/>
  <c r="D87" i="141"/>
  <c r="E86" i="141"/>
  <c r="D86" i="141"/>
  <c r="E85" i="141"/>
  <c r="D85" i="141"/>
  <c r="E84" i="141"/>
  <c r="D84" i="141"/>
  <c r="E83" i="141"/>
  <c r="D83" i="141"/>
  <c r="E82" i="141"/>
  <c r="D82" i="141"/>
  <c r="E81" i="141"/>
  <c r="D81" i="141"/>
  <c r="E80" i="141"/>
  <c r="D80" i="141"/>
  <c r="E79" i="141"/>
  <c r="D79" i="141"/>
  <c r="E78" i="141"/>
  <c r="D78" i="141"/>
  <c r="E77" i="141"/>
  <c r="D77" i="141"/>
  <c r="E76" i="141"/>
  <c r="D76" i="141"/>
  <c r="E75" i="141"/>
  <c r="D75" i="141"/>
  <c r="E74" i="141"/>
  <c r="D74" i="141"/>
  <c r="E73" i="141"/>
  <c r="D73" i="141"/>
  <c r="E72" i="141"/>
  <c r="D72" i="141"/>
  <c r="E71" i="141"/>
  <c r="D71" i="141"/>
  <c r="E70" i="141"/>
  <c r="D70" i="141"/>
  <c r="E69" i="141"/>
  <c r="D69" i="141"/>
  <c r="E68" i="141"/>
  <c r="D68" i="141"/>
  <c r="E67" i="141"/>
  <c r="D67" i="141"/>
  <c r="E66" i="141"/>
  <c r="D66" i="141"/>
  <c r="E65" i="141"/>
  <c r="D65" i="141"/>
  <c r="E64" i="141"/>
  <c r="D64" i="141"/>
  <c r="E63" i="141"/>
  <c r="D63" i="141"/>
  <c r="E62" i="141"/>
  <c r="D62" i="141"/>
  <c r="E61" i="141"/>
  <c r="D61" i="141"/>
  <c r="E60" i="141"/>
  <c r="D60" i="141"/>
  <c r="E59" i="141"/>
  <c r="D59" i="141"/>
  <c r="E58" i="141"/>
  <c r="D58" i="141"/>
  <c r="E57" i="141"/>
  <c r="D57" i="141"/>
  <c r="E56" i="141"/>
  <c r="D56" i="141"/>
  <c r="E55" i="141"/>
  <c r="D55" i="141"/>
  <c r="E54" i="141"/>
  <c r="D54" i="141"/>
  <c r="E53" i="141"/>
  <c r="D53" i="141"/>
  <c r="E52" i="141"/>
  <c r="D52" i="141"/>
  <c r="E51" i="141"/>
  <c r="D51" i="141"/>
  <c r="E50" i="141"/>
  <c r="D50" i="141"/>
  <c r="E49" i="141"/>
  <c r="D49" i="141"/>
  <c r="E48" i="141"/>
  <c r="D48" i="141"/>
  <c r="E47" i="141"/>
  <c r="D47" i="141"/>
  <c r="E46" i="141"/>
  <c r="D46" i="141"/>
  <c r="E45" i="141"/>
  <c r="D45" i="141"/>
  <c r="E44" i="141"/>
  <c r="D44" i="141"/>
  <c r="E43" i="141"/>
  <c r="D43" i="141"/>
  <c r="E42" i="141"/>
  <c r="D42" i="141"/>
  <c r="E41" i="141"/>
  <c r="D41" i="141"/>
  <c r="E40" i="141"/>
  <c r="D40" i="141"/>
  <c r="E39" i="141"/>
  <c r="D39" i="141"/>
  <c r="E38" i="141"/>
  <c r="D38" i="141"/>
  <c r="E37" i="141"/>
  <c r="D37" i="141"/>
  <c r="E36" i="141"/>
  <c r="D36" i="141"/>
  <c r="E35" i="141"/>
  <c r="D35" i="141"/>
  <c r="E34" i="141"/>
  <c r="D34" i="141"/>
  <c r="E33" i="141"/>
  <c r="D33" i="141"/>
  <c r="E32" i="141"/>
  <c r="D32" i="141"/>
  <c r="E31" i="141"/>
  <c r="D31" i="141"/>
  <c r="E30" i="141"/>
  <c r="D30" i="141"/>
  <c r="E29" i="141"/>
  <c r="D29" i="141"/>
  <c r="E28" i="141"/>
  <c r="D28" i="141"/>
  <c r="E27" i="141"/>
  <c r="D27" i="141"/>
  <c r="E26" i="141"/>
  <c r="D26" i="141"/>
  <c r="E25" i="141"/>
  <c r="D25" i="141"/>
  <c r="E24" i="141"/>
  <c r="D24" i="141"/>
  <c r="D23" i="141"/>
  <c r="G498" i="140" l="1"/>
  <c r="G444" i="140"/>
  <c r="G511" i="140"/>
  <c r="G476" i="140"/>
  <c r="G525" i="140"/>
  <c r="G501" i="140"/>
  <c r="G512" i="140"/>
  <c r="G484" i="140"/>
  <c r="G518" i="140"/>
  <c r="G519" i="140"/>
  <c r="G489" i="140"/>
  <c r="G477" i="140"/>
  <c r="G500" i="140"/>
  <c r="K23" i="140"/>
  <c r="G334" i="140"/>
  <c r="G408" i="140"/>
  <c r="G443" i="140"/>
  <c r="G387" i="140"/>
  <c r="G402" i="140"/>
  <c r="G437" i="140"/>
  <c r="G474" i="140"/>
  <c r="G447" i="140"/>
  <c r="G456" i="140"/>
  <c r="G475" i="140"/>
  <c r="G493" i="140"/>
  <c r="G520" i="140"/>
  <c r="G348" i="140"/>
  <c r="G405" i="140"/>
  <c r="G432" i="140"/>
  <c r="G460" i="140"/>
  <c r="G487" i="140"/>
  <c r="G515" i="140"/>
  <c r="G373" i="140"/>
  <c r="G419" i="140"/>
  <c r="G455" i="140"/>
  <c r="G510" i="140"/>
  <c r="G365" i="140"/>
  <c r="G396" i="140"/>
  <c r="G423" i="140"/>
  <c r="G451" i="140"/>
  <c r="G478" i="140"/>
  <c r="G436" i="140"/>
  <c r="G472" i="140"/>
  <c r="G509" i="140"/>
  <c r="G338" i="140"/>
  <c r="G391" i="140"/>
  <c r="G428" i="140"/>
  <c r="G464" i="140"/>
  <c r="G414" i="140"/>
  <c r="G469" i="140"/>
  <c r="G496" i="140"/>
  <c r="G524" i="140"/>
  <c r="G399" i="140"/>
  <c r="G445" i="140"/>
  <c r="G491" i="140"/>
  <c r="G410" i="140"/>
  <c r="G507" i="140"/>
  <c r="G516" i="140"/>
  <c r="G381" i="140"/>
  <c r="G463" i="140"/>
  <c r="G382" i="140"/>
  <c r="G483" i="140"/>
  <c r="G356" i="140"/>
  <c r="G372" i="140"/>
  <c r="G390" i="140"/>
  <c r="G427" i="140"/>
  <c r="G454" i="140"/>
  <c r="G357" i="140"/>
  <c r="G400" i="140"/>
  <c r="G446" i="140"/>
  <c r="G492" i="140"/>
  <c r="G482" i="140"/>
  <c r="G470" i="140"/>
  <c r="G462" i="140"/>
  <c r="G394" i="140"/>
  <c r="G355" i="140"/>
  <c r="G435" i="140"/>
  <c r="G479" i="140"/>
  <c r="G349" i="140"/>
  <c r="G431" i="140"/>
  <c r="G467" i="140"/>
  <c r="G363" i="140"/>
  <c r="G513" i="140"/>
  <c r="G449" i="140"/>
  <c r="G385" i="140"/>
  <c r="G360" i="140"/>
  <c r="G335" i="140"/>
  <c r="G514" i="140"/>
  <c r="G438" i="140"/>
  <c r="G422" i="140"/>
  <c r="G386" i="140"/>
  <c r="G331" i="140"/>
  <c r="G416" i="140"/>
  <c r="G461" i="140"/>
  <c r="G332" i="140"/>
  <c r="G413" i="140"/>
  <c r="G448" i="140"/>
  <c r="G341" i="140"/>
  <c r="G505" i="140"/>
  <c r="G441" i="140"/>
  <c r="G377" i="140"/>
  <c r="G352" i="140"/>
  <c r="G366" i="140"/>
  <c r="G430" i="140"/>
  <c r="G362" i="140"/>
  <c r="G380" i="140"/>
  <c r="G376" i="140"/>
  <c r="G481" i="140"/>
  <c r="G342" i="140"/>
  <c r="G521" i="140"/>
  <c r="G458" i="140"/>
  <c r="G406" i="140"/>
  <c r="G374" i="140"/>
  <c r="G378" i="140"/>
  <c r="G517" i="140"/>
  <c r="G407" i="140"/>
  <c r="G452" i="140"/>
  <c r="G523" i="140"/>
  <c r="G404" i="140"/>
  <c r="G439" i="140"/>
  <c r="G429" i="140"/>
  <c r="G497" i="140"/>
  <c r="G433" i="140"/>
  <c r="G369" i="140"/>
  <c r="G344" i="140"/>
  <c r="G358" i="140"/>
  <c r="G522" i="140"/>
  <c r="G415" i="140"/>
  <c r="G412" i="140"/>
  <c r="G417" i="140"/>
  <c r="G367" i="140"/>
  <c r="G375" i="140"/>
  <c r="G486" i="140"/>
  <c r="G340" i="140"/>
  <c r="G490" i="140"/>
  <c r="G370" i="140"/>
  <c r="G508" i="140"/>
  <c r="G389" i="140"/>
  <c r="G424" i="140"/>
  <c r="G504" i="140"/>
  <c r="G395" i="140"/>
  <c r="G421" i="140"/>
  <c r="G420" i="140"/>
  <c r="G425" i="140"/>
  <c r="G361" i="140"/>
  <c r="G336" i="140"/>
  <c r="G350" i="140"/>
  <c r="G442" i="140"/>
  <c r="G499" i="140"/>
  <c r="G495" i="140"/>
  <c r="G411" i="140"/>
  <c r="G353" i="140"/>
  <c r="G368" i="140"/>
  <c r="G398" i="140"/>
  <c r="G506" i="140"/>
  <c r="G434" i="140"/>
  <c r="G354" i="140"/>
  <c r="G480" i="140"/>
  <c r="G371" i="140"/>
  <c r="G397" i="140"/>
  <c r="G468" i="140"/>
  <c r="G364" i="140"/>
  <c r="G403" i="140"/>
  <c r="G392" i="140"/>
  <c r="G473" i="140"/>
  <c r="G409" i="140"/>
  <c r="G345" i="140"/>
  <c r="G359" i="140"/>
  <c r="G347" i="140"/>
  <c r="G494" i="140"/>
  <c r="G440" i="140"/>
  <c r="G393" i="140"/>
  <c r="G450" i="140"/>
  <c r="G466" i="140"/>
  <c r="G426" i="140"/>
  <c r="G346" i="140"/>
  <c r="G471" i="140"/>
  <c r="G333" i="140"/>
  <c r="G388" i="140"/>
  <c r="G459" i="140"/>
  <c r="G503" i="140"/>
  <c r="G384" i="140"/>
  <c r="G383" i="140"/>
  <c r="G465" i="140"/>
  <c r="G401" i="140"/>
  <c r="G337" i="140"/>
  <c r="G351" i="140"/>
  <c r="G339" i="140"/>
  <c r="G502" i="140"/>
  <c r="G418" i="140"/>
  <c r="G330" i="140"/>
  <c r="G453" i="140"/>
  <c r="G488" i="140"/>
  <c r="G379" i="140"/>
  <c r="G485" i="140"/>
  <c r="G457" i="140"/>
  <c r="G343" i="140"/>
  <c r="G37" i="140"/>
  <c r="G84" i="140"/>
  <c r="G28" i="140"/>
  <c r="G98" i="140"/>
  <c r="G74" i="140"/>
  <c r="G277" i="140"/>
  <c r="G85" i="140"/>
  <c r="G275" i="140"/>
  <c r="G219" i="140"/>
  <c r="G187" i="140"/>
  <c r="G163" i="140"/>
  <c r="G115" i="140"/>
  <c r="G99" i="140"/>
  <c r="G75" i="140"/>
  <c r="G314" i="140"/>
  <c r="G210" i="140"/>
  <c r="G106" i="140"/>
  <c r="G305" i="140"/>
  <c r="G204" i="140"/>
  <c r="G96" i="140"/>
  <c r="G93" i="140"/>
  <c r="G327" i="140"/>
  <c r="G303" i="140"/>
  <c r="G255" i="140"/>
  <c r="G87" i="140"/>
  <c r="G246" i="140"/>
  <c r="G142" i="140"/>
  <c r="G63" i="140"/>
  <c r="G135" i="140"/>
  <c r="G183" i="140"/>
  <c r="G143" i="140"/>
  <c r="G95" i="140"/>
  <c r="G39" i="140"/>
  <c r="G191" i="140"/>
  <c r="G127" i="140"/>
  <c r="G55" i="140"/>
  <c r="G79" i="140"/>
  <c r="G159" i="140"/>
  <c r="G103" i="140"/>
  <c r="G31" i="140"/>
  <c r="G175" i="140"/>
  <c r="G111" i="140"/>
  <c r="G71" i="140"/>
  <c r="G167" i="140"/>
  <c r="G329" i="140"/>
  <c r="G321" i="140"/>
  <c r="G313" i="140"/>
  <c r="G297" i="140"/>
  <c r="G289" i="140"/>
  <c r="G281" i="140"/>
  <c r="G273" i="140"/>
  <c r="G265" i="140"/>
  <c r="G257" i="140"/>
  <c r="G249" i="140"/>
  <c r="G241" i="140"/>
  <c r="G233" i="140"/>
  <c r="G225" i="140"/>
  <c r="G217" i="140"/>
  <c r="G209" i="140"/>
  <c r="G201" i="140"/>
  <c r="G193" i="140"/>
  <c r="G185" i="140"/>
  <c r="G177" i="140"/>
  <c r="G169" i="140"/>
  <c r="G161" i="140"/>
  <c r="G153" i="140"/>
  <c r="G145" i="140"/>
  <c r="G137" i="140"/>
  <c r="G129" i="140"/>
  <c r="G121" i="140"/>
  <c r="G113" i="140"/>
  <c r="G105" i="140"/>
  <c r="G97" i="140"/>
  <c r="G89" i="140"/>
  <c r="G81" i="140"/>
  <c r="G73" i="140"/>
  <c r="G65" i="140"/>
  <c r="G57" i="140"/>
  <c r="G49" i="140"/>
  <c r="G41" i="140"/>
  <c r="G33" i="140"/>
  <c r="G25" i="140"/>
  <c r="G328" i="140"/>
  <c r="G320" i="140"/>
  <c r="G312" i="140"/>
  <c r="G304" i="140"/>
  <c r="G296" i="140"/>
  <c r="G288" i="140"/>
  <c r="G280" i="140"/>
  <c r="G272" i="140"/>
  <c r="G264" i="140"/>
  <c r="G256" i="140"/>
  <c r="G248" i="140"/>
  <c r="G240" i="140"/>
  <c r="G232" i="140"/>
  <c r="G224" i="140"/>
  <c r="G216" i="140"/>
  <c r="G208" i="140"/>
  <c r="G200" i="140"/>
  <c r="G192" i="140"/>
  <c r="G184" i="140"/>
  <c r="G176" i="140"/>
  <c r="G168" i="140"/>
  <c r="G160" i="140"/>
  <c r="G152" i="140"/>
  <c r="G144" i="140"/>
  <c r="G136" i="140"/>
  <c r="G128" i="140"/>
  <c r="G120" i="140"/>
  <c r="G112" i="140"/>
  <c r="G104" i="140"/>
  <c r="G88" i="140"/>
  <c r="G80" i="140"/>
  <c r="G72" i="140"/>
  <c r="G64" i="140"/>
  <c r="G56" i="140"/>
  <c r="G48" i="140"/>
  <c r="G40" i="140"/>
  <c r="G32" i="140"/>
  <c r="G24" i="140"/>
  <c r="G119" i="140"/>
  <c r="G319" i="140"/>
  <c r="G311" i="140"/>
  <c r="G295" i="140"/>
  <c r="G287" i="140"/>
  <c r="G279" i="140"/>
  <c r="G271" i="140"/>
  <c r="G263" i="140"/>
  <c r="G247" i="140"/>
  <c r="G239" i="140"/>
  <c r="G231" i="140"/>
  <c r="G223" i="140"/>
  <c r="G215" i="140"/>
  <c r="G207" i="140"/>
  <c r="G199" i="140"/>
  <c r="G326" i="140"/>
  <c r="G318" i="140"/>
  <c r="G310" i="140"/>
  <c r="G302" i="140"/>
  <c r="G294" i="140"/>
  <c r="G286" i="140"/>
  <c r="G278" i="140"/>
  <c r="G270" i="140"/>
  <c r="G262" i="140"/>
  <c r="G254" i="140"/>
  <c r="G238" i="140"/>
  <c r="G230" i="140"/>
  <c r="G222" i="140"/>
  <c r="G214" i="140"/>
  <c r="G206" i="140"/>
  <c r="G198" i="140"/>
  <c r="G190" i="140"/>
  <c r="G182" i="140"/>
  <c r="G174" i="140"/>
  <c r="G166" i="140"/>
  <c r="G158" i="140"/>
  <c r="G150" i="140"/>
  <c r="G134" i="140"/>
  <c r="G126" i="140"/>
  <c r="G118" i="140"/>
  <c r="G110" i="140"/>
  <c r="G102" i="140"/>
  <c r="G94" i="140"/>
  <c r="G86" i="140"/>
  <c r="G78" i="140"/>
  <c r="G70" i="140"/>
  <c r="G62" i="140"/>
  <c r="G54" i="140"/>
  <c r="G46" i="140"/>
  <c r="G38" i="140"/>
  <c r="G30" i="140"/>
  <c r="G274" i="140"/>
  <c r="G242" i="140"/>
  <c r="G178" i="140"/>
  <c r="G146" i="140"/>
  <c r="G122" i="140"/>
  <c r="G66" i="140"/>
  <c r="G42" i="140"/>
  <c r="G306" i="140"/>
  <c r="G282" i="140"/>
  <c r="G250" i="140"/>
  <c r="G218" i="140"/>
  <c r="G186" i="140"/>
  <c r="G154" i="140"/>
  <c r="G130" i="140"/>
  <c r="G82" i="140"/>
  <c r="G50" i="140"/>
  <c r="G298" i="140"/>
  <c r="G266" i="140"/>
  <c r="G234" i="140"/>
  <c r="G202" i="140"/>
  <c r="G170" i="140"/>
  <c r="G138" i="140"/>
  <c r="G34" i="140"/>
  <c r="G322" i="140"/>
  <c r="G290" i="140"/>
  <c r="G258" i="140"/>
  <c r="G226" i="140"/>
  <c r="G194" i="140"/>
  <c r="G162" i="140"/>
  <c r="G114" i="140"/>
  <c r="G90" i="140"/>
  <c r="G58" i="140"/>
  <c r="G26" i="140"/>
  <c r="G325" i="140"/>
  <c r="G317" i="140"/>
  <c r="G309" i="140"/>
  <c r="G301" i="140"/>
  <c r="G293" i="140"/>
  <c r="G285" i="140"/>
  <c r="G269" i="140"/>
  <c r="G261" i="140"/>
  <c r="G253" i="140"/>
  <c r="G245" i="140"/>
  <c r="G237" i="140"/>
  <c r="G229" i="140"/>
  <c r="G221" i="140"/>
  <c r="G213" i="140"/>
  <c r="G205" i="140"/>
  <c r="G197" i="140"/>
  <c r="G189" i="140"/>
  <c r="G181" i="140"/>
  <c r="G173" i="140"/>
  <c r="G165" i="140"/>
  <c r="G157" i="140"/>
  <c r="G149" i="140"/>
  <c r="G141" i="140"/>
  <c r="G133" i="140"/>
  <c r="G125" i="140"/>
  <c r="G117" i="140"/>
  <c r="G109" i="140"/>
  <c r="G101" i="140"/>
  <c r="G77" i="140"/>
  <c r="G69" i="140"/>
  <c r="G61" i="140"/>
  <c r="G53" i="140"/>
  <c r="G45" i="140"/>
  <c r="G29" i="140"/>
  <c r="G324" i="140"/>
  <c r="G316" i="140"/>
  <c r="G308" i="140"/>
  <c r="G300" i="140"/>
  <c r="G292" i="140"/>
  <c r="G284" i="140"/>
  <c r="G276" i="140"/>
  <c r="G268" i="140"/>
  <c r="G260" i="140"/>
  <c r="G252" i="140"/>
  <c r="G244" i="140"/>
  <c r="G236" i="140"/>
  <c r="G228" i="140"/>
  <c r="G220" i="140"/>
  <c r="G212" i="140"/>
  <c r="G196" i="140"/>
  <c r="G188" i="140"/>
  <c r="G180" i="140"/>
  <c r="G172" i="140"/>
  <c r="G164" i="140"/>
  <c r="G156" i="140"/>
  <c r="G148" i="140"/>
  <c r="G140" i="140"/>
  <c r="G132" i="140"/>
  <c r="G124" i="140"/>
  <c r="G116" i="140"/>
  <c r="G108" i="140"/>
  <c r="G100" i="140"/>
  <c r="G92" i="140"/>
  <c r="G76" i="140"/>
  <c r="G68" i="140"/>
  <c r="G60" i="140"/>
  <c r="G52" i="140"/>
  <c r="G44" i="140"/>
  <c r="G36" i="140"/>
  <c r="G47" i="140"/>
  <c r="G151" i="140"/>
  <c r="G323" i="140"/>
  <c r="G315" i="140"/>
  <c r="G307" i="140"/>
  <c r="G299" i="140"/>
  <c r="G291" i="140"/>
  <c r="G283" i="140"/>
  <c r="G267" i="140"/>
  <c r="G259" i="140"/>
  <c r="G251" i="140"/>
  <c r="G243" i="140"/>
  <c r="G235" i="140"/>
  <c r="G227" i="140"/>
  <c r="G211" i="140"/>
  <c r="G203" i="140"/>
  <c r="G195" i="140"/>
  <c r="G179" i="140"/>
  <c r="G171" i="140"/>
  <c r="G155" i="140"/>
  <c r="G147" i="140"/>
  <c r="G139" i="140"/>
  <c r="G131" i="140"/>
  <c r="G123" i="140"/>
  <c r="G107" i="140"/>
  <c r="G91" i="140"/>
  <c r="G83" i="140"/>
  <c r="G67" i="140"/>
  <c r="G59" i="140"/>
  <c r="G51" i="140"/>
  <c r="G43" i="140"/>
  <c r="G35" i="140"/>
  <c r="G27" i="140"/>
  <c r="I23" i="140" l="1"/>
  <c r="B159" i="142"/>
  <c r="D143" i="142"/>
  <c r="B133" i="142"/>
  <c r="B160" i="142" s="1"/>
  <c r="B132" i="142"/>
  <c r="D116" i="142"/>
  <c r="B105" i="142"/>
  <c r="D89" i="142"/>
  <c r="B52" i="142"/>
  <c r="B79" i="142" s="1"/>
  <c r="B107" i="142" s="1"/>
  <c r="B134" i="142" s="1"/>
  <c r="B161" i="142" s="1"/>
  <c r="B51" i="142"/>
  <c r="B78" i="142" s="1"/>
  <c r="J525" i="141"/>
  <c r="F525" i="141" s="1"/>
  <c r="H525" i="141"/>
  <c r="C525" i="141"/>
  <c r="B525" i="141"/>
  <c r="J524" i="141"/>
  <c r="F524" i="141" s="1"/>
  <c r="H524" i="141"/>
  <c r="C524" i="141"/>
  <c r="B524" i="141"/>
  <c r="J523" i="141"/>
  <c r="F523" i="141" s="1"/>
  <c r="H523" i="141"/>
  <c r="C523" i="141"/>
  <c r="B523" i="141"/>
  <c r="J522" i="141"/>
  <c r="F522" i="141" s="1"/>
  <c r="H522" i="141"/>
  <c r="C522" i="141"/>
  <c r="B522" i="141"/>
  <c r="J521" i="141"/>
  <c r="F521" i="141" s="1"/>
  <c r="H521" i="141"/>
  <c r="C521" i="141"/>
  <c r="B521" i="141"/>
  <c r="J520" i="141"/>
  <c r="F520" i="141" s="1"/>
  <c r="H520" i="141"/>
  <c r="C520" i="141"/>
  <c r="B520" i="141"/>
  <c r="J519" i="141"/>
  <c r="F519" i="141" s="1"/>
  <c r="H519" i="141"/>
  <c r="C519" i="141"/>
  <c r="B519" i="141"/>
  <c r="J518" i="141"/>
  <c r="F518" i="141" s="1"/>
  <c r="H518" i="141"/>
  <c r="C518" i="141"/>
  <c r="B518" i="141"/>
  <c r="J517" i="141"/>
  <c r="F517" i="141" s="1"/>
  <c r="H517" i="141"/>
  <c r="C517" i="141"/>
  <c r="B517" i="141"/>
  <c r="J516" i="141"/>
  <c r="F516" i="141" s="1"/>
  <c r="H516" i="141"/>
  <c r="C516" i="141"/>
  <c r="B516" i="141"/>
  <c r="J515" i="141"/>
  <c r="F515" i="141" s="1"/>
  <c r="H515" i="141"/>
  <c r="C515" i="141"/>
  <c r="B515" i="141"/>
  <c r="J514" i="141"/>
  <c r="F514" i="141" s="1"/>
  <c r="H514" i="141"/>
  <c r="C514" i="141"/>
  <c r="B514" i="141"/>
  <c r="J513" i="141"/>
  <c r="F513" i="141" s="1"/>
  <c r="H513" i="141"/>
  <c r="C513" i="141"/>
  <c r="B513" i="141"/>
  <c r="J512" i="141"/>
  <c r="F512" i="141" s="1"/>
  <c r="H512" i="141"/>
  <c r="C512" i="141"/>
  <c r="B512" i="141"/>
  <c r="J511" i="141"/>
  <c r="F511" i="141" s="1"/>
  <c r="H511" i="141"/>
  <c r="C511" i="141"/>
  <c r="B511" i="141"/>
  <c r="J510" i="141"/>
  <c r="F510" i="141" s="1"/>
  <c r="H510" i="141"/>
  <c r="C510" i="141"/>
  <c r="B510" i="141"/>
  <c r="J509" i="141"/>
  <c r="F509" i="141" s="1"/>
  <c r="H509" i="141"/>
  <c r="C509" i="141"/>
  <c r="B509" i="141"/>
  <c r="J508" i="141"/>
  <c r="F508" i="141" s="1"/>
  <c r="H508" i="141"/>
  <c r="C508" i="141"/>
  <c r="B508" i="141"/>
  <c r="J507" i="141"/>
  <c r="F507" i="141" s="1"/>
  <c r="H507" i="141"/>
  <c r="C507" i="141"/>
  <c r="B507" i="141"/>
  <c r="J506" i="141"/>
  <c r="H506" i="141"/>
  <c r="C506" i="141"/>
  <c r="B506" i="141"/>
  <c r="J505" i="141"/>
  <c r="F505" i="141" s="1"/>
  <c r="H505" i="141"/>
  <c r="C505" i="141"/>
  <c r="B505" i="141"/>
  <c r="J504" i="141"/>
  <c r="F504" i="141" s="1"/>
  <c r="H504" i="141"/>
  <c r="C504" i="141"/>
  <c r="B504" i="141"/>
  <c r="J503" i="141"/>
  <c r="F503" i="141" s="1"/>
  <c r="H503" i="141"/>
  <c r="C503" i="141"/>
  <c r="B503" i="141"/>
  <c r="J502" i="141"/>
  <c r="F502" i="141" s="1"/>
  <c r="H502" i="141"/>
  <c r="C502" i="141"/>
  <c r="B502" i="141"/>
  <c r="J501" i="141"/>
  <c r="F501" i="141" s="1"/>
  <c r="H501" i="141"/>
  <c r="C501" i="141"/>
  <c r="B501" i="141"/>
  <c r="J500" i="141"/>
  <c r="F500" i="141" s="1"/>
  <c r="H500" i="141"/>
  <c r="C500" i="141"/>
  <c r="B500" i="141"/>
  <c r="J499" i="141"/>
  <c r="F499" i="141" s="1"/>
  <c r="H499" i="141"/>
  <c r="C499" i="141"/>
  <c r="B499" i="141"/>
  <c r="J498" i="141"/>
  <c r="H498" i="141"/>
  <c r="C498" i="141"/>
  <c r="B498" i="141"/>
  <c r="J497" i="141"/>
  <c r="F497" i="141" s="1"/>
  <c r="H497" i="141"/>
  <c r="C497" i="141"/>
  <c r="B497" i="141"/>
  <c r="J496" i="141"/>
  <c r="F496" i="141" s="1"/>
  <c r="H496" i="141"/>
  <c r="C496" i="141"/>
  <c r="B496" i="141"/>
  <c r="J495" i="141"/>
  <c r="F495" i="141" s="1"/>
  <c r="H495" i="141"/>
  <c r="C495" i="141"/>
  <c r="B495" i="141"/>
  <c r="J494" i="141"/>
  <c r="F494" i="141" s="1"/>
  <c r="H494" i="141"/>
  <c r="C494" i="141"/>
  <c r="B494" i="141"/>
  <c r="J493" i="141"/>
  <c r="F493" i="141" s="1"/>
  <c r="H493" i="141"/>
  <c r="C493" i="141"/>
  <c r="B493" i="141"/>
  <c r="J492" i="141"/>
  <c r="F492" i="141" s="1"/>
  <c r="H492" i="141"/>
  <c r="C492" i="141"/>
  <c r="B492" i="141"/>
  <c r="J491" i="141"/>
  <c r="F491" i="141" s="1"/>
  <c r="H491" i="141"/>
  <c r="C491" i="141"/>
  <c r="B491" i="141"/>
  <c r="J490" i="141"/>
  <c r="F490" i="141" s="1"/>
  <c r="H490" i="141"/>
  <c r="C490" i="141"/>
  <c r="B490" i="141"/>
  <c r="J489" i="141"/>
  <c r="F489" i="141" s="1"/>
  <c r="H489" i="141"/>
  <c r="C489" i="141"/>
  <c r="B489" i="141"/>
  <c r="J488" i="141"/>
  <c r="F488" i="141" s="1"/>
  <c r="H488" i="141"/>
  <c r="C488" i="141"/>
  <c r="B488" i="141"/>
  <c r="J487" i="141"/>
  <c r="F487" i="141" s="1"/>
  <c r="H487" i="141"/>
  <c r="C487" i="141"/>
  <c r="B487" i="141"/>
  <c r="J486" i="141"/>
  <c r="F486" i="141" s="1"/>
  <c r="H486" i="141"/>
  <c r="C486" i="141"/>
  <c r="B486" i="141"/>
  <c r="J485" i="141"/>
  <c r="F485" i="141" s="1"/>
  <c r="H485" i="141"/>
  <c r="C485" i="141"/>
  <c r="B485" i="141"/>
  <c r="J484" i="141"/>
  <c r="F484" i="141" s="1"/>
  <c r="H484" i="141"/>
  <c r="C484" i="141"/>
  <c r="B484" i="141"/>
  <c r="J483" i="141"/>
  <c r="H483" i="141"/>
  <c r="C483" i="141"/>
  <c r="B483" i="141"/>
  <c r="J482" i="141"/>
  <c r="F482" i="141" s="1"/>
  <c r="H482" i="141"/>
  <c r="C482" i="141"/>
  <c r="B482" i="141"/>
  <c r="J481" i="141"/>
  <c r="F481" i="141" s="1"/>
  <c r="H481" i="141"/>
  <c r="C481" i="141"/>
  <c r="B481" i="141"/>
  <c r="J480" i="141"/>
  <c r="F480" i="141" s="1"/>
  <c r="H480" i="141"/>
  <c r="C480" i="141"/>
  <c r="B480" i="141"/>
  <c r="J479" i="141"/>
  <c r="F479" i="141" s="1"/>
  <c r="H479" i="141"/>
  <c r="C479" i="141"/>
  <c r="B479" i="141"/>
  <c r="J478" i="141"/>
  <c r="F478" i="141" s="1"/>
  <c r="H478" i="141"/>
  <c r="C478" i="141"/>
  <c r="B478" i="141"/>
  <c r="J477" i="141"/>
  <c r="F477" i="141" s="1"/>
  <c r="H477" i="141"/>
  <c r="C477" i="141"/>
  <c r="B477" i="141"/>
  <c r="J476" i="141"/>
  <c r="H476" i="141"/>
  <c r="C476" i="141"/>
  <c r="B476" i="141"/>
  <c r="J475" i="141"/>
  <c r="F475" i="141" s="1"/>
  <c r="H475" i="141"/>
  <c r="C475" i="141"/>
  <c r="B475" i="141"/>
  <c r="J474" i="141"/>
  <c r="H474" i="141"/>
  <c r="C474" i="141"/>
  <c r="B474" i="141"/>
  <c r="J473" i="141"/>
  <c r="H473" i="141"/>
  <c r="C473" i="141"/>
  <c r="B473" i="141"/>
  <c r="J472" i="141"/>
  <c r="F472" i="141" s="1"/>
  <c r="H472" i="141"/>
  <c r="C472" i="141"/>
  <c r="B472" i="141"/>
  <c r="J471" i="141"/>
  <c r="F471" i="141" s="1"/>
  <c r="H471" i="141"/>
  <c r="C471" i="141"/>
  <c r="B471" i="141"/>
  <c r="J470" i="141"/>
  <c r="H470" i="141"/>
  <c r="C470" i="141"/>
  <c r="B470" i="141"/>
  <c r="J469" i="141"/>
  <c r="F469" i="141" s="1"/>
  <c r="H469" i="141"/>
  <c r="C469" i="141"/>
  <c r="B469" i="141"/>
  <c r="J468" i="141"/>
  <c r="H468" i="141"/>
  <c r="C468" i="141"/>
  <c r="B468" i="141"/>
  <c r="J467" i="141"/>
  <c r="F467" i="141" s="1"/>
  <c r="H467" i="141"/>
  <c r="C467" i="141"/>
  <c r="B467" i="141"/>
  <c r="J466" i="141"/>
  <c r="F466" i="141" s="1"/>
  <c r="H466" i="141"/>
  <c r="C466" i="141"/>
  <c r="B466" i="141"/>
  <c r="J465" i="141"/>
  <c r="H465" i="141"/>
  <c r="C465" i="141"/>
  <c r="B465" i="141"/>
  <c r="J464" i="141"/>
  <c r="F464" i="141" s="1"/>
  <c r="H464" i="141"/>
  <c r="C464" i="141"/>
  <c r="B464" i="141"/>
  <c r="J463" i="141"/>
  <c r="F463" i="141" s="1"/>
  <c r="H463" i="141"/>
  <c r="C463" i="141"/>
  <c r="B463" i="141"/>
  <c r="J462" i="141"/>
  <c r="F462" i="141" s="1"/>
  <c r="H462" i="141"/>
  <c r="C462" i="141"/>
  <c r="B462" i="141"/>
  <c r="J461" i="141"/>
  <c r="F461" i="141" s="1"/>
  <c r="H461" i="141"/>
  <c r="C461" i="141"/>
  <c r="B461" i="141"/>
  <c r="J460" i="141"/>
  <c r="H460" i="141"/>
  <c r="C460" i="141"/>
  <c r="B460" i="141"/>
  <c r="J459" i="141"/>
  <c r="F459" i="141" s="1"/>
  <c r="H459" i="141"/>
  <c r="C459" i="141"/>
  <c r="B459" i="141"/>
  <c r="J458" i="141"/>
  <c r="F458" i="141" s="1"/>
  <c r="H458" i="141"/>
  <c r="C458" i="141"/>
  <c r="B458" i="141"/>
  <c r="J457" i="141"/>
  <c r="H457" i="141"/>
  <c r="C457" i="141"/>
  <c r="B457" i="141"/>
  <c r="J456" i="141"/>
  <c r="F456" i="141" s="1"/>
  <c r="H456" i="141"/>
  <c r="C456" i="141"/>
  <c r="B456" i="141"/>
  <c r="J455" i="141"/>
  <c r="F455" i="141" s="1"/>
  <c r="H455" i="141"/>
  <c r="C455" i="141"/>
  <c r="B455" i="141"/>
  <c r="J454" i="141"/>
  <c r="F454" i="141" s="1"/>
  <c r="H454" i="141"/>
  <c r="C454" i="141"/>
  <c r="B454" i="141"/>
  <c r="J453" i="141"/>
  <c r="F453" i="141" s="1"/>
  <c r="H453" i="141"/>
  <c r="C453" i="141"/>
  <c r="B453" i="141"/>
  <c r="J452" i="141"/>
  <c r="H452" i="141"/>
  <c r="C452" i="141"/>
  <c r="B452" i="141"/>
  <c r="J451" i="141"/>
  <c r="F451" i="141" s="1"/>
  <c r="H451" i="141"/>
  <c r="C451" i="141"/>
  <c r="B451" i="141"/>
  <c r="J450" i="141"/>
  <c r="F450" i="141" s="1"/>
  <c r="H450" i="141"/>
  <c r="C450" i="141"/>
  <c r="B450" i="141"/>
  <c r="J449" i="141"/>
  <c r="H449" i="141"/>
  <c r="C449" i="141"/>
  <c r="B449" i="141"/>
  <c r="J448" i="141"/>
  <c r="F448" i="141" s="1"/>
  <c r="H448" i="141"/>
  <c r="C448" i="141"/>
  <c r="B448" i="141"/>
  <c r="J447" i="141"/>
  <c r="F447" i="141" s="1"/>
  <c r="H447" i="141"/>
  <c r="C447" i="141"/>
  <c r="B447" i="141"/>
  <c r="J446" i="141"/>
  <c r="F446" i="141" s="1"/>
  <c r="H446" i="141"/>
  <c r="C446" i="141"/>
  <c r="B446" i="141"/>
  <c r="J445" i="141"/>
  <c r="F445" i="141" s="1"/>
  <c r="H445" i="141"/>
  <c r="C445" i="141"/>
  <c r="B445" i="141"/>
  <c r="J444" i="141"/>
  <c r="H444" i="141"/>
  <c r="C444" i="141"/>
  <c r="B444" i="141"/>
  <c r="J443" i="141"/>
  <c r="F443" i="141" s="1"/>
  <c r="H443" i="141"/>
  <c r="C443" i="141"/>
  <c r="B443" i="141"/>
  <c r="J442" i="141"/>
  <c r="H442" i="141"/>
  <c r="C442" i="141"/>
  <c r="B442" i="141"/>
  <c r="J441" i="141"/>
  <c r="H441" i="141"/>
  <c r="C441" i="141"/>
  <c r="B441" i="141"/>
  <c r="J440" i="141"/>
  <c r="F440" i="141" s="1"/>
  <c r="H440" i="141"/>
  <c r="C440" i="141"/>
  <c r="B440" i="141"/>
  <c r="J439" i="141"/>
  <c r="F439" i="141" s="1"/>
  <c r="H439" i="141"/>
  <c r="C439" i="141"/>
  <c r="B439" i="141"/>
  <c r="J438" i="141"/>
  <c r="F438" i="141" s="1"/>
  <c r="H438" i="141"/>
  <c r="C438" i="141"/>
  <c r="B438" i="141"/>
  <c r="J437" i="141"/>
  <c r="H437" i="141"/>
  <c r="C437" i="141"/>
  <c r="B437" i="141"/>
  <c r="J436" i="141"/>
  <c r="H436" i="141"/>
  <c r="C436" i="141"/>
  <c r="B436" i="141"/>
  <c r="J435" i="141"/>
  <c r="F435" i="141" s="1"/>
  <c r="H435" i="141"/>
  <c r="C435" i="141"/>
  <c r="B435" i="141"/>
  <c r="J434" i="141"/>
  <c r="H434" i="141"/>
  <c r="C434" i="141"/>
  <c r="B434" i="141"/>
  <c r="J433" i="141"/>
  <c r="F433" i="141" s="1"/>
  <c r="H433" i="141"/>
  <c r="C433" i="141"/>
  <c r="B433" i="141"/>
  <c r="J432" i="141"/>
  <c r="F432" i="141" s="1"/>
  <c r="H432" i="141"/>
  <c r="C432" i="141"/>
  <c r="B432" i="141"/>
  <c r="J431" i="141"/>
  <c r="H431" i="141"/>
  <c r="C431" i="141"/>
  <c r="B431" i="141"/>
  <c r="J430" i="141"/>
  <c r="F430" i="141" s="1"/>
  <c r="H430" i="141"/>
  <c r="C430" i="141"/>
  <c r="B430" i="141"/>
  <c r="J429" i="141"/>
  <c r="H429" i="141"/>
  <c r="C429" i="141"/>
  <c r="B429" i="141"/>
  <c r="J428" i="141"/>
  <c r="F428" i="141" s="1"/>
  <c r="H428" i="141"/>
  <c r="C428" i="141"/>
  <c r="B428" i="141"/>
  <c r="J427" i="141"/>
  <c r="F427" i="141" s="1"/>
  <c r="H427" i="141"/>
  <c r="C427" i="141"/>
  <c r="B427" i="141"/>
  <c r="J426" i="141"/>
  <c r="H426" i="141"/>
  <c r="C426" i="141"/>
  <c r="B426" i="141"/>
  <c r="J425" i="141"/>
  <c r="F425" i="141" s="1"/>
  <c r="H425" i="141"/>
  <c r="C425" i="141"/>
  <c r="B425" i="141"/>
  <c r="J424" i="141"/>
  <c r="F424" i="141" s="1"/>
  <c r="H424" i="141"/>
  <c r="C424" i="141"/>
  <c r="B424" i="141"/>
  <c r="J423" i="141"/>
  <c r="F423" i="141" s="1"/>
  <c r="H423" i="141"/>
  <c r="C423" i="141"/>
  <c r="B423" i="141"/>
  <c r="J422" i="141"/>
  <c r="F422" i="141" s="1"/>
  <c r="H422" i="141"/>
  <c r="C422" i="141"/>
  <c r="B422" i="141"/>
  <c r="J421" i="141"/>
  <c r="H421" i="141"/>
  <c r="C421" i="141"/>
  <c r="B421" i="141"/>
  <c r="J420" i="141"/>
  <c r="F420" i="141" s="1"/>
  <c r="H420" i="141"/>
  <c r="C420" i="141"/>
  <c r="B420" i="141"/>
  <c r="J419" i="141"/>
  <c r="F419" i="141" s="1"/>
  <c r="H419" i="141"/>
  <c r="C419" i="141"/>
  <c r="B419" i="141"/>
  <c r="J418" i="141"/>
  <c r="H418" i="141"/>
  <c r="C418" i="141"/>
  <c r="B418" i="141"/>
  <c r="J417" i="141"/>
  <c r="F417" i="141" s="1"/>
  <c r="H417" i="141"/>
  <c r="C417" i="141"/>
  <c r="B417" i="141"/>
  <c r="J416" i="141"/>
  <c r="F416" i="141" s="1"/>
  <c r="H416" i="141"/>
  <c r="C416" i="141"/>
  <c r="B416" i="141"/>
  <c r="J415" i="141"/>
  <c r="F415" i="141" s="1"/>
  <c r="H415" i="141"/>
  <c r="C415" i="141"/>
  <c r="B415" i="141"/>
  <c r="J414" i="141"/>
  <c r="H414" i="141"/>
  <c r="C414" i="141"/>
  <c r="B414" i="141"/>
  <c r="J413" i="141"/>
  <c r="H413" i="141"/>
  <c r="C413" i="141"/>
  <c r="B413" i="141"/>
  <c r="J412" i="141"/>
  <c r="F412" i="141" s="1"/>
  <c r="H412" i="141"/>
  <c r="C412" i="141"/>
  <c r="B412" i="141"/>
  <c r="J411" i="141"/>
  <c r="F411" i="141" s="1"/>
  <c r="H411" i="141"/>
  <c r="C411" i="141"/>
  <c r="B411" i="141"/>
  <c r="J410" i="141"/>
  <c r="H410" i="141"/>
  <c r="C410" i="141"/>
  <c r="B410" i="141"/>
  <c r="J409" i="141"/>
  <c r="H409" i="141"/>
  <c r="C409" i="141"/>
  <c r="B409" i="141"/>
  <c r="J408" i="141"/>
  <c r="F408" i="141" s="1"/>
  <c r="H408" i="141"/>
  <c r="C408" i="141"/>
  <c r="B408" i="141"/>
  <c r="J407" i="141"/>
  <c r="F407" i="141" s="1"/>
  <c r="H407" i="141"/>
  <c r="C407" i="141"/>
  <c r="B407" i="141"/>
  <c r="J406" i="141"/>
  <c r="H406" i="141"/>
  <c r="C406" i="141"/>
  <c r="B406" i="141"/>
  <c r="J405" i="141"/>
  <c r="H405" i="141"/>
  <c r="C405" i="141"/>
  <c r="B405" i="141"/>
  <c r="J404" i="141"/>
  <c r="H404" i="141"/>
  <c r="C404" i="141"/>
  <c r="B404" i="141"/>
  <c r="J403" i="141"/>
  <c r="F403" i="141" s="1"/>
  <c r="H403" i="141"/>
  <c r="C403" i="141"/>
  <c r="B403" i="141"/>
  <c r="J402" i="141"/>
  <c r="H402" i="141"/>
  <c r="C402" i="141"/>
  <c r="B402" i="141"/>
  <c r="J401" i="141"/>
  <c r="F401" i="141" s="1"/>
  <c r="H401" i="141"/>
  <c r="C401" i="141"/>
  <c r="B401" i="141"/>
  <c r="J400" i="141"/>
  <c r="F400" i="141" s="1"/>
  <c r="H400" i="141"/>
  <c r="C400" i="141"/>
  <c r="B400" i="141"/>
  <c r="J399" i="141"/>
  <c r="H399" i="141"/>
  <c r="C399" i="141"/>
  <c r="B399" i="141"/>
  <c r="J398" i="141"/>
  <c r="F398" i="141" s="1"/>
  <c r="H398" i="141"/>
  <c r="C398" i="141"/>
  <c r="B398" i="141"/>
  <c r="J397" i="141"/>
  <c r="H397" i="141"/>
  <c r="C397" i="141"/>
  <c r="B397" i="141"/>
  <c r="J396" i="141"/>
  <c r="F396" i="141" s="1"/>
  <c r="H396" i="141"/>
  <c r="C396" i="141"/>
  <c r="B396" i="141"/>
  <c r="J395" i="141"/>
  <c r="F395" i="141" s="1"/>
  <c r="H395" i="141"/>
  <c r="C395" i="141"/>
  <c r="B395" i="141"/>
  <c r="J394" i="141"/>
  <c r="H394" i="141"/>
  <c r="C394" i="141"/>
  <c r="B394" i="141"/>
  <c r="J393" i="141"/>
  <c r="F393" i="141" s="1"/>
  <c r="H393" i="141"/>
  <c r="C393" i="141"/>
  <c r="B393" i="141"/>
  <c r="J392" i="141"/>
  <c r="F392" i="141" s="1"/>
  <c r="H392" i="141"/>
  <c r="C392" i="141"/>
  <c r="B392" i="141"/>
  <c r="J391" i="141"/>
  <c r="F391" i="141" s="1"/>
  <c r="H391" i="141"/>
  <c r="C391" i="141"/>
  <c r="B391" i="141"/>
  <c r="J390" i="141"/>
  <c r="F390" i="141" s="1"/>
  <c r="H390" i="141"/>
  <c r="C390" i="141"/>
  <c r="B390" i="141"/>
  <c r="J389" i="141"/>
  <c r="F389" i="141" s="1"/>
  <c r="H389" i="141"/>
  <c r="C389" i="141"/>
  <c r="B389" i="141"/>
  <c r="J388" i="141"/>
  <c r="F388" i="141" s="1"/>
  <c r="H388" i="141"/>
  <c r="C388" i="141"/>
  <c r="B388" i="141"/>
  <c r="J387" i="141"/>
  <c r="F387" i="141" s="1"/>
  <c r="H387" i="141"/>
  <c r="C387" i="141"/>
  <c r="B387" i="141"/>
  <c r="J386" i="141"/>
  <c r="F386" i="141" s="1"/>
  <c r="H386" i="141"/>
  <c r="C386" i="141"/>
  <c r="B386" i="141"/>
  <c r="J385" i="141"/>
  <c r="F385" i="141" s="1"/>
  <c r="H385" i="141"/>
  <c r="C385" i="141"/>
  <c r="B385" i="141"/>
  <c r="J384" i="141"/>
  <c r="F384" i="141" s="1"/>
  <c r="H384" i="141"/>
  <c r="C384" i="141"/>
  <c r="B384" i="141"/>
  <c r="J383" i="141"/>
  <c r="F383" i="141" s="1"/>
  <c r="H383" i="141"/>
  <c r="C383" i="141"/>
  <c r="B383" i="141"/>
  <c r="J382" i="141"/>
  <c r="F382" i="141" s="1"/>
  <c r="H382" i="141"/>
  <c r="C382" i="141"/>
  <c r="B382" i="141"/>
  <c r="J381" i="141"/>
  <c r="F381" i="141" s="1"/>
  <c r="H381" i="141"/>
  <c r="C381" i="141"/>
  <c r="B381" i="141"/>
  <c r="J380" i="141"/>
  <c r="F380" i="141" s="1"/>
  <c r="H380" i="141"/>
  <c r="C380" i="141"/>
  <c r="B380" i="141"/>
  <c r="J379" i="141"/>
  <c r="F379" i="141" s="1"/>
  <c r="H379" i="141"/>
  <c r="C379" i="141"/>
  <c r="B379" i="141"/>
  <c r="J378" i="141"/>
  <c r="F378" i="141" s="1"/>
  <c r="H378" i="141"/>
  <c r="C378" i="141"/>
  <c r="B378" i="141"/>
  <c r="J377" i="141"/>
  <c r="F377" i="141" s="1"/>
  <c r="H377" i="141"/>
  <c r="C377" i="141"/>
  <c r="B377" i="141"/>
  <c r="J376" i="141"/>
  <c r="F376" i="141" s="1"/>
  <c r="H376" i="141"/>
  <c r="C376" i="141"/>
  <c r="B376" i="141"/>
  <c r="J375" i="141"/>
  <c r="F375" i="141" s="1"/>
  <c r="H375" i="141"/>
  <c r="C375" i="141"/>
  <c r="B375" i="141"/>
  <c r="J374" i="141"/>
  <c r="F374" i="141" s="1"/>
  <c r="H374" i="141"/>
  <c r="C374" i="141"/>
  <c r="B374" i="141"/>
  <c r="J373" i="141"/>
  <c r="F373" i="141" s="1"/>
  <c r="H373" i="141"/>
  <c r="C373" i="141"/>
  <c r="B373" i="141"/>
  <c r="J372" i="141"/>
  <c r="F372" i="141" s="1"/>
  <c r="H372" i="141"/>
  <c r="C372" i="141"/>
  <c r="B372" i="141"/>
  <c r="J371" i="141"/>
  <c r="F371" i="141" s="1"/>
  <c r="H371" i="141"/>
  <c r="C371" i="141"/>
  <c r="B371" i="141"/>
  <c r="J370" i="141"/>
  <c r="F370" i="141" s="1"/>
  <c r="H370" i="141"/>
  <c r="C370" i="141"/>
  <c r="B370" i="141"/>
  <c r="J369" i="141"/>
  <c r="F369" i="141" s="1"/>
  <c r="H369" i="141"/>
  <c r="C369" i="141"/>
  <c r="B369" i="141"/>
  <c r="J368" i="141"/>
  <c r="F368" i="141" s="1"/>
  <c r="H368" i="141"/>
  <c r="C368" i="141"/>
  <c r="B368" i="141"/>
  <c r="J367" i="141"/>
  <c r="F367" i="141" s="1"/>
  <c r="H367" i="141"/>
  <c r="C367" i="141"/>
  <c r="B367" i="141"/>
  <c r="J366" i="141"/>
  <c r="F366" i="141" s="1"/>
  <c r="H366" i="141"/>
  <c r="C366" i="141"/>
  <c r="B366" i="141"/>
  <c r="J365" i="141"/>
  <c r="F365" i="141" s="1"/>
  <c r="H365" i="141"/>
  <c r="C365" i="141"/>
  <c r="B365" i="141"/>
  <c r="J364" i="141"/>
  <c r="F364" i="141" s="1"/>
  <c r="H364" i="141"/>
  <c r="C364" i="141"/>
  <c r="B364" i="141"/>
  <c r="J363" i="141"/>
  <c r="F363" i="141" s="1"/>
  <c r="H363" i="141"/>
  <c r="C363" i="141"/>
  <c r="B363" i="141"/>
  <c r="J362" i="141"/>
  <c r="F362" i="141" s="1"/>
  <c r="H362" i="141"/>
  <c r="C362" i="141"/>
  <c r="B362" i="141"/>
  <c r="J361" i="141"/>
  <c r="F361" i="141" s="1"/>
  <c r="H361" i="141"/>
  <c r="C361" i="141"/>
  <c r="B361" i="141"/>
  <c r="J360" i="141"/>
  <c r="F360" i="141" s="1"/>
  <c r="H360" i="141"/>
  <c r="C360" i="141"/>
  <c r="B360" i="141"/>
  <c r="J359" i="141"/>
  <c r="F359" i="141" s="1"/>
  <c r="H359" i="141"/>
  <c r="C359" i="141"/>
  <c r="B359" i="141"/>
  <c r="J358" i="141"/>
  <c r="F358" i="141" s="1"/>
  <c r="H358" i="141"/>
  <c r="C358" i="141"/>
  <c r="B358" i="141"/>
  <c r="J357" i="141"/>
  <c r="F357" i="141" s="1"/>
  <c r="H357" i="141"/>
  <c r="C357" i="141"/>
  <c r="B357" i="141"/>
  <c r="J356" i="141"/>
  <c r="F356" i="141" s="1"/>
  <c r="H356" i="141"/>
  <c r="C356" i="141"/>
  <c r="B356" i="141"/>
  <c r="J355" i="141"/>
  <c r="F355" i="141" s="1"/>
  <c r="H355" i="141"/>
  <c r="C355" i="141"/>
  <c r="B355" i="141"/>
  <c r="J354" i="141"/>
  <c r="F354" i="141" s="1"/>
  <c r="H354" i="141"/>
  <c r="C354" i="141"/>
  <c r="B354" i="141"/>
  <c r="J353" i="141"/>
  <c r="F353" i="141" s="1"/>
  <c r="H353" i="141"/>
  <c r="C353" i="141"/>
  <c r="B353" i="141"/>
  <c r="J352" i="141"/>
  <c r="F352" i="141" s="1"/>
  <c r="H352" i="141"/>
  <c r="C352" i="141"/>
  <c r="B352" i="141"/>
  <c r="J351" i="141"/>
  <c r="F351" i="141" s="1"/>
  <c r="H351" i="141"/>
  <c r="C351" i="141"/>
  <c r="B351" i="141"/>
  <c r="J350" i="141"/>
  <c r="F350" i="141" s="1"/>
  <c r="H350" i="141"/>
  <c r="C350" i="141"/>
  <c r="B350" i="141"/>
  <c r="J349" i="141"/>
  <c r="F349" i="141" s="1"/>
  <c r="H349" i="141"/>
  <c r="C349" i="141"/>
  <c r="B349" i="141"/>
  <c r="J348" i="141"/>
  <c r="F348" i="141" s="1"/>
  <c r="H348" i="141"/>
  <c r="C348" i="141"/>
  <c r="B348" i="141"/>
  <c r="J347" i="141"/>
  <c r="F347" i="141" s="1"/>
  <c r="H347" i="141"/>
  <c r="C347" i="141"/>
  <c r="B347" i="141"/>
  <c r="J346" i="141"/>
  <c r="F346" i="141" s="1"/>
  <c r="H346" i="141"/>
  <c r="C346" i="141"/>
  <c r="B346" i="141"/>
  <c r="J345" i="141"/>
  <c r="F345" i="141" s="1"/>
  <c r="H345" i="141"/>
  <c r="C345" i="141"/>
  <c r="B345" i="141"/>
  <c r="J344" i="141"/>
  <c r="F344" i="141" s="1"/>
  <c r="H344" i="141"/>
  <c r="C344" i="141"/>
  <c r="B344" i="141"/>
  <c r="J343" i="141"/>
  <c r="F343" i="141" s="1"/>
  <c r="H343" i="141"/>
  <c r="C343" i="141"/>
  <c r="B343" i="141"/>
  <c r="J342" i="141"/>
  <c r="F342" i="141" s="1"/>
  <c r="H342" i="141"/>
  <c r="C342" i="141"/>
  <c r="B342" i="141"/>
  <c r="J341" i="141"/>
  <c r="F341" i="141" s="1"/>
  <c r="H341" i="141"/>
  <c r="C341" i="141"/>
  <c r="B341" i="141"/>
  <c r="J340" i="141"/>
  <c r="F340" i="141" s="1"/>
  <c r="H340" i="141"/>
  <c r="C340" i="141"/>
  <c r="B340" i="141"/>
  <c r="J339" i="141"/>
  <c r="F339" i="141" s="1"/>
  <c r="H339" i="141"/>
  <c r="C339" i="141"/>
  <c r="B339" i="141"/>
  <c r="J338" i="141"/>
  <c r="F338" i="141" s="1"/>
  <c r="H338" i="141"/>
  <c r="C338" i="141"/>
  <c r="B338" i="141"/>
  <c r="J337" i="141"/>
  <c r="F337" i="141" s="1"/>
  <c r="H337" i="141"/>
  <c r="C337" i="141"/>
  <c r="B337" i="141"/>
  <c r="J336" i="141"/>
  <c r="F336" i="141" s="1"/>
  <c r="H336" i="141"/>
  <c r="C336" i="141"/>
  <c r="B336" i="141"/>
  <c r="J335" i="141"/>
  <c r="F335" i="141" s="1"/>
  <c r="H335" i="141"/>
  <c r="C335" i="141"/>
  <c r="B335" i="141"/>
  <c r="J334" i="141"/>
  <c r="F334" i="141" s="1"/>
  <c r="H334" i="141"/>
  <c r="C334" i="141"/>
  <c r="B334" i="141"/>
  <c r="J333" i="141"/>
  <c r="F333" i="141" s="1"/>
  <c r="H333" i="141"/>
  <c r="C333" i="141"/>
  <c r="B333" i="141"/>
  <c r="J332" i="141"/>
  <c r="F332" i="141" s="1"/>
  <c r="H332" i="141"/>
  <c r="C332" i="141"/>
  <c r="B332" i="141"/>
  <c r="J331" i="141"/>
  <c r="F331" i="141" s="1"/>
  <c r="H331" i="141"/>
  <c r="C331" i="141"/>
  <c r="B331" i="141"/>
  <c r="J330" i="141"/>
  <c r="F330" i="141" s="1"/>
  <c r="H330" i="141"/>
  <c r="C330" i="141"/>
  <c r="B330" i="141"/>
  <c r="J329" i="141"/>
  <c r="F329" i="141" s="1"/>
  <c r="H329" i="141"/>
  <c r="C329" i="141"/>
  <c r="B329" i="141"/>
  <c r="J328" i="141"/>
  <c r="F328" i="141" s="1"/>
  <c r="H328" i="141"/>
  <c r="C328" i="141"/>
  <c r="B328" i="141"/>
  <c r="J327" i="141"/>
  <c r="F327" i="141" s="1"/>
  <c r="H327" i="141"/>
  <c r="C327" i="141"/>
  <c r="B327" i="141"/>
  <c r="J326" i="141"/>
  <c r="F326" i="141" s="1"/>
  <c r="H326" i="141"/>
  <c r="C326" i="141"/>
  <c r="B326" i="141"/>
  <c r="J325" i="141"/>
  <c r="F325" i="141" s="1"/>
  <c r="H325" i="141"/>
  <c r="C325" i="141"/>
  <c r="B325" i="141"/>
  <c r="J324" i="141"/>
  <c r="H324" i="141"/>
  <c r="C324" i="141"/>
  <c r="B324" i="141"/>
  <c r="J323" i="141"/>
  <c r="H323" i="141"/>
  <c r="C323" i="141"/>
  <c r="B323" i="141"/>
  <c r="J322" i="141"/>
  <c r="H322" i="141"/>
  <c r="C322" i="141"/>
  <c r="B322" i="141"/>
  <c r="J321" i="141"/>
  <c r="H321" i="141"/>
  <c r="C321" i="141"/>
  <c r="B321" i="141"/>
  <c r="J320" i="141"/>
  <c r="F320" i="141" s="1"/>
  <c r="H320" i="141"/>
  <c r="C320" i="141"/>
  <c r="B320" i="141"/>
  <c r="J319" i="141"/>
  <c r="F319" i="141" s="1"/>
  <c r="H319" i="141"/>
  <c r="C319" i="141"/>
  <c r="B319" i="141"/>
  <c r="J318" i="141"/>
  <c r="F318" i="141" s="1"/>
  <c r="H318" i="141"/>
  <c r="C318" i="141"/>
  <c r="B318" i="141"/>
  <c r="J317" i="141"/>
  <c r="F317" i="141" s="1"/>
  <c r="H317" i="141"/>
  <c r="C317" i="141"/>
  <c r="B317" i="141"/>
  <c r="J316" i="141"/>
  <c r="H316" i="141"/>
  <c r="C316" i="141"/>
  <c r="B316" i="141"/>
  <c r="J315" i="141"/>
  <c r="H315" i="141"/>
  <c r="C315" i="141"/>
  <c r="B315" i="141"/>
  <c r="J314" i="141"/>
  <c r="H314" i="141"/>
  <c r="C314" i="141"/>
  <c r="B314" i="141"/>
  <c r="J313" i="141"/>
  <c r="H313" i="141"/>
  <c r="C313" i="141"/>
  <c r="B313" i="141"/>
  <c r="J312" i="141"/>
  <c r="F312" i="141" s="1"/>
  <c r="H312" i="141"/>
  <c r="C312" i="141"/>
  <c r="B312" i="141"/>
  <c r="J311" i="141"/>
  <c r="F311" i="141" s="1"/>
  <c r="H311" i="141"/>
  <c r="C311" i="141"/>
  <c r="B311" i="141"/>
  <c r="J310" i="141"/>
  <c r="F310" i="141" s="1"/>
  <c r="H310" i="141"/>
  <c r="C310" i="141"/>
  <c r="B310" i="141"/>
  <c r="J309" i="141"/>
  <c r="F309" i="141" s="1"/>
  <c r="H309" i="141"/>
  <c r="C309" i="141"/>
  <c r="B309" i="141"/>
  <c r="J308" i="141"/>
  <c r="H308" i="141"/>
  <c r="C308" i="141"/>
  <c r="B308" i="141"/>
  <c r="J307" i="141"/>
  <c r="H307" i="141"/>
  <c r="C307" i="141"/>
  <c r="B307" i="141"/>
  <c r="J306" i="141"/>
  <c r="H306" i="141"/>
  <c r="C306" i="141"/>
  <c r="B306" i="141"/>
  <c r="J305" i="141"/>
  <c r="H305" i="141"/>
  <c r="C305" i="141"/>
  <c r="B305" i="141"/>
  <c r="J304" i="141"/>
  <c r="F304" i="141" s="1"/>
  <c r="H304" i="141"/>
  <c r="C304" i="141"/>
  <c r="B304" i="141"/>
  <c r="J303" i="141"/>
  <c r="F303" i="141" s="1"/>
  <c r="H303" i="141"/>
  <c r="C303" i="141"/>
  <c r="B303" i="141"/>
  <c r="J302" i="141"/>
  <c r="F302" i="141" s="1"/>
  <c r="H302" i="141"/>
  <c r="C302" i="141"/>
  <c r="B302" i="141"/>
  <c r="J301" i="141"/>
  <c r="F301" i="141" s="1"/>
  <c r="H301" i="141"/>
  <c r="C301" i="141"/>
  <c r="B301" i="141"/>
  <c r="J300" i="141"/>
  <c r="F300" i="141" s="1"/>
  <c r="H300" i="141"/>
  <c r="C300" i="141"/>
  <c r="B300" i="141"/>
  <c r="J299" i="141"/>
  <c r="H299" i="141"/>
  <c r="C299" i="141"/>
  <c r="B299" i="141"/>
  <c r="J298" i="141"/>
  <c r="H298" i="141"/>
  <c r="C298" i="141"/>
  <c r="B298" i="141"/>
  <c r="J297" i="141"/>
  <c r="H297" i="141"/>
  <c r="C297" i="141"/>
  <c r="B297" i="141"/>
  <c r="J296" i="141"/>
  <c r="H296" i="141"/>
  <c r="C296" i="141"/>
  <c r="B296" i="141"/>
  <c r="J295" i="141"/>
  <c r="F295" i="141" s="1"/>
  <c r="H295" i="141"/>
  <c r="C295" i="141"/>
  <c r="B295" i="141"/>
  <c r="J294" i="141"/>
  <c r="F294" i="141" s="1"/>
  <c r="H294" i="141"/>
  <c r="C294" i="141"/>
  <c r="B294" i="141"/>
  <c r="J293" i="141"/>
  <c r="F293" i="141" s="1"/>
  <c r="H293" i="141"/>
  <c r="C293" i="141"/>
  <c r="B293" i="141"/>
  <c r="J292" i="141"/>
  <c r="F292" i="141" s="1"/>
  <c r="H292" i="141"/>
  <c r="C292" i="141"/>
  <c r="B292" i="141"/>
  <c r="J291" i="141"/>
  <c r="H291" i="141"/>
  <c r="C291" i="141"/>
  <c r="B291" i="141"/>
  <c r="J290" i="141"/>
  <c r="H290" i="141"/>
  <c r="C290" i="141"/>
  <c r="B290" i="141"/>
  <c r="J289" i="141"/>
  <c r="H289" i="141"/>
  <c r="C289" i="141"/>
  <c r="B289" i="141"/>
  <c r="J288" i="141"/>
  <c r="H288" i="141"/>
  <c r="C288" i="141"/>
  <c r="B288" i="141"/>
  <c r="J287" i="141"/>
  <c r="F287" i="141" s="1"/>
  <c r="H287" i="141"/>
  <c r="C287" i="141"/>
  <c r="B287" i="141"/>
  <c r="J286" i="141"/>
  <c r="F286" i="141" s="1"/>
  <c r="H286" i="141"/>
  <c r="C286" i="141"/>
  <c r="B286" i="141"/>
  <c r="J285" i="141"/>
  <c r="F285" i="141" s="1"/>
  <c r="H285" i="141"/>
  <c r="C285" i="141"/>
  <c r="B285" i="141"/>
  <c r="J284" i="141"/>
  <c r="F284" i="141" s="1"/>
  <c r="H284" i="141"/>
  <c r="C284" i="141"/>
  <c r="B284" i="141"/>
  <c r="J283" i="141"/>
  <c r="H283" i="141"/>
  <c r="C283" i="141"/>
  <c r="B283" i="141"/>
  <c r="J282" i="141"/>
  <c r="H282" i="141"/>
  <c r="C282" i="141"/>
  <c r="B282" i="141"/>
  <c r="J281" i="141"/>
  <c r="H281" i="141"/>
  <c r="C281" i="141"/>
  <c r="B281" i="141"/>
  <c r="J280" i="141"/>
  <c r="H280" i="141"/>
  <c r="C280" i="141"/>
  <c r="B280" i="141"/>
  <c r="J279" i="141"/>
  <c r="F279" i="141" s="1"/>
  <c r="H279" i="141"/>
  <c r="C279" i="141"/>
  <c r="B279" i="141"/>
  <c r="J278" i="141"/>
  <c r="F278" i="141" s="1"/>
  <c r="H278" i="141"/>
  <c r="C278" i="141"/>
  <c r="B278" i="141"/>
  <c r="J277" i="141"/>
  <c r="F277" i="141" s="1"/>
  <c r="H277" i="141"/>
  <c r="C277" i="141"/>
  <c r="B277" i="141"/>
  <c r="J276" i="141"/>
  <c r="H276" i="141"/>
  <c r="C276" i="141"/>
  <c r="B276" i="141"/>
  <c r="J275" i="141"/>
  <c r="H275" i="141"/>
  <c r="C275" i="141"/>
  <c r="B275" i="141"/>
  <c r="J274" i="141"/>
  <c r="H274" i="141"/>
  <c r="C274" i="141"/>
  <c r="B274" i="141"/>
  <c r="J273" i="141"/>
  <c r="H273" i="141"/>
  <c r="C273" i="141"/>
  <c r="B273" i="141"/>
  <c r="J272" i="141"/>
  <c r="F272" i="141" s="1"/>
  <c r="H272" i="141"/>
  <c r="C272" i="141"/>
  <c r="B272" i="141"/>
  <c r="J271" i="141"/>
  <c r="F271" i="141" s="1"/>
  <c r="H271" i="141"/>
  <c r="C271" i="141"/>
  <c r="B271" i="141"/>
  <c r="J270" i="141"/>
  <c r="F270" i="141" s="1"/>
  <c r="H270" i="141"/>
  <c r="C270" i="141"/>
  <c r="B270" i="141"/>
  <c r="J269" i="141"/>
  <c r="F269" i="141" s="1"/>
  <c r="H269" i="141"/>
  <c r="C269" i="141"/>
  <c r="B269" i="141"/>
  <c r="J268" i="141"/>
  <c r="H268" i="141"/>
  <c r="C268" i="141"/>
  <c r="B268" i="141"/>
  <c r="J267" i="141"/>
  <c r="H267" i="141"/>
  <c r="C267" i="141"/>
  <c r="B267" i="141"/>
  <c r="J266" i="141"/>
  <c r="H266" i="141"/>
  <c r="C266" i="141"/>
  <c r="B266" i="141"/>
  <c r="J265" i="141"/>
  <c r="H265" i="141"/>
  <c r="C265" i="141"/>
  <c r="B265" i="141"/>
  <c r="J264" i="141"/>
  <c r="F264" i="141" s="1"/>
  <c r="H264" i="141"/>
  <c r="C264" i="141"/>
  <c r="B264" i="141"/>
  <c r="J263" i="141"/>
  <c r="F263" i="141" s="1"/>
  <c r="H263" i="141"/>
  <c r="C263" i="141"/>
  <c r="B263" i="141"/>
  <c r="J262" i="141"/>
  <c r="F262" i="141" s="1"/>
  <c r="H262" i="141"/>
  <c r="C262" i="141"/>
  <c r="B262" i="141"/>
  <c r="J261" i="141"/>
  <c r="F261" i="141" s="1"/>
  <c r="H261" i="141"/>
  <c r="C261" i="141"/>
  <c r="B261" i="141"/>
  <c r="J260" i="141"/>
  <c r="H260" i="141"/>
  <c r="C260" i="141"/>
  <c r="B260" i="141"/>
  <c r="J259" i="141"/>
  <c r="H259" i="141"/>
  <c r="C259" i="141"/>
  <c r="B259" i="141"/>
  <c r="J258" i="141"/>
  <c r="H258" i="141"/>
  <c r="C258" i="141"/>
  <c r="B258" i="141"/>
  <c r="J257" i="141"/>
  <c r="H257" i="141"/>
  <c r="C257" i="141"/>
  <c r="B257" i="141"/>
  <c r="J256" i="141"/>
  <c r="F256" i="141" s="1"/>
  <c r="H256" i="141"/>
  <c r="C256" i="141"/>
  <c r="B256" i="141"/>
  <c r="J255" i="141"/>
  <c r="F255" i="141" s="1"/>
  <c r="H255" i="141"/>
  <c r="C255" i="141"/>
  <c r="B255" i="141"/>
  <c r="J254" i="141"/>
  <c r="F254" i="141" s="1"/>
  <c r="H254" i="141"/>
  <c r="C254" i="141"/>
  <c r="B254" i="141"/>
  <c r="J253" i="141"/>
  <c r="F253" i="141" s="1"/>
  <c r="H253" i="141"/>
  <c r="C253" i="141"/>
  <c r="B253" i="141"/>
  <c r="J252" i="141"/>
  <c r="F252" i="141" s="1"/>
  <c r="H252" i="141"/>
  <c r="C252" i="141"/>
  <c r="B252" i="141"/>
  <c r="J251" i="141"/>
  <c r="H251" i="141"/>
  <c r="C251" i="141"/>
  <c r="B251" i="141"/>
  <c r="J250" i="141"/>
  <c r="H250" i="141"/>
  <c r="C250" i="141"/>
  <c r="B250" i="141"/>
  <c r="J249" i="141"/>
  <c r="H249" i="141"/>
  <c r="C249" i="141"/>
  <c r="B249" i="141"/>
  <c r="J248" i="141"/>
  <c r="F248" i="141" s="1"/>
  <c r="H248" i="141"/>
  <c r="C248" i="141"/>
  <c r="B248" i="141"/>
  <c r="J247" i="141"/>
  <c r="F247" i="141" s="1"/>
  <c r="H247" i="141"/>
  <c r="C247" i="141"/>
  <c r="B247" i="141"/>
  <c r="J246" i="141"/>
  <c r="F246" i="141" s="1"/>
  <c r="H246" i="141"/>
  <c r="C246" i="141"/>
  <c r="B246" i="141"/>
  <c r="J245" i="141"/>
  <c r="F245" i="141" s="1"/>
  <c r="H245" i="141"/>
  <c r="C245" i="141"/>
  <c r="B245" i="141"/>
  <c r="J244" i="141"/>
  <c r="F244" i="141" s="1"/>
  <c r="H244" i="141"/>
  <c r="C244" i="141"/>
  <c r="B244" i="141"/>
  <c r="J243" i="141"/>
  <c r="F243" i="141" s="1"/>
  <c r="H243" i="141"/>
  <c r="C243" i="141"/>
  <c r="B243" i="141"/>
  <c r="J242" i="141"/>
  <c r="F242" i="141" s="1"/>
  <c r="H242" i="141"/>
  <c r="C242" i="141"/>
  <c r="B242" i="141"/>
  <c r="J241" i="141"/>
  <c r="F241" i="141" s="1"/>
  <c r="H241" i="141"/>
  <c r="C241" i="141"/>
  <c r="B241" i="141"/>
  <c r="J240" i="141"/>
  <c r="F240" i="141" s="1"/>
  <c r="H240" i="141"/>
  <c r="C240" i="141"/>
  <c r="B240" i="141"/>
  <c r="J239" i="141"/>
  <c r="F239" i="141" s="1"/>
  <c r="H239" i="141"/>
  <c r="C239" i="141"/>
  <c r="B239" i="141"/>
  <c r="J238" i="141"/>
  <c r="F238" i="141" s="1"/>
  <c r="H238" i="141"/>
  <c r="C238" i="141"/>
  <c r="B238" i="141"/>
  <c r="J237" i="141"/>
  <c r="F237" i="141" s="1"/>
  <c r="H237" i="141"/>
  <c r="C237" i="141"/>
  <c r="B237" i="141"/>
  <c r="J236" i="141"/>
  <c r="F236" i="141" s="1"/>
  <c r="H236" i="141"/>
  <c r="C236" i="141"/>
  <c r="B236" i="141"/>
  <c r="J235" i="141"/>
  <c r="F235" i="141" s="1"/>
  <c r="H235" i="141"/>
  <c r="C235" i="141"/>
  <c r="B235" i="141"/>
  <c r="J234" i="141"/>
  <c r="F234" i="141" s="1"/>
  <c r="H234" i="141"/>
  <c r="C234" i="141"/>
  <c r="B234" i="141"/>
  <c r="J233" i="141"/>
  <c r="F233" i="141" s="1"/>
  <c r="H233" i="141"/>
  <c r="C233" i="141"/>
  <c r="B233" i="141"/>
  <c r="J232" i="141"/>
  <c r="F232" i="141" s="1"/>
  <c r="H232" i="141"/>
  <c r="C232" i="141"/>
  <c r="B232" i="141"/>
  <c r="J231" i="141"/>
  <c r="F231" i="141" s="1"/>
  <c r="H231" i="141"/>
  <c r="C231" i="141"/>
  <c r="B231" i="141"/>
  <c r="J230" i="141"/>
  <c r="F230" i="141" s="1"/>
  <c r="H230" i="141"/>
  <c r="C230" i="141"/>
  <c r="B230" i="141"/>
  <c r="J229" i="141"/>
  <c r="F229" i="141" s="1"/>
  <c r="H229" i="141"/>
  <c r="C229" i="141"/>
  <c r="B229" i="141"/>
  <c r="J228" i="141"/>
  <c r="F228" i="141" s="1"/>
  <c r="H228" i="141"/>
  <c r="C228" i="141"/>
  <c r="B228" i="141"/>
  <c r="J227" i="141"/>
  <c r="F227" i="141" s="1"/>
  <c r="H227" i="141"/>
  <c r="C227" i="141"/>
  <c r="B227" i="141"/>
  <c r="J226" i="141"/>
  <c r="F226" i="141" s="1"/>
  <c r="H226" i="141"/>
  <c r="C226" i="141"/>
  <c r="B226" i="141"/>
  <c r="J225" i="141"/>
  <c r="F225" i="141" s="1"/>
  <c r="H225" i="141"/>
  <c r="C225" i="141"/>
  <c r="B225" i="141"/>
  <c r="J224" i="141"/>
  <c r="F224" i="141" s="1"/>
  <c r="H224" i="141"/>
  <c r="C224" i="141"/>
  <c r="B224" i="141"/>
  <c r="J223" i="141"/>
  <c r="F223" i="141" s="1"/>
  <c r="H223" i="141"/>
  <c r="C223" i="141"/>
  <c r="B223" i="141"/>
  <c r="J222" i="141"/>
  <c r="F222" i="141" s="1"/>
  <c r="H222" i="141"/>
  <c r="C222" i="141"/>
  <c r="B222" i="141"/>
  <c r="J221" i="141"/>
  <c r="F221" i="141" s="1"/>
  <c r="H221" i="141"/>
  <c r="C221" i="141"/>
  <c r="B221" i="141"/>
  <c r="J220" i="141"/>
  <c r="F220" i="141" s="1"/>
  <c r="H220" i="141"/>
  <c r="C220" i="141"/>
  <c r="B220" i="141"/>
  <c r="J219" i="141"/>
  <c r="F219" i="141" s="1"/>
  <c r="H219" i="141"/>
  <c r="C219" i="141"/>
  <c r="B219" i="141"/>
  <c r="J218" i="141"/>
  <c r="F218" i="141" s="1"/>
  <c r="H218" i="141"/>
  <c r="C218" i="141"/>
  <c r="B218" i="141"/>
  <c r="J217" i="141"/>
  <c r="F217" i="141" s="1"/>
  <c r="H217" i="141"/>
  <c r="C217" i="141"/>
  <c r="B217" i="141"/>
  <c r="J216" i="141"/>
  <c r="F216" i="141" s="1"/>
  <c r="H216" i="141"/>
  <c r="C216" i="141"/>
  <c r="B216" i="141"/>
  <c r="J215" i="141"/>
  <c r="H215" i="141"/>
  <c r="C215" i="141"/>
  <c r="B215" i="141"/>
  <c r="J214" i="141"/>
  <c r="F214" i="141" s="1"/>
  <c r="H214" i="141"/>
  <c r="C214" i="141"/>
  <c r="B214" i="141"/>
  <c r="J213" i="141"/>
  <c r="F213" i="141" s="1"/>
  <c r="H213" i="141"/>
  <c r="C213" i="141"/>
  <c r="B213" i="141"/>
  <c r="J212" i="141"/>
  <c r="F212" i="141" s="1"/>
  <c r="H212" i="141"/>
  <c r="C212" i="141"/>
  <c r="B212" i="141"/>
  <c r="J211" i="141"/>
  <c r="H211" i="141"/>
  <c r="C211" i="141"/>
  <c r="B211" i="141"/>
  <c r="J210" i="141"/>
  <c r="F210" i="141" s="1"/>
  <c r="H210" i="141"/>
  <c r="C210" i="141"/>
  <c r="B210" i="141"/>
  <c r="J209" i="141"/>
  <c r="F209" i="141" s="1"/>
  <c r="H209" i="141"/>
  <c r="C209" i="141"/>
  <c r="B209" i="141"/>
  <c r="J208" i="141"/>
  <c r="F208" i="141" s="1"/>
  <c r="H208" i="141"/>
  <c r="C208" i="141"/>
  <c r="B208" i="141"/>
  <c r="J207" i="141"/>
  <c r="H207" i="141"/>
  <c r="C207" i="141"/>
  <c r="B207" i="141"/>
  <c r="J206" i="141"/>
  <c r="F206" i="141" s="1"/>
  <c r="H206" i="141"/>
  <c r="C206" i="141"/>
  <c r="B206" i="141"/>
  <c r="J205" i="141"/>
  <c r="F205" i="141" s="1"/>
  <c r="H205" i="141"/>
  <c r="C205" i="141"/>
  <c r="B205" i="141"/>
  <c r="J204" i="141"/>
  <c r="F204" i="141" s="1"/>
  <c r="H204" i="141"/>
  <c r="C204" i="141"/>
  <c r="B204" i="141"/>
  <c r="J203" i="141"/>
  <c r="F203" i="141" s="1"/>
  <c r="H203" i="141"/>
  <c r="C203" i="141"/>
  <c r="B203" i="141"/>
  <c r="J202" i="141"/>
  <c r="F202" i="141" s="1"/>
  <c r="H202" i="141"/>
  <c r="C202" i="141"/>
  <c r="B202" i="141"/>
  <c r="J201" i="141"/>
  <c r="F201" i="141" s="1"/>
  <c r="H201" i="141"/>
  <c r="C201" i="141"/>
  <c r="B201" i="141"/>
  <c r="J200" i="141"/>
  <c r="F200" i="141" s="1"/>
  <c r="H200" i="141"/>
  <c r="C200" i="141"/>
  <c r="B200" i="141"/>
  <c r="J199" i="141"/>
  <c r="F199" i="141" s="1"/>
  <c r="H199" i="141"/>
  <c r="C199" i="141"/>
  <c r="B199" i="141"/>
  <c r="J198" i="141"/>
  <c r="F198" i="141" s="1"/>
  <c r="H198" i="141"/>
  <c r="C198" i="141"/>
  <c r="B198" i="141"/>
  <c r="J197" i="141"/>
  <c r="F197" i="141" s="1"/>
  <c r="H197" i="141"/>
  <c r="C197" i="141"/>
  <c r="B197" i="141"/>
  <c r="J196" i="141"/>
  <c r="F196" i="141" s="1"/>
  <c r="H196" i="141"/>
  <c r="C196" i="141"/>
  <c r="B196" i="141"/>
  <c r="J195" i="141"/>
  <c r="F195" i="141" s="1"/>
  <c r="H195" i="141"/>
  <c r="C195" i="141"/>
  <c r="B195" i="141"/>
  <c r="J194" i="141"/>
  <c r="F194" i="141" s="1"/>
  <c r="H194" i="141"/>
  <c r="C194" i="141"/>
  <c r="B194" i="141"/>
  <c r="J193" i="141"/>
  <c r="F193" i="141" s="1"/>
  <c r="H193" i="141"/>
  <c r="C193" i="141"/>
  <c r="B193" i="141"/>
  <c r="J192" i="141"/>
  <c r="H192" i="141"/>
  <c r="C192" i="141"/>
  <c r="B192" i="141"/>
  <c r="J191" i="141"/>
  <c r="F191" i="141" s="1"/>
  <c r="H191" i="141"/>
  <c r="C191" i="141"/>
  <c r="B191" i="141"/>
  <c r="J190" i="141"/>
  <c r="F190" i="141" s="1"/>
  <c r="H190" i="141"/>
  <c r="C190" i="141"/>
  <c r="B190" i="141"/>
  <c r="J189" i="141"/>
  <c r="F189" i="141" s="1"/>
  <c r="H189" i="141"/>
  <c r="C189" i="141"/>
  <c r="B189" i="141"/>
  <c r="J188" i="141"/>
  <c r="F188" i="141" s="1"/>
  <c r="H188" i="141"/>
  <c r="C188" i="141"/>
  <c r="B188" i="141"/>
  <c r="J187" i="141"/>
  <c r="F187" i="141" s="1"/>
  <c r="H187" i="141"/>
  <c r="C187" i="141"/>
  <c r="B187" i="141"/>
  <c r="J186" i="141"/>
  <c r="F186" i="141" s="1"/>
  <c r="H186" i="141"/>
  <c r="C186" i="141"/>
  <c r="B186" i="141"/>
  <c r="J185" i="141"/>
  <c r="F185" i="141" s="1"/>
  <c r="H185" i="141"/>
  <c r="C185" i="141"/>
  <c r="B185" i="141"/>
  <c r="J184" i="141"/>
  <c r="F184" i="141" s="1"/>
  <c r="H184" i="141"/>
  <c r="C184" i="141"/>
  <c r="B184" i="141"/>
  <c r="J183" i="141"/>
  <c r="F183" i="141" s="1"/>
  <c r="H183" i="141"/>
  <c r="C183" i="141"/>
  <c r="B183" i="141"/>
  <c r="J182" i="141"/>
  <c r="F182" i="141" s="1"/>
  <c r="H182" i="141"/>
  <c r="C182" i="141"/>
  <c r="B182" i="141"/>
  <c r="J181" i="141"/>
  <c r="F181" i="141" s="1"/>
  <c r="H181" i="141"/>
  <c r="C181" i="141"/>
  <c r="B181" i="141"/>
  <c r="J180" i="141"/>
  <c r="F180" i="141" s="1"/>
  <c r="H180" i="141"/>
  <c r="C180" i="141"/>
  <c r="B180" i="141"/>
  <c r="J179" i="141"/>
  <c r="H179" i="141"/>
  <c r="C179" i="141"/>
  <c r="B179" i="141"/>
  <c r="J178" i="141"/>
  <c r="H178" i="141"/>
  <c r="C178" i="141"/>
  <c r="B178" i="141"/>
  <c r="J177" i="141"/>
  <c r="F177" i="141" s="1"/>
  <c r="H177" i="141"/>
  <c r="C177" i="141"/>
  <c r="B177" i="141"/>
  <c r="J176" i="141"/>
  <c r="H176" i="141"/>
  <c r="C176" i="141"/>
  <c r="B176" i="141"/>
  <c r="J175" i="141"/>
  <c r="F175" i="141" s="1"/>
  <c r="H175" i="141"/>
  <c r="C175" i="141"/>
  <c r="B175" i="141"/>
  <c r="J174" i="141"/>
  <c r="F174" i="141" s="1"/>
  <c r="H174" i="141"/>
  <c r="C174" i="141"/>
  <c r="B174" i="141"/>
  <c r="J173" i="141"/>
  <c r="F173" i="141" s="1"/>
  <c r="H173" i="141"/>
  <c r="C173" i="141"/>
  <c r="B173" i="141"/>
  <c r="J172" i="141"/>
  <c r="F172" i="141" s="1"/>
  <c r="H172" i="141"/>
  <c r="C172" i="141"/>
  <c r="B172" i="141"/>
  <c r="J171" i="141"/>
  <c r="H171" i="141"/>
  <c r="C171" i="141"/>
  <c r="B171" i="141"/>
  <c r="J170" i="141"/>
  <c r="H170" i="141"/>
  <c r="C170" i="141"/>
  <c r="B170" i="141"/>
  <c r="J169" i="141"/>
  <c r="F169" i="141" s="1"/>
  <c r="H169" i="141"/>
  <c r="C169" i="141"/>
  <c r="B169" i="141"/>
  <c r="J168" i="141"/>
  <c r="H168" i="141"/>
  <c r="C168" i="141"/>
  <c r="B168" i="141"/>
  <c r="J167" i="141"/>
  <c r="F167" i="141" s="1"/>
  <c r="H167" i="141"/>
  <c r="C167" i="141"/>
  <c r="B167" i="141"/>
  <c r="J166" i="141"/>
  <c r="F166" i="141" s="1"/>
  <c r="H166" i="141"/>
  <c r="C166" i="141"/>
  <c r="B166" i="141"/>
  <c r="J165" i="141"/>
  <c r="F165" i="141" s="1"/>
  <c r="H165" i="141"/>
  <c r="C165" i="141"/>
  <c r="B165" i="141"/>
  <c r="J164" i="141"/>
  <c r="F164" i="141" s="1"/>
  <c r="H164" i="141"/>
  <c r="C164" i="141"/>
  <c r="B164" i="141"/>
  <c r="J163" i="141"/>
  <c r="H163" i="141"/>
  <c r="C163" i="141"/>
  <c r="B163" i="141"/>
  <c r="J162" i="141"/>
  <c r="H162" i="141"/>
  <c r="C162" i="141"/>
  <c r="B162" i="141"/>
  <c r="J161" i="141"/>
  <c r="H161" i="141"/>
  <c r="C161" i="141"/>
  <c r="B161" i="141"/>
  <c r="J160" i="141"/>
  <c r="H160" i="141"/>
  <c r="C160" i="141"/>
  <c r="B160" i="141"/>
  <c r="J159" i="141"/>
  <c r="F159" i="141" s="1"/>
  <c r="H159" i="141"/>
  <c r="C159" i="141"/>
  <c r="B159" i="141"/>
  <c r="J158" i="141"/>
  <c r="F158" i="141" s="1"/>
  <c r="H158" i="141"/>
  <c r="C158" i="141"/>
  <c r="B158" i="141"/>
  <c r="J157" i="141"/>
  <c r="F157" i="141" s="1"/>
  <c r="H157" i="141"/>
  <c r="C157" i="141"/>
  <c r="B157" i="141"/>
  <c r="J156" i="141"/>
  <c r="F156" i="141" s="1"/>
  <c r="H156" i="141"/>
  <c r="C156" i="141"/>
  <c r="B156" i="141"/>
  <c r="J155" i="141"/>
  <c r="H155" i="141"/>
  <c r="C155" i="141"/>
  <c r="B155" i="141"/>
  <c r="J154" i="141"/>
  <c r="H154" i="141"/>
  <c r="C154" i="141"/>
  <c r="B154" i="141"/>
  <c r="J153" i="141"/>
  <c r="F153" i="141" s="1"/>
  <c r="H153" i="141"/>
  <c r="C153" i="141"/>
  <c r="B153" i="141"/>
  <c r="J152" i="141"/>
  <c r="H152" i="141"/>
  <c r="C152" i="141"/>
  <c r="B152" i="141"/>
  <c r="J151" i="141"/>
  <c r="F151" i="141" s="1"/>
  <c r="H151" i="141"/>
  <c r="C151" i="141"/>
  <c r="B151" i="141"/>
  <c r="J150" i="141"/>
  <c r="F150" i="141" s="1"/>
  <c r="H150" i="141"/>
  <c r="C150" i="141"/>
  <c r="B150" i="141"/>
  <c r="J149" i="141"/>
  <c r="F149" i="141" s="1"/>
  <c r="H149" i="141"/>
  <c r="C149" i="141"/>
  <c r="B149" i="141"/>
  <c r="J148" i="141"/>
  <c r="F148" i="141" s="1"/>
  <c r="H148" i="141"/>
  <c r="C148" i="141"/>
  <c r="B148" i="141"/>
  <c r="J147" i="141"/>
  <c r="H147" i="141"/>
  <c r="C147" i="141"/>
  <c r="B147" i="141"/>
  <c r="J146" i="141"/>
  <c r="H146" i="141"/>
  <c r="C146" i="141"/>
  <c r="B146" i="141"/>
  <c r="J145" i="141"/>
  <c r="H145" i="141"/>
  <c r="C145" i="141"/>
  <c r="B145" i="141"/>
  <c r="J144" i="141"/>
  <c r="H144" i="141"/>
  <c r="C144" i="141"/>
  <c r="B144" i="141"/>
  <c r="J143" i="141"/>
  <c r="F143" i="141" s="1"/>
  <c r="H143" i="141"/>
  <c r="C143" i="141"/>
  <c r="B143" i="141"/>
  <c r="J142" i="141"/>
  <c r="F142" i="141" s="1"/>
  <c r="H142" i="141"/>
  <c r="C142" i="141"/>
  <c r="B142" i="141"/>
  <c r="J141" i="141"/>
  <c r="H141" i="141"/>
  <c r="C141" i="141"/>
  <c r="B141" i="141"/>
  <c r="J140" i="141"/>
  <c r="H140" i="141"/>
  <c r="C140" i="141"/>
  <c r="B140" i="141"/>
  <c r="J139" i="141"/>
  <c r="F139" i="141" s="1"/>
  <c r="H139" i="141"/>
  <c r="C139" i="141"/>
  <c r="B139" i="141"/>
  <c r="J138" i="141"/>
  <c r="F138" i="141" s="1"/>
  <c r="H138" i="141"/>
  <c r="C138" i="141"/>
  <c r="B138" i="141"/>
  <c r="J137" i="141"/>
  <c r="H137" i="141"/>
  <c r="C137" i="141"/>
  <c r="B137" i="141"/>
  <c r="J136" i="141"/>
  <c r="H136" i="141"/>
  <c r="C136" i="141"/>
  <c r="B136" i="141"/>
  <c r="J135" i="141"/>
  <c r="F135" i="141" s="1"/>
  <c r="H135" i="141"/>
  <c r="C135" i="141"/>
  <c r="B135" i="141"/>
  <c r="J134" i="141"/>
  <c r="F134" i="141" s="1"/>
  <c r="H134" i="141"/>
  <c r="C134" i="141"/>
  <c r="B134" i="141"/>
  <c r="J133" i="141"/>
  <c r="H133" i="141"/>
  <c r="C133" i="141"/>
  <c r="B133" i="141"/>
  <c r="J132" i="141"/>
  <c r="H132" i="141"/>
  <c r="C132" i="141"/>
  <c r="B132" i="141"/>
  <c r="J131" i="141"/>
  <c r="F131" i="141" s="1"/>
  <c r="H131" i="141"/>
  <c r="C131" i="141"/>
  <c r="B131" i="141"/>
  <c r="J130" i="141"/>
  <c r="F130" i="141" s="1"/>
  <c r="H130" i="141"/>
  <c r="C130" i="141"/>
  <c r="B130" i="141"/>
  <c r="J129" i="141"/>
  <c r="H129" i="141"/>
  <c r="C129" i="141"/>
  <c r="B129" i="141"/>
  <c r="J128" i="141"/>
  <c r="H128" i="141"/>
  <c r="C128" i="141"/>
  <c r="B128" i="141"/>
  <c r="J127" i="141"/>
  <c r="F127" i="141" s="1"/>
  <c r="H127" i="141"/>
  <c r="C127" i="141"/>
  <c r="B127" i="141"/>
  <c r="J126" i="141"/>
  <c r="F126" i="141" s="1"/>
  <c r="H126" i="141"/>
  <c r="C126" i="141"/>
  <c r="B126" i="141"/>
  <c r="J125" i="141"/>
  <c r="F125" i="141" s="1"/>
  <c r="H125" i="141"/>
  <c r="C125" i="141"/>
  <c r="B125" i="141"/>
  <c r="J124" i="141"/>
  <c r="H124" i="141"/>
  <c r="C124" i="141"/>
  <c r="B124" i="141"/>
  <c r="J123" i="141"/>
  <c r="F123" i="141" s="1"/>
  <c r="H123" i="141"/>
  <c r="C123" i="141"/>
  <c r="B123" i="141"/>
  <c r="J122" i="141"/>
  <c r="F122" i="141" s="1"/>
  <c r="H122" i="141"/>
  <c r="C122" i="141"/>
  <c r="B122" i="141"/>
  <c r="J121" i="141"/>
  <c r="H121" i="141"/>
  <c r="C121" i="141"/>
  <c r="B121" i="141"/>
  <c r="J120" i="141"/>
  <c r="H120" i="141"/>
  <c r="C120" i="141"/>
  <c r="B120" i="141"/>
  <c r="J119" i="141"/>
  <c r="F119" i="141" s="1"/>
  <c r="H119" i="141"/>
  <c r="C119" i="141"/>
  <c r="B119" i="141"/>
  <c r="J118" i="141"/>
  <c r="F118" i="141" s="1"/>
  <c r="H118" i="141"/>
  <c r="C118" i="141"/>
  <c r="B118" i="141"/>
  <c r="J117" i="141"/>
  <c r="H117" i="141"/>
  <c r="C117" i="141"/>
  <c r="B117" i="141"/>
  <c r="J116" i="141"/>
  <c r="H116" i="141"/>
  <c r="C116" i="141"/>
  <c r="B116" i="141"/>
  <c r="J115" i="141"/>
  <c r="F115" i="141" s="1"/>
  <c r="H115" i="141"/>
  <c r="C115" i="141"/>
  <c r="B115" i="141"/>
  <c r="J114" i="141"/>
  <c r="F114" i="141" s="1"/>
  <c r="H114" i="141"/>
  <c r="C114" i="141"/>
  <c r="B114" i="141"/>
  <c r="J113" i="141"/>
  <c r="H113" i="141"/>
  <c r="C113" i="141"/>
  <c r="B113" i="141"/>
  <c r="J112" i="141"/>
  <c r="H112" i="141"/>
  <c r="C112" i="141"/>
  <c r="B112" i="141"/>
  <c r="J111" i="141"/>
  <c r="F111" i="141" s="1"/>
  <c r="H111" i="141"/>
  <c r="C111" i="141"/>
  <c r="B111" i="141"/>
  <c r="J110" i="141"/>
  <c r="F110" i="141" s="1"/>
  <c r="H110" i="141"/>
  <c r="C110" i="141"/>
  <c r="B110" i="141"/>
  <c r="J109" i="141"/>
  <c r="F109" i="141" s="1"/>
  <c r="H109" i="141"/>
  <c r="C109" i="141"/>
  <c r="B109" i="141"/>
  <c r="J108" i="141"/>
  <c r="H108" i="141"/>
  <c r="C108" i="141"/>
  <c r="B108" i="141"/>
  <c r="J107" i="141"/>
  <c r="F107" i="141" s="1"/>
  <c r="H107" i="141"/>
  <c r="C107" i="141"/>
  <c r="B107" i="141"/>
  <c r="J106" i="141"/>
  <c r="F106" i="141" s="1"/>
  <c r="H106" i="141"/>
  <c r="C106" i="141"/>
  <c r="B106" i="141"/>
  <c r="J105" i="141"/>
  <c r="H105" i="141"/>
  <c r="C105" i="141"/>
  <c r="B105" i="141"/>
  <c r="J104" i="141"/>
  <c r="H104" i="141"/>
  <c r="C104" i="141"/>
  <c r="B104" i="141"/>
  <c r="J103" i="141"/>
  <c r="F103" i="141" s="1"/>
  <c r="H103" i="141"/>
  <c r="C103" i="141"/>
  <c r="B103" i="141"/>
  <c r="J102" i="141"/>
  <c r="F102" i="141" s="1"/>
  <c r="H102" i="141"/>
  <c r="C102" i="141"/>
  <c r="B102" i="141"/>
  <c r="J101" i="141"/>
  <c r="H101" i="141"/>
  <c r="C101" i="141"/>
  <c r="B101" i="141"/>
  <c r="J100" i="141"/>
  <c r="H100" i="141"/>
  <c r="C100" i="141"/>
  <c r="B100" i="141"/>
  <c r="J99" i="141"/>
  <c r="F99" i="141" s="1"/>
  <c r="H99" i="141"/>
  <c r="C99" i="141"/>
  <c r="B99" i="141"/>
  <c r="J98" i="141"/>
  <c r="F98" i="141" s="1"/>
  <c r="H98" i="141"/>
  <c r="C98" i="141"/>
  <c r="B98" i="141"/>
  <c r="J97" i="141"/>
  <c r="H97" i="141"/>
  <c r="C97" i="141"/>
  <c r="B97" i="141"/>
  <c r="J96" i="141"/>
  <c r="H96" i="141"/>
  <c r="C96" i="141"/>
  <c r="B96" i="141"/>
  <c r="J95" i="141"/>
  <c r="F95" i="141" s="1"/>
  <c r="H95" i="141"/>
  <c r="C95" i="141"/>
  <c r="B95" i="141"/>
  <c r="J94" i="141"/>
  <c r="F94" i="141" s="1"/>
  <c r="H94" i="141"/>
  <c r="C94" i="141"/>
  <c r="B94" i="141"/>
  <c r="J93" i="141"/>
  <c r="H93" i="141"/>
  <c r="C93" i="141"/>
  <c r="B93" i="141"/>
  <c r="J92" i="141"/>
  <c r="H92" i="141"/>
  <c r="C92" i="141"/>
  <c r="B92" i="141"/>
  <c r="J91" i="141"/>
  <c r="F91" i="141" s="1"/>
  <c r="H91" i="141"/>
  <c r="C91" i="141"/>
  <c r="B91" i="141"/>
  <c r="J90" i="141"/>
  <c r="F90" i="141" s="1"/>
  <c r="H90" i="141"/>
  <c r="C90" i="141"/>
  <c r="B90" i="141"/>
  <c r="J89" i="141"/>
  <c r="F89" i="141" s="1"/>
  <c r="H89" i="141"/>
  <c r="C89" i="141"/>
  <c r="B89" i="141"/>
  <c r="J88" i="141"/>
  <c r="F88" i="141" s="1"/>
  <c r="H88" i="141"/>
  <c r="C88" i="141"/>
  <c r="B88" i="141"/>
  <c r="J87" i="141"/>
  <c r="F87" i="141" s="1"/>
  <c r="H87" i="141"/>
  <c r="C87" i="141"/>
  <c r="B87" i="141"/>
  <c r="J86" i="141"/>
  <c r="F86" i="141" s="1"/>
  <c r="H86" i="141"/>
  <c r="C86" i="141"/>
  <c r="B86" i="141"/>
  <c r="J85" i="141"/>
  <c r="H85" i="141"/>
  <c r="C85" i="141"/>
  <c r="B85" i="141"/>
  <c r="J84" i="141"/>
  <c r="F84" i="141" s="1"/>
  <c r="H84" i="141"/>
  <c r="C84" i="141"/>
  <c r="B84" i="141"/>
  <c r="J83" i="141"/>
  <c r="F83" i="141" s="1"/>
  <c r="H83" i="141"/>
  <c r="C83" i="141"/>
  <c r="B83" i="141"/>
  <c r="J82" i="141"/>
  <c r="F82" i="141" s="1"/>
  <c r="H82" i="141"/>
  <c r="C82" i="141"/>
  <c r="B82" i="141"/>
  <c r="J81" i="141"/>
  <c r="F81" i="141" s="1"/>
  <c r="H81" i="141"/>
  <c r="C81" i="141"/>
  <c r="B81" i="141"/>
  <c r="J80" i="141"/>
  <c r="F80" i="141" s="1"/>
  <c r="H80" i="141"/>
  <c r="C80" i="141"/>
  <c r="B80" i="141"/>
  <c r="J79" i="141"/>
  <c r="F79" i="141" s="1"/>
  <c r="H79" i="141"/>
  <c r="C79" i="141"/>
  <c r="B79" i="141"/>
  <c r="J78" i="141"/>
  <c r="F78" i="141" s="1"/>
  <c r="H78" i="141"/>
  <c r="C78" i="141"/>
  <c r="B78" i="141"/>
  <c r="J77" i="141"/>
  <c r="F77" i="141" s="1"/>
  <c r="H77" i="141"/>
  <c r="C77" i="141"/>
  <c r="B77" i="141"/>
  <c r="J76" i="141"/>
  <c r="F76" i="141" s="1"/>
  <c r="H76" i="141"/>
  <c r="C76" i="141"/>
  <c r="B76" i="141"/>
  <c r="J75" i="141"/>
  <c r="F75" i="141" s="1"/>
  <c r="H75" i="141"/>
  <c r="C75" i="141"/>
  <c r="B75" i="141"/>
  <c r="J74" i="141"/>
  <c r="F74" i="141" s="1"/>
  <c r="H74" i="141"/>
  <c r="C74" i="141"/>
  <c r="B74" i="141"/>
  <c r="J73" i="141"/>
  <c r="F73" i="141" s="1"/>
  <c r="H73" i="141"/>
  <c r="C73" i="141"/>
  <c r="B73" i="141"/>
  <c r="J72" i="141"/>
  <c r="F72" i="141" s="1"/>
  <c r="H72" i="141"/>
  <c r="C72" i="141"/>
  <c r="B72" i="141"/>
  <c r="J71" i="141"/>
  <c r="F71" i="141" s="1"/>
  <c r="H71" i="141"/>
  <c r="C71" i="141"/>
  <c r="B71" i="141"/>
  <c r="J70" i="141"/>
  <c r="F70" i="141" s="1"/>
  <c r="H70" i="141"/>
  <c r="C70" i="141"/>
  <c r="B70" i="141"/>
  <c r="J69" i="141"/>
  <c r="F69" i="141" s="1"/>
  <c r="H69" i="141"/>
  <c r="C69" i="141"/>
  <c r="B69" i="141"/>
  <c r="J68" i="141"/>
  <c r="F68" i="141" s="1"/>
  <c r="H68" i="141"/>
  <c r="C68" i="141"/>
  <c r="B68" i="141"/>
  <c r="J67" i="141"/>
  <c r="F67" i="141" s="1"/>
  <c r="H67" i="141"/>
  <c r="C67" i="141"/>
  <c r="B67" i="141"/>
  <c r="J66" i="141"/>
  <c r="F66" i="141" s="1"/>
  <c r="H66" i="141"/>
  <c r="C66" i="141"/>
  <c r="B66" i="141"/>
  <c r="J65" i="141"/>
  <c r="F65" i="141" s="1"/>
  <c r="H65" i="141"/>
  <c r="C65" i="141"/>
  <c r="B65" i="141"/>
  <c r="J64" i="141"/>
  <c r="F64" i="141" s="1"/>
  <c r="H64" i="141"/>
  <c r="C64" i="141"/>
  <c r="B64" i="141"/>
  <c r="J63" i="141"/>
  <c r="F63" i="141" s="1"/>
  <c r="H63" i="141"/>
  <c r="C63" i="141"/>
  <c r="B63" i="141"/>
  <c r="J62" i="141"/>
  <c r="F62" i="141" s="1"/>
  <c r="H62" i="141"/>
  <c r="C62" i="141"/>
  <c r="B62" i="141"/>
  <c r="J61" i="141"/>
  <c r="F61" i="141" s="1"/>
  <c r="H61" i="141"/>
  <c r="C61" i="141"/>
  <c r="B61" i="141"/>
  <c r="J60" i="141"/>
  <c r="F60" i="141" s="1"/>
  <c r="H60" i="141"/>
  <c r="C60" i="141"/>
  <c r="B60" i="141"/>
  <c r="J59" i="141"/>
  <c r="F59" i="141" s="1"/>
  <c r="H59" i="141"/>
  <c r="C59" i="141"/>
  <c r="B59" i="141"/>
  <c r="J58" i="141"/>
  <c r="F58" i="141" s="1"/>
  <c r="H58" i="141"/>
  <c r="C58" i="141"/>
  <c r="B58" i="141"/>
  <c r="J57" i="141"/>
  <c r="F57" i="141" s="1"/>
  <c r="H57" i="141"/>
  <c r="C57" i="141"/>
  <c r="B57" i="141"/>
  <c r="J56" i="141"/>
  <c r="F56" i="141" s="1"/>
  <c r="H56" i="141"/>
  <c r="C56" i="141"/>
  <c r="B56" i="141"/>
  <c r="J55" i="141"/>
  <c r="F55" i="141" s="1"/>
  <c r="H55" i="141"/>
  <c r="C55" i="141"/>
  <c r="B55" i="141"/>
  <c r="J54" i="141"/>
  <c r="F54" i="141" s="1"/>
  <c r="H54" i="141"/>
  <c r="C54" i="141"/>
  <c r="B54" i="141"/>
  <c r="J53" i="141"/>
  <c r="F53" i="141" s="1"/>
  <c r="H53" i="141"/>
  <c r="C53" i="141"/>
  <c r="B53" i="141"/>
  <c r="J52" i="141"/>
  <c r="F52" i="141" s="1"/>
  <c r="H52" i="141"/>
  <c r="C52" i="141"/>
  <c r="B52" i="141"/>
  <c r="J51" i="141"/>
  <c r="F51" i="141" s="1"/>
  <c r="H51" i="141"/>
  <c r="C51" i="141"/>
  <c r="B51" i="141"/>
  <c r="J50" i="141"/>
  <c r="F50" i="141" s="1"/>
  <c r="H50" i="141"/>
  <c r="C50" i="141"/>
  <c r="B50" i="141"/>
  <c r="J49" i="141"/>
  <c r="F49" i="141" s="1"/>
  <c r="H49" i="141"/>
  <c r="C49" i="141"/>
  <c r="B49" i="141"/>
  <c r="J48" i="141"/>
  <c r="F48" i="141" s="1"/>
  <c r="H48" i="141"/>
  <c r="C48" i="141"/>
  <c r="B48" i="141"/>
  <c r="J47" i="141"/>
  <c r="F47" i="141" s="1"/>
  <c r="H47" i="141"/>
  <c r="C47" i="141"/>
  <c r="B47" i="141"/>
  <c r="J46" i="141"/>
  <c r="F46" i="141" s="1"/>
  <c r="H46" i="141"/>
  <c r="C46" i="141"/>
  <c r="B46" i="141"/>
  <c r="J45" i="141"/>
  <c r="F45" i="141" s="1"/>
  <c r="H45" i="141"/>
  <c r="C45" i="141"/>
  <c r="B45" i="141"/>
  <c r="J44" i="141"/>
  <c r="F44" i="141" s="1"/>
  <c r="H44" i="141"/>
  <c r="C44" i="141"/>
  <c r="B44" i="141"/>
  <c r="J43" i="141"/>
  <c r="F43" i="141" s="1"/>
  <c r="H43" i="141"/>
  <c r="C43" i="141"/>
  <c r="B43" i="141"/>
  <c r="J42" i="141"/>
  <c r="F42" i="141" s="1"/>
  <c r="H42" i="141"/>
  <c r="C42" i="141"/>
  <c r="B42" i="141"/>
  <c r="J41" i="141"/>
  <c r="F41" i="141" s="1"/>
  <c r="H41" i="141"/>
  <c r="C41" i="141"/>
  <c r="B41" i="141"/>
  <c r="J40" i="141"/>
  <c r="F40" i="141" s="1"/>
  <c r="H40" i="141"/>
  <c r="C40" i="141"/>
  <c r="B40" i="141"/>
  <c r="J39" i="141"/>
  <c r="F39" i="141" s="1"/>
  <c r="H39" i="141"/>
  <c r="C39" i="141"/>
  <c r="B39" i="141"/>
  <c r="J38" i="141"/>
  <c r="H38" i="141"/>
  <c r="C38" i="141"/>
  <c r="B38" i="141"/>
  <c r="J37" i="141"/>
  <c r="F37" i="141" s="1"/>
  <c r="H37" i="141"/>
  <c r="C37" i="141"/>
  <c r="B37" i="141"/>
  <c r="J36" i="141"/>
  <c r="F36" i="141" s="1"/>
  <c r="H36" i="141"/>
  <c r="C36" i="141"/>
  <c r="B36" i="141"/>
  <c r="J35" i="141"/>
  <c r="F35" i="141" s="1"/>
  <c r="H35" i="141"/>
  <c r="C35" i="141"/>
  <c r="B35" i="141"/>
  <c r="J34" i="141"/>
  <c r="F34" i="141" s="1"/>
  <c r="H34" i="141"/>
  <c r="C34" i="141"/>
  <c r="B34" i="141"/>
  <c r="J33" i="141"/>
  <c r="F33" i="141" s="1"/>
  <c r="H33" i="141"/>
  <c r="C33" i="141"/>
  <c r="B33" i="141"/>
  <c r="J32" i="141"/>
  <c r="F32" i="141" s="1"/>
  <c r="H32" i="141"/>
  <c r="C32" i="141"/>
  <c r="B32" i="141"/>
  <c r="J31" i="141"/>
  <c r="F31" i="141" s="1"/>
  <c r="H31" i="141"/>
  <c r="C31" i="141"/>
  <c r="B31" i="141"/>
  <c r="J30" i="141"/>
  <c r="F30" i="141" s="1"/>
  <c r="H30" i="141"/>
  <c r="C30" i="141"/>
  <c r="B30" i="141"/>
  <c r="J29" i="141"/>
  <c r="F29" i="141" s="1"/>
  <c r="H29" i="141"/>
  <c r="C29" i="141"/>
  <c r="B29" i="141"/>
  <c r="J28" i="141"/>
  <c r="F28" i="141" s="1"/>
  <c r="H28" i="141"/>
  <c r="C28" i="141"/>
  <c r="B28" i="141"/>
  <c r="J27" i="141"/>
  <c r="F27" i="141" s="1"/>
  <c r="H27" i="141"/>
  <c r="C27" i="141"/>
  <c r="B27" i="141"/>
  <c r="J26" i="141"/>
  <c r="F26" i="141" s="1"/>
  <c r="H26" i="141"/>
  <c r="C26" i="141"/>
  <c r="B26" i="141"/>
  <c r="J25" i="141"/>
  <c r="F25" i="141" s="1"/>
  <c r="H25" i="141"/>
  <c r="C25" i="141"/>
  <c r="B25" i="141"/>
  <c r="J24" i="141"/>
  <c r="F24" i="141" s="1"/>
  <c r="H24" i="141"/>
  <c r="C24" i="141"/>
  <c r="B24" i="141"/>
  <c r="J23" i="141"/>
  <c r="F23" i="141" s="1"/>
  <c r="H23" i="141"/>
  <c r="C23" i="141"/>
  <c r="B23" i="141"/>
  <c r="K525" i="140"/>
  <c r="I525" i="140"/>
  <c r="K524" i="140"/>
  <c r="I524" i="140"/>
  <c r="K523" i="140"/>
  <c r="I523" i="140"/>
  <c r="K522" i="140"/>
  <c r="I522" i="140"/>
  <c r="K521" i="140"/>
  <c r="I521" i="140"/>
  <c r="K520" i="140"/>
  <c r="I520" i="140"/>
  <c r="K519" i="140"/>
  <c r="I519" i="140"/>
  <c r="K518" i="140"/>
  <c r="I518" i="140"/>
  <c r="K517" i="140"/>
  <c r="I517" i="140"/>
  <c r="K516" i="140"/>
  <c r="I516" i="140"/>
  <c r="K515" i="140"/>
  <c r="I515" i="140"/>
  <c r="K514" i="140"/>
  <c r="I514" i="140"/>
  <c r="K513" i="140"/>
  <c r="I513" i="140"/>
  <c r="K512" i="140"/>
  <c r="I512" i="140"/>
  <c r="K511" i="140"/>
  <c r="I511" i="140"/>
  <c r="K510" i="140"/>
  <c r="I510" i="140"/>
  <c r="K509" i="140"/>
  <c r="I509" i="140"/>
  <c r="K508" i="140"/>
  <c r="I508" i="140"/>
  <c r="K507" i="140"/>
  <c r="I507" i="140"/>
  <c r="K506" i="140"/>
  <c r="I506" i="140"/>
  <c r="K505" i="140"/>
  <c r="I505" i="140"/>
  <c r="K504" i="140"/>
  <c r="I504" i="140"/>
  <c r="K503" i="140"/>
  <c r="I503" i="140"/>
  <c r="K502" i="140"/>
  <c r="I502" i="140"/>
  <c r="K501" i="140"/>
  <c r="I501" i="140"/>
  <c r="K500" i="140"/>
  <c r="I500" i="140"/>
  <c r="K499" i="140"/>
  <c r="I499" i="140"/>
  <c r="K498" i="140"/>
  <c r="I498" i="140"/>
  <c r="K497" i="140"/>
  <c r="I497" i="140"/>
  <c r="K496" i="140"/>
  <c r="I496" i="140"/>
  <c r="K495" i="140"/>
  <c r="I495" i="140"/>
  <c r="K494" i="140"/>
  <c r="I494" i="140"/>
  <c r="K493" i="140"/>
  <c r="I493" i="140"/>
  <c r="K492" i="140"/>
  <c r="I492" i="140"/>
  <c r="K491" i="140"/>
  <c r="I491" i="140"/>
  <c r="K490" i="140"/>
  <c r="I490" i="140"/>
  <c r="K489" i="140"/>
  <c r="I489" i="140"/>
  <c r="K488" i="140"/>
  <c r="I488" i="140"/>
  <c r="K487" i="140"/>
  <c r="I487" i="140"/>
  <c r="K486" i="140"/>
  <c r="I486" i="140"/>
  <c r="K485" i="140"/>
  <c r="I485" i="140"/>
  <c r="K484" i="140"/>
  <c r="I484" i="140"/>
  <c r="K483" i="140"/>
  <c r="I483" i="140"/>
  <c r="K482" i="140"/>
  <c r="I482" i="140"/>
  <c r="K481" i="140"/>
  <c r="I481" i="140"/>
  <c r="K480" i="140"/>
  <c r="I480" i="140"/>
  <c r="K479" i="140"/>
  <c r="I479" i="140"/>
  <c r="K478" i="140"/>
  <c r="I478" i="140"/>
  <c r="K477" i="140"/>
  <c r="I477" i="140"/>
  <c r="K476" i="140"/>
  <c r="I476" i="140"/>
  <c r="K475" i="140"/>
  <c r="I475" i="140"/>
  <c r="K474" i="140"/>
  <c r="I474" i="140"/>
  <c r="K473" i="140"/>
  <c r="I473" i="140"/>
  <c r="K472" i="140"/>
  <c r="I472" i="140"/>
  <c r="K471" i="140"/>
  <c r="I471" i="140"/>
  <c r="K470" i="140"/>
  <c r="I470" i="140"/>
  <c r="K469" i="140"/>
  <c r="I469" i="140"/>
  <c r="K468" i="140"/>
  <c r="I468" i="140"/>
  <c r="K467" i="140"/>
  <c r="I467" i="140"/>
  <c r="K466" i="140"/>
  <c r="I466" i="140"/>
  <c r="K465" i="140"/>
  <c r="I465" i="140"/>
  <c r="K464" i="140"/>
  <c r="I464" i="140"/>
  <c r="K463" i="140"/>
  <c r="I463" i="140"/>
  <c r="K462" i="140"/>
  <c r="I462" i="140"/>
  <c r="K461" i="140"/>
  <c r="I461" i="140"/>
  <c r="K460" i="140"/>
  <c r="I460" i="140"/>
  <c r="K459" i="140"/>
  <c r="I459" i="140"/>
  <c r="K458" i="140"/>
  <c r="I458" i="140"/>
  <c r="K457" i="140"/>
  <c r="I457" i="140"/>
  <c r="K456" i="140"/>
  <c r="I456" i="140"/>
  <c r="K455" i="140"/>
  <c r="I455" i="140"/>
  <c r="K454" i="140"/>
  <c r="I454" i="140"/>
  <c r="K453" i="140"/>
  <c r="I453" i="140"/>
  <c r="K452" i="140"/>
  <c r="I452" i="140"/>
  <c r="K451" i="140"/>
  <c r="I451" i="140"/>
  <c r="K450" i="140"/>
  <c r="I450" i="140"/>
  <c r="K449" i="140"/>
  <c r="I449" i="140"/>
  <c r="K448" i="140"/>
  <c r="I448" i="140"/>
  <c r="K447" i="140"/>
  <c r="I447" i="140"/>
  <c r="K446" i="140"/>
  <c r="I446" i="140"/>
  <c r="K445" i="140"/>
  <c r="I445" i="140"/>
  <c r="K444" i="140"/>
  <c r="I444" i="140"/>
  <c r="K443" i="140"/>
  <c r="I443" i="140"/>
  <c r="K442" i="140"/>
  <c r="I442" i="140"/>
  <c r="K441" i="140"/>
  <c r="I441" i="140"/>
  <c r="K440" i="140"/>
  <c r="I440" i="140"/>
  <c r="K439" i="140"/>
  <c r="I439" i="140"/>
  <c r="K438" i="140"/>
  <c r="I438" i="140"/>
  <c r="K437" i="140"/>
  <c r="I437" i="140"/>
  <c r="K436" i="140"/>
  <c r="I436" i="140"/>
  <c r="K435" i="140"/>
  <c r="I435" i="140"/>
  <c r="K434" i="140"/>
  <c r="I434" i="140"/>
  <c r="K433" i="140"/>
  <c r="I433" i="140"/>
  <c r="K432" i="140"/>
  <c r="I432" i="140"/>
  <c r="K431" i="140"/>
  <c r="I431" i="140"/>
  <c r="K430" i="140"/>
  <c r="I430" i="140"/>
  <c r="K429" i="140"/>
  <c r="I429" i="140"/>
  <c r="K428" i="140"/>
  <c r="I428" i="140"/>
  <c r="K427" i="140"/>
  <c r="I427" i="140"/>
  <c r="K426" i="140"/>
  <c r="I426" i="140"/>
  <c r="K425" i="140"/>
  <c r="I425" i="140"/>
  <c r="K424" i="140"/>
  <c r="I424" i="140"/>
  <c r="K423" i="140"/>
  <c r="I423" i="140"/>
  <c r="K422" i="140"/>
  <c r="I422" i="140"/>
  <c r="K421" i="140"/>
  <c r="I421" i="140"/>
  <c r="K420" i="140"/>
  <c r="I420" i="140"/>
  <c r="K419" i="140"/>
  <c r="I419" i="140"/>
  <c r="K418" i="140"/>
  <c r="I418" i="140"/>
  <c r="K417" i="140"/>
  <c r="I417" i="140"/>
  <c r="K416" i="140"/>
  <c r="I416" i="140"/>
  <c r="K415" i="140"/>
  <c r="I415" i="140"/>
  <c r="K414" i="140"/>
  <c r="I414" i="140"/>
  <c r="K413" i="140"/>
  <c r="I413" i="140"/>
  <c r="K412" i="140"/>
  <c r="I412" i="140"/>
  <c r="K411" i="140"/>
  <c r="I411" i="140"/>
  <c r="K410" i="140"/>
  <c r="I410" i="140"/>
  <c r="K409" i="140"/>
  <c r="I409" i="140"/>
  <c r="K408" i="140"/>
  <c r="I408" i="140"/>
  <c r="K407" i="140"/>
  <c r="I407" i="140"/>
  <c r="K406" i="140"/>
  <c r="I406" i="140"/>
  <c r="K405" i="140"/>
  <c r="I405" i="140"/>
  <c r="K404" i="140"/>
  <c r="I404" i="140"/>
  <c r="K403" i="140"/>
  <c r="I403" i="140"/>
  <c r="K402" i="140"/>
  <c r="I402" i="140"/>
  <c r="K401" i="140"/>
  <c r="I401" i="140"/>
  <c r="K400" i="140"/>
  <c r="I400" i="140"/>
  <c r="K399" i="140"/>
  <c r="I399" i="140"/>
  <c r="K398" i="140"/>
  <c r="I398" i="140"/>
  <c r="K397" i="140"/>
  <c r="I397" i="140"/>
  <c r="K396" i="140"/>
  <c r="I396" i="140"/>
  <c r="K395" i="140"/>
  <c r="I395" i="140"/>
  <c r="K394" i="140"/>
  <c r="I394" i="140"/>
  <c r="K393" i="140"/>
  <c r="I393" i="140"/>
  <c r="K392" i="140"/>
  <c r="I392" i="140"/>
  <c r="K391" i="140"/>
  <c r="I391" i="140"/>
  <c r="K390" i="140"/>
  <c r="I390" i="140"/>
  <c r="K389" i="140"/>
  <c r="I389" i="140"/>
  <c r="K388" i="140"/>
  <c r="I388" i="140"/>
  <c r="K387" i="140"/>
  <c r="I387" i="140"/>
  <c r="K386" i="140"/>
  <c r="I386" i="140"/>
  <c r="K385" i="140"/>
  <c r="I385" i="140"/>
  <c r="K384" i="140"/>
  <c r="I384" i="140"/>
  <c r="K383" i="140"/>
  <c r="I383" i="140"/>
  <c r="K382" i="140"/>
  <c r="I382" i="140"/>
  <c r="K381" i="140"/>
  <c r="I381" i="140"/>
  <c r="K380" i="140"/>
  <c r="I380" i="140"/>
  <c r="K379" i="140"/>
  <c r="I379" i="140"/>
  <c r="K378" i="140"/>
  <c r="I378" i="140"/>
  <c r="K377" i="140"/>
  <c r="I377" i="140"/>
  <c r="K376" i="140"/>
  <c r="I376" i="140"/>
  <c r="K375" i="140"/>
  <c r="I375" i="140"/>
  <c r="K374" i="140"/>
  <c r="I374" i="140"/>
  <c r="K373" i="140"/>
  <c r="I373" i="140"/>
  <c r="K372" i="140"/>
  <c r="I372" i="140"/>
  <c r="K371" i="140"/>
  <c r="I371" i="140"/>
  <c r="K370" i="140"/>
  <c r="I370" i="140"/>
  <c r="K369" i="140"/>
  <c r="I369" i="140"/>
  <c r="K368" i="140"/>
  <c r="I368" i="140"/>
  <c r="K367" i="140"/>
  <c r="I367" i="140"/>
  <c r="K366" i="140"/>
  <c r="I366" i="140"/>
  <c r="K365" i="140"/>
  <c r="I365" i="140"/>
  <c r="K364" i="140"/>
  <c r="I364" i="140"/>
  <c r="K363" i="140"/>
  <c r="I363" i="140"/>
  <c r="K362" i="140"/>
  <c r="I362" i="140"/>
  <c r="K361" i="140"/>
  <c r="I361" i="140"/>
  <c r="K360" i="140"/>
  <c r="I360" i="140"/>
  <c r="K359" i="140"/>
  <c r="I359" i="140"/>
  <c r="K358" i="140"/>
  <c r="I358" i="140"/>
  <c r="K357" i="140"/>
  <c r="I357" i="140"/>
  <c r="K356" i="140"/>
  <c r="I356" i="140"/>
  <c r="K355" i="140"/>
  <c r="I355" i="140"/>
  <c r="K354" i="140"/>
  <c r="I354" i="140"/>
  <c r="K353" i="140"/>
  <c r="I353" i="140"/>
  <c r="K352" i="140"/>
  <c r="I352" i="140"/>
  <c r="K351" i="140"/>
  <c r="I351" i="140"/>
  <c r="K350" i="140"/>
  <c r="I350" i="140"/>
  <c r="K349" i="140"/>
  <c r="I349" i="140"/>
  <c r="K348" i="140"/>
  <c r="I348" i="140"/>
  <c r="K347" i="140"/>
  <c r="I347" i="140"/>
  <c r="K346" i="140"/>
  <c r="I346" i="140"/>
  <c r="K345" i="140"/>
  <c r="I345" i="140"/>
  <c r="K344" i="140"/>
  <c r="I344" i="140"/>
  <c r="K343" i="140"/>
  <c r="I343" i="140"/>
  <c r="K342" i="140"/>
  <c r="I342" i="140"/>
  <c r="K341" i="140"/>
  <c r="I341" i="140"/>
  <c r="K340" i="140"/>
  <c r="I340" i="140"/>
  <c r="K339" i="140"/>
  <c r="I339" i="140"/>
  <c r="K338" i="140"/>
  <c r="I338" i="140"/>
  <c r="K337" i="140"/>
  <c r="I337" i="140"/>
  <c r="K336" i="140"/>
  <c r="I336" i="140"/>
  <c r="K335" i="140"/>
  <c r="I335" i="140"/>
  <c r="K334" i="140"/>
  <c r="I334" i="140"/>
  <c r="K333" i="140"/>
  <c r="I333" i="140"/>
  <c r="K332" i="140"/>
  <c r="I332" i="140"/>
  <c r="K331" i="140"/>
  <c r="I331" i="140"/>
  <c r="K330" i="140"/>
  <c r="I330" i="140"/>
  <c r="K329" i="140"/>
  <c r="I329" i="140"/>
  <c r="K328" i="140"/>
  <c r="I328" i="140"/>
  <c r="K327" i="140"/>
  <c r="I327" i="140"/>
  <c r="K326" i="140"/>
  <c r="I326" i="140"/>
  <c r="K325" i="140"/>
  <c r="I325" i="140"/>
  <c r="K324" i="140"/>
  <c r="I324" i="140"/>
  <c r="K323" i="140"/>
  <c r="I323" i="140"/>
  <c r="K322" i="140"/>
  <c r="I322" i="140"/>
  <c r="K321" i="140"/>
  <c r="I321" i="140"/>
  <c r="K320" i="140"/>
  <c r="I320" i="140"/>
  <c r="K319" i="140"/>
  <c r="I319" i="140"/>
  <c r="K318" i="140"/>
  <c r="I318" i="140"/>
  <c r="K317" i="140"/>
  <c r="I317" i="140"/>
  <c r="K316" i="140"/>
  <c r="I316" i="140"/>
  <c r="K315" i="140"/>
  <c r="I315" i="140"/>
  <c r="K314" i="140"/>
  <c r="I314" i="140"/>
  <c r="K313" i="140"/>
  <c r="I313" i="140"/>
  <c r="K312" i="140"/>
  <c r="I312" i="140"/>
  <c r="K311" i="140"/>
  <c r="I311" i="140"/>
  <c r="K310" i="140"/>
  <c r="I310" i="140"/>
  <c r="K309" i="140"/>
  <c r="I309" i="140"/>
  <c r="K308" i="140"/>
  <c r="I308" i="140"/>
  <c r="K307" i="140"/>
  <c r="I307" i="140"/>
  <c r="K306" i="140"/>
  <c r="I306" i="140"/>
  <c r="K305" i="140"/>
  <c r="I305" i="140"/>
  <c r="K304" i="140"/>
  <c r="I304" i="140"/>
  <c r="K303" i="140"/>
  <c r="I303" i="140"/>
  <c r="K302" i="140"/>
  <c r="I302" i="140"/>
  <c r="K301" i="140"/>
  <c r="I301" i="140"/>
  <c r="K300" i="140"/>
  <c r="I300" i="140"/>
  <c r="K299" i="140"/>
  <c r="I299" i="140"/>
  <c r="K298" i="140"/>
  <c r="I298" i="140"/>
  <c r="K297" i="140"/>
  <c r="I297" i="140"/>
  <c r="K296" i="140"/>
  <c r="I296" i="140"/>
  <c r="K295" i="140"/>
  <c r="I295" i="140"/>
  <c r="K294" i="140"/>
  <c r="I294" i="140"/>
  <c r="K293" i="140"/>
  <c r="I293" i="140"/>
  <c r="K292" i="140"/>
  <c r="I292" i="140"/>
  <c r="K291" i="140"/>
  <c r="I291" i="140"/>
  <c r="K290" i="140"/>
  <c r="I290" i="140"/>
  <c r="K289" i="140"/>
  <c r="I289" i="140"/>
  <c r="K288" i="140"/>
  <c r="I288" i="140"/>
  <c r="K287" i="140"/>
  <c r="I287" i="140"/>
  <c r="K286" i="140"/>
  <c r="I286" i="140"/>
  <c r="K285" i="140"/>
  <c r="I285" i="140"/>
  <c r="K284" i="140"/>
  <c r="I284" i="140"/>
  <c r="K283" i="140"/>
  <c r="I283" i="140"/>
  <c r="K282" i="140"/>
  <c r="I282" i="140"/>
  <c r="K281" i="140"/>
  <c r="I281" i="140"/>
  <c r="K280" i="140"/>
  <c r="I280" i="140"/>
  <c r="K279" i="140"/>
  <c r="I279" i="140"/>
  <c r="K278" i="140"/>
  <c r="I278" i="140"/>
  <c r="K277" i="140"/>
  <c r="I277" i="140"/>
  <c r="K276" i="140"/>
  <c r="I276" i="140"/>
  <c r="K275" i="140"/>
  <c r="I275" i="140"/>
  <c r="K274" i="140"/>
  <c r="I274" i="140"/>
  <c r="K273" i="140"/>
  <c r="I273" i="140"/>
  <c r="K272" i="140"/>
  <c r="I272" i="140"/>
  <c r="K271" i="140"/>
  <c r="I271" i="140"/>
  <c r="K270" i="140"/>
  <c r="I270" i="140"/>
  <c r="K269" i="140"/>
  <c r="I269" i="140"/>
  <c r="K268" i="140"/>
  <c r="I268" i="140"/>
  <c r="K267" i="140"/>
  <c r="I267" i="140"/>
  <c r="K266" i="140"/>
  <c r="I266" i="140"/>
  <c r="K265" i="140"/>
  <c r="I265" i="140"/>
  <c r="K264" i="140"/>
  <c r="I264" i="140"/>
  <c r="K263" i="140"/>
  <c r="I263" i="140"/>
  <c r="K262" i="140"/>
  <c r="I262" i="140"/>
  <c r="K261" i="140"/>
  <c r="I261" i="140"/>
  <c r="K260" i="140"/>
  <c r="I260" i="140"/>
  <c r="K259" i="140"/>
  <c r="I259" i="140"/>
  <c r="K258" i="140"/>
  <c r="I258" i="140"/>
  <c r="K257" i="140"/>
  <c r="I257" i="140"/>
  <c r="K256" i="140"/>
  <c r="I256" i="140"/>
  <c r="K255" i="140"/>
  <c r="I255" i="140"/>
  <c r="K254" i="140"/>
  <c r="I254" i="140"/>
  <c r="K253" i="140"/>
  <c r="I253" i="140"/>
  <c r="K252" i="140"/>
  <c r="I252" i="140"/>
  <c r="K251" i="140"/>
  <c r="I251" i="140"/>
  <c r="K250" i="140"/>
  <c r="I250" i="140"/>
  <c r="K249" i="140"/>
  <c r="I249" i="140"/>
  <c r="K248" i="140"/>
  <c r="I248" i="140"/>
  <c r="K247" i="140"/>
  <c r="I247" i="140"/>
  <c r="K246" i="140"/>
  <c r="I246" i="140"/>
  <c r="K245" i="140"/>
  <c r="I245" i="140"/>
  <c r="K244" i="140"/>
  <c r="I244" i="140"/>
  <c r="K243" i="140"/>
  <c r="I243" i="140"/>
  <c r="K242" i="140"/>
  <c r="I242" i="140"/>
  <c r="K241" i="140"/>
  <c r="I241" i="140"/>
  <c r="K240" i="140"/>
  <c r="I240" i="140"/>
  <c r="K239" i="140"/>
  <c r="I239" i="140"/>
  <c r="K238" i="140"/>
  <c r="I238" i="140"/>
  <c r="K237" i="140"/>
  <c r="I237" i="140"/>
  <c r="K236" i="140"/>
  <c r="I236" i="140"/>
  <c r="K235" i="140"/>
  <c r="I235" i="140"/>
  <c r="K234" i="140"/>
  <c r="I234" i="140"/>
  <c r="K233" i="140"/>
  <c r="I233" i="140"/>
  <c r="K232" i="140"/>
  <c r="I232" i="140"/>
  <c r="K231" i="140"/>
  <c r="I231" i="140"/>
  <c r="K230" i="140"/>
  <c r="I230" i="140"/>
  <c r="K229" i="140"/>
  <c r="I229" i="140"/>
  <c r="K228" i="140"/>
  <c r="I228" i="140"/>
  <c r="K227" i="140"/>
  <c r="I227" i="140"/>
  <c r="K226" i="140"/>
  <c r="I226" i="140"/>
  <c r="K225" i="140"/>
  <c r="I225" i="140"/>
  <c r="K224" i="140"/>
  <c r="I224" i="140"/>
  <c r="K223" i="140"/>
  <c r="I223" i="140"/>
  <c r="K222" i="140"/>
  <c r="I222" i="140"/>
  <c r="K221" i="140"/>
  <c r="I221" i="140"/>
  <c r="K220" i="140"/>
  <c r="I220" i="140"/>
  <c r="K219" i="140"/>
  <c r="I219" i="140"/>
  <c r="K218" i="140"/>
  <c r="I218" i="140"/>
  <c r="K217" i="140"/>
  <c r="I217" i="140"/>
  <c r="K216" i="140"/>
  <c r="I216" i="140"/>
  <c r="K215" i="140"/>
  <c r="I215" i="140"/>
  <c r="K214" i="140"/>
  <c r="I214" i="140"/>
  <c r="K213" i="140"/>
  <c r="I213" i="140"/>
  <c r="K212" i="140"/>
  <c r="I212" i="140"/>
  <c r="K211" i="140"/>
  <c r="I211" i="140"/>
  <c r="K210" i="140"/>
  <c r="I210" i="140"/>
  <c r="K209" i="140"/>
  <c r="I209" i="140"/>
  <c r="K208" i="140"/>
  <c r="I208" i="140"/>
  <c r="K207" i="140"/>
  <c r="I207" i="140"/>
  <c r="K206" i="140"/>
  <c r="I206" i="140"/>
  <c r="K205" i="140"/>
  <c r="I205" i="140"/>
  <c r="K204" i="140"/>
  <c r="I204" i="140"/>
  <c r="K203" i="140"/>
  <c r="I203" i="140"/>
  <c r="K202" i="140"/>
  <c r="I202" i="140"/>
  <c r="K201" i="140"/>
  <c r="I201" i="140"/>
  <c r="K200" i="140"/>
  <c r="I200" i="140"/>
  <c r="K199" i="140"/>
  <c r="I199" i="140"/>
  <c r="K198" i="140"/>
  <c r="I198" i="140"/>
  <c r="K197" i="140"/>
  <c r="I197" i="140"/>
  <c r="K196" i="140"/>
  <c r="I196" i="140"/>
  <c r="K195" i="140"/>
  <c r="I195" i="140"/>
  <c r="K194" i="140"/>
  <c r="I194" i="140"/>
  <c r="K193" i="140"/>
  <c r="I193" i="140"/>
  <c r="K192" i="140"/>
  <c r="I192" i="140"/>
  <c r="K191" i="140"/>
  <c r="I191" i="140"/>
  <c r="K190" i="140"/>
  <c r="I190" i="140"/>
  <c r="K189" i="140"/>
  <c r="I189" i="140"/>
  <c r="K188" i="140"/>
  <c r="I188" i="140"/>
  <c r="K187" i="140"/>
  <c r="I187" i="140"/>
  <c r="K186" i="140"/>
  <c r="I186" i="140"/>
  <c r="K185" i="140"/>
  <c r="I185" i="140"/>
  <c r="K184" i="140"/>
  <c r="I184" i="140"/>
  <c r="K183" i="140"/>
  <c r="I183" i="140"/>
  <c r="K182" i="140"/>
  <c r="I182" i="140"/>
  <c r="K181" i="140"/>
  <c r="I181" i="140"/>
  <c r="K180" i="140"/>
  <c r="I180" i="140"/>
  <c r="K179" i="140"/>
  <c r="I179" i="140"/>
  <c r="K178" i="140"/>
  <c r="I178" i="140"/>
  <c r="K177" i="140"/>
  <c r="I177" i="140"/>
  <c r="K176" i="140"/>
  <c r="I176" i="140"/>
  <c r="K175" i="140"/>
  <c r="I175" i="140"/>
  <c r="K174" i="140"/>
  <c r="I174" i="140"/>
  <c r="K173" i="140"/>
  <c r="I173" i="140"/>
  <c r="K172" i="140"/>
  <c r="I172" i="140"/>
  <c r="K171" i="140"/>
  <c r="I171" i="140"/>
  <c r="K170" i="140"/>
  <c r="I170" i="140"/>
  <c r="K169" i="140"/>
  <c r="I169" i="140"/>
  <c r="K168" i="140"/>
  <c r="I168" i="140"/>
  <c r="K167" i="140"/>
  <c r="I167" i="140"/>
  <c r="K166" i="140"/>
  <c r="I166" i="140"/>
  <c r="K165" i="140"/>
  <c r="I165" i="140"/>
  <c r="K164" i="140"/>
  <c r="I164" i="140"/>
  <c r="K163" i="140"/>
  <c r="I163" i="140"/>
  <c r="K162" i="140"/>
  <c r="I162" i="140"/>
  <c r="K161" i="140"/>
  <c r="I161" i="140"/>
  <c r="K160" i="140"/>
  <c r="I160" i="140"/>
  <c r="K159" i="140"/>
  <c r="I159" i="140"/>
  <c r="K158" i="140"/>
  <c r="I158" i="140"/>
  <c r="K157" i="140"/>
  <c r="I157" i="140"/>
  <c r="K156" i="140"/>
  <c r="I156" i="140"/>
  <c r="K155" i="140"/>
  <c r="I155" i="140"/>
  <c r="K154" i="140"/>
  <c r="I154" i="140"/>
  <c r="K153" i="140"/>
  <c r="I153" i="140"/>
  <c r="K152" i="140"/>
  <c r="I152" i="140"/>
  <c r="K151" i="140"/>
  <c r="I151" i="140"/>
  <c r="K150" i="140"/>
  <c r="I150" i="140"/>
  <c r="K149" i="140"/>
  <c r="I149" i="140"/>
  <c r="K148" i="140"/>
  <c r="I148" i="140"/>
  <c r="K147" i="140"/>
  <c r="I147" i="140"/>
  <c r="K146" i="140"/>
  <c r="I146" i="140"/>
  <c r="K145" i="140"/>
  <c r="I145" i="140"/>
  <c r="K144" i="140"/>
  <c r="I144" i="140"/>
  <c r="K143" i="140"/>
  <c r="I143" i="140"/>
  <c r="K142" i="140"/>
  <c r="I142" i="140"/>
  <c r="K141" i="140"/>
  <c r="I141" i="140"/>
  <c r="K140" i="140"/>
  <c r="I140" i="140"/>
  <c r="K139" i="140"/>
  <c r="I139" i="140"/>
  <c r="K138" i="140"/>
  <c r="I138" i="140"/>
  <c r="K137" i="140"/>
  <c r="I137" i="140"/>
  <c r="K136" i="140"/>
  <c r="I136" i="140"/>
  <c r="K135" i="140"/>
  <c r="I135" i="140"/>
  <c r="K134" i="140"/>
  <c r="I134" i="140"/>
  <c r="K133" i="140"/>
  <c r="I133" i="140"/>
  <c r="K132" i="140"/>
  <c r="I132" i="140"/>
  <c r="K131" i="140"/>
  <c r="I131" i="140"/>
  <c r="K130" i="140"/>
  <c r="I130" i="140"/>
  <c r="K129" i="140"/>
  <c r="I129" i="140"/>
  <c r="K128" i="140"/>
  <c r="I128" i="140"/>
  <c r="K127" i="140"/>
  <c r="I127" i="140"/>
  <c r="K126" i="140"/>
  <c r="I126" i="140"/>
  <c r="K125" i="140"/>
  <c r="I125" i="140"/>
  <c r="K124" i="140"/>
  <c r="I124" i="140"/>
  <c r="K123" i="140"/>
  <c r="I123" i="140"/>
  <c r="K122" i="140"/>
  <c r="I122" i="140"/>
  <c r="K121" i="140"/>
  <c r="I121" i="140"/>
  <c r="K120" i="140"/>
  <c r="I120" i="140"/>
  <c r="K119" i="140"/>
  <c r="I119" i="140"/>
  <c r="K118" i="140"/>
  <c r="I118" i="140"/>
  <c r="K117" i="140"/>
  <c r="I117" i="140"/>
  <c r="K116" i="140"/>
  <c r="I116" i="140"/>
  <c r="K115" i="140"/>
  <c r="I115" i="140"/>
  <c r="K114" i="140"/>
  <c r="I114" i="140"/>
  <c r="K113" i="140"/>
  <c r="I113" i="140"/>
  <c r="K112" i="140"/>
  <c r="I112" i="140"/>
  <c r="K111" i="140"/>
  <c r="I111" i="140"/>
  <c r="K110" i="140"/>
  <c r="I110" i="140"/>
  <c r="K109" i="140"/>
  <c r="I109" i="140"/>
  <c r="K108" i="140"/>
  <c r="I108" i="140"/>
  <c r="K107" i="140"/>
  <c r="I107" i="140"/>
  <c r="K106" i="140"/>
  <c r="I106" i="140"/>
  <c r="K105" i="140"/>
  <c r="I105" i="140"/>
  <c r="K104" i="140"/>
  <c r="I104" i="140"/>
  <c r="K103" i="140"/>
  <c r="I103" i="140"/>
  <c r="K102" i="140"/>
  <c r="I102" i="140"/>
  <c r="K101" i="140"/>
  <c r="I101" i="140"/>
  <c r="K100" i="140"/>
  <c r="I100" i="140"/>
  <c r="K99" i="140"/>
  <c r="I99" i="140"/>
  <c r="K98" i="140"/>
  <c r="I98" i="140"/>
  <c r="K97" i="140"/>
  <c r="I97" i="140"/>
  <c r="K96" i="140"/>
  <c r="I96" i="140"/>
  <c r="K95" i="140"/>
  <c r="I95" i="140"/>
  <c r="K94" i="140"/>
  <c r="I94" i="140"/>
  <c r="K93" i="140"/>
  <c r="I93" i="140"/>
  <c r="K92" i="140"/>
  <c r="I92" i="140"/>
  <c r="K91" i="140"/>
  <c r="I91" i="140"/>
  <c r="K90" i="140"/>
  <c r="I90" i="140"/>
  <c r="K89" i="140"/>
  <c r="I89" i="140"/>
  <c r="K88" i="140"/>
  <c r="I88" i="140"/>
  <c r="K87" i="140"/>
  <c r="I87" i="140"/>
  <c r="K86" i="140"/>
  <c r="I86" i="140"/>
  <c r="K85" i="140"/>
  <c r="I85" i="140"/>
  <c r="K84" i="140"/>
  <c r="I84" i="140"/>
  <c r="K83" i="140"/>
  <c r="I83" i="140"/>
  <c r="K82" i="140"/>
  <c r="I82" i="140"/>
  <c r="K81" i="140"/>
  <c r="I81" i="140"/>
  <c r="K80" i="140"/>
  <c r="I80" i="140"/>
  <c r="K79" i="140"/>
  <c r="I79" i="140"/>
  <c r="K78" i="140"/>
  <c r="I78" i="140"/>
  <c r="K77" i="140"/>
  <c r="I77" i="140"/>
  <c r="K76" i="140"/>
  <c r="I76" i="140"/>
  <c r="K75" i="140"/>
  <c r="I75" i="140"/>
  <c r="K74" i="140"/>
  <c r="I74" i="140"/>
  <c r="K73" i="140"/>
  <c r="I73" i="140"/>
  <c r="K72" i="140"/>
  <c r="I72" i="140"/>
  <c r="K71" i="140"/>
  <c r="I71" i="140"/>
  <c r="K70" i="140"/>
  <c r="I70" i="140"/>
  <c r="K69" i="140"/>
  <c r="I69" i="140"/>
  <c r="K68" i="140"/>
  <c r="I68" i="140"/>
  <c r="K67" i="140"/>
  <c r="I67" i="140"/>
  <c r="K66" i="140"/>
  <c r="I66" i="140"/>
  <c r="K65" i="140"/>
  <c r="I65" i="140"/>
  <c r="K64" i="140"/>
  <c r="I64" i="140"/>
  <c r="K63" i="140"/>
  <c r="I63" i="140"/>
  <c r="K62" i="140"/>
  <c r="I62" i="140"/>
  <c r="K61" i="140"/>
  <c r="I61" i="140"/>
  <c r="K60" i="140"/>
  <c r="I60" i="140"/>
  <c r="K59" i="140"/>
  <c r="I59" i="140"/>
  <c r="K58" i="140"/>
  <c r="I58" i="140"/>
  <c r="K57" i="140"/>
  <c r="I57" i="140"/>
  <c r="K56" i="140"/>
  <c r="I56" i="140"/>
  <c r="K55" i="140"/>
  <c r="I55" i="140"/>
  <c r="K54" i="140"/>
  <c r="I54" i="140"/>
  <c r="K53" i="140"/>
  <c r="I53" i="140"/>
  <c r="K52" i="140"/>
  <c r="I52" i="140"/>
  <c r="K51" i="140"/>
  <c r="I51" i="140"/>
  <c r="K50" i="140"/>
  <c r="I50" i="140"/>
  <c r="K49" i="140"/>
  <c r="I49" i="140"/>
  <c r="K48" i="140"/>
  <c r="I48" i="140"/>
  <c r="K47" i="140"/>
  <c r="I47" i="140"/>
  <c r="K46" i="140"/>
  <c r="I46" i="140"/>
  <c r="K45" i="140"/>
  <c r="I45" i="140"/>
  <c r="K44" i="140"/>
  <c r="I44" i="140"/>
  <c r="K43" i="140"/>
  <c r="I43" i="140"/>
  <c r="K42" i="140"/>
  <c r="I42" i="140"/>
  <c r="K41" i="140"/>
  <c r="I41" i="140"/>
  <c r="K40" i="140"/>
  <c r="I40" i="140"/>
  <c r="K39" i="140"/>
  <c r="I39" i="140"/>
  <c r="K38" i="140"/>
  <c r="I38" i="140"/>
  <c r="K37" i="140"/>
  <c r="I37" i="140"/>
  <c r="K36" i="140"/>
  <c r="I36" i="140"/>
  <c r="K35" i="140"/>
  <c r="I35" i="140"/>
  <c r="K34" i="140"/>
  <c r="I34" i="140"/>
  <c r="K33" i="140"/>
  <c r="I33" i="140"/>
  <c r="K32" i="140"/>
  <c r="I32" i="140"/>
  <c r="K31" i="140"/>
  <c r="I31" i="140"/>
  <c r="K30" i="140"/>
  <c r="I30" i="140"/>
  <c r="K29" i="140"/>
  <c r="I29" i="140"/>
  <c r="K28" i="140"/>
  <c r="I28" i="140"/>
  <c r="K27" i="140"/>
  <c r="I27" i="140"/>
  <c r="K26" i="140"/>
  <c r="I26" i="140"/>
  <c r="K25" i="140"/>
  <c r="I25" i="140"/>
  <c r="K24" i="140"/>
  <c r="I24" i="140"/>
  <c r="C4" i="140" l="1"/>
  <c r="C6" i="140"/>
  <c r="F38" i="141"/>
  <c r="F85" i="141"/>
  <c r="F498" i="141"/>
  <c r="F506" i="141"/>
  <c r="F483" i="141"/>
  <c r="F171" i="141"/>
  <c r="F211" i="141"/>
  <c r="F260" i="141"/>
  <c r="F406" i="141"/>
  <c r="F215" i="141"/>
  <c r="F154" i="141"/>
  <c r="F250" i="141"/>
  <c r="F163" i="141"/>
  <c r="F162" i="141"/>
  <c r="F276" i="141"/>
  <c r="F93" i="141"/>
  <c r="F97" i="141"/>
  <c r="F101" i="141"/>
  <c r="F105" i="141"/>
  <c r="F113" i="141"/>
  <c r="F117" i="141"/>
  <c r="F121" i="141"/>
  <c r="F129" i="141"/>
  <c r="F133" i="141"/>
  <c r="F137" i="141"/>
  <c r="F141" i="141"/>
  <c r="F145" i="141"/>
  <c r="F170" i="141"/>
  <c r="F147" i="141"/>
  <c r="F178" i="141"/>
  <c r="F192" i="141"/>
  <c r="F146" i="141"/>
  <c r="F179" i="141"/>
  <c r="F92" i="141"/>
  <c r="F96" i="141"/>
  <c r="F100" i="141"/>
  <c r="F104" i="141"/>
  <c r="F108" i="141"/>
  <c r="F112" i="141"/>
  <c r="F116" i="141"/>
  <c r="F120" i="141"/>
  <c r="F124" i="141"/>
  <c r="F128" i="141"/>
  <c r="F132" i="141"/>
  <c r="F136" i="141"/>
  <c r="F140" i="141"/>
  <c r="F144" i="141"/>
  <c r="F155" i="141"/>
  <c r="F161" i="141"/>
  <c r="F207" i="141"/>
  <c r="F280" i="141"/>
  <c r="F288" i="141"/>
  <c r="F268" i="141"/>
  <c r="F152" i="141"/>
  <c r="F160" i="141"/>
  <c r="F168" i="141"/>
  <c r="F176" i="141"/>
  <c r="F258" i="141"/>
  <c r="F296" i="141"/>
  <c r="F313" i="141"/>
  <c r="F265" i="141"/>
  <c r="F273" i="141"/>
  <c r="F299" i="141"/>
  <c r="F281" i="141"/>
  <c r="F291" i="141"/>
  <c r="F283" i="141"/>
  <c r="F306" i="141"/>
  <c r="F322" i="141"/>
  <c r="F257" i="141"/>
  <c r="F275" i="141"/>
  <c r="F298" i="141"/>
  <c r="F308" i="141"/>
  <c r="F315" i="141"/>
  <c r="F324" i="141"/>
  <c r="F249" i="141"/>
  <c r="F267" i="141"/>
  <c r="F290" i="141"/>
  <c r="F414" i="141"/>
  <c r="F259" i="141"/>
  <c r="F282" i="141"/>
  <c r="F305" i="141"/>
  <c r="F321" i="141"/>
  <c r="F460" i="141"/>
  <c r="F251" i="141"/>
  <c r="F274" i="141"/>
  <c r="F297" i="141"/>
  <c r="F314" i="141"/>
  <c r="F266" i="141"/>
  <c r="F289" i="141"/>
  <c r="F307" i="141"/>
  <c r="F316" i="141"/>
  <c r="F323" i="141"/>
  <c r="F394" i="141"/>
  <c r="F421" i="141"/>
  <c r="F426" i="141"/>
  <c r="F413" i="141"/>
  <c r="F418" i="141"/>
  <c r="F470" i="141"/>
  <c r="F405" i="141"/>
  <c r="F410" i="141"/>
  <c r="F437" i="141"/>
  <c r="F442" i="141"/>
  <c r="F474" i="141"/>
  <c r="F444" i="141"/>
  <c r="F397" i="141"/>
  <c r="F399" i="141"/>
  <c r="F402" i="141"/>
  <c r="F404" i="141"/>
  <c r="F409" i="141"/>
  <c r="F429" i="141"/>
  <c r="F431" i="141"/>
  <c r="F434" i="141"/>
  <c r="F436" i="141"/>
  <c r="F441" i="141"/>
  <c r="F468" i="141"/>
  <c r="F476" i="141"/>
  <c r="F452" i="141"/>
  <c r="F449" i="141"/>
  <c r="F457" i="141"/>
  <c r="F465" i="141"/>
  <c r="F473" i="141"/>
  <c r="C8" i="140" l="1"/>
  <c r="F8" i="142" s="1"/>
  <c r="G478" i="141"/>
  <c r="I478" i="141" s="1"/>
  <c r="G506" i="141"/>
  <c r="I506" i="141" s="1"/>
  <c r="G38" i="141"/>
  <c r="I38" i="141" s="1"/>
  <c r="G468" i="141"/>
  <c r="K468" i="141" s="1"/>
  <c r="G373" i="141"/>
  <c r="K373" i="141" s="1"/>
  <c r="G439" i="141"/>
  <c r="K439" i="141" s="1"/>
  <c r="G449" i="141"/>
  <c r="I449" i="141" s="1"/>
  <c r="G83" i="141"/>
  <c r="K83" i="141" s="1"/>
  <c r="G484" i="141"/>
  <c r="G444" i="141"/>
  <c r="K444" i="141" s="1"/>
  <c r="G512" i="141"/>
  <c r="G27" i="141"/>
  <c r="G477" i="141"/>
  <c r="G501" i="141"/>
  <c r="G498" i="141"/>
  <c r="K498" i="141" s="1"/>
  <c r="G370" i="141"/>
  <c r="I370" i="141" s="1"/>
  <c r="G37" i="141"/>
  <c r="K37" i="141" s="1"/>
  <c r="G469" i="141"/>
  <c r="K469" i="141" s="1"/>
  <c r="G448" i="141"/>
  <c r="I448" i="141" s="1"/>
  <c r="G98" i="141"/>
  <c r="G74" i="141"/>
  <c r="G84" i="141"/>
  <c r="G34" i="141"/>
  <c r="G327" i="141"/>
  <c r="G367" i="141"/>
  <c r="G441" i="141"/>
  <c r="K441" i="141" s="1"/>
  <c r="G28" i="141"/>
  <c r="G485" i="141"/>
  <c r="G141" i="141"/>
  <c r="I141" i="141" s="1"/>
  <c r="G31" i="141"/>
  <c r="G325" i="141"/>
  <c r="G406" i="141"/>
  <c r="K406" i="141" s="1"/>
  <c r="G398" i="141"/>
  <c r="G65" i="141"/>
  <c r="I65" i="141" s="1"/>
  <c r="G229" i="141"/>
  <c r="K229" i="141" s="1"/>
  <c r="G81" i="141"/>
  <c r="I81" i="141" s="1"/>
  <c r="G178" i="141"/>
  <c r="I178" i="141" s="1"/>
  <c r="G500" i="141"/>
  <c r="G389" i="141"/>
  <c r="G470" i="141"/>
  <c r="I470" i="141" s="1"/>
  <c r="G492" i="141"/>
  <c r="G292" i="141"/>
  <c r="G187" i="141"/>
  <c r="G219" i="141"/>
  <c r="G463" i="141"/>
  <c r="G303" i="141"/>
  <c r="G255" i="141"/>
  <c r="G275" i="141"/>
  <c r="I275" i="141" s="1"/>
  <c r="G482" i="141"/>
  <c r="G264" i="141"/>
  <c r="G68" i="141"/>
  <c r="G167" i="141"/>
  <c r="G461" i="141"/>
  <c r="G277" i="141"/>
  <c r="G487" i="141"/>
  <c r="G413" i="141"/>
  <c r="K413" i="141" s="1"/>
  <c r="G480" i="141"/>
  <c r="G246" i="141"/>
  <c r="G177" i="141"/>
  <c r="G115" i="141"/>
  <c r="G453" i="141"/>
  <c r="G195" i="141"/>
  <c r="G328" i="141"/>
  <c r="G108" i="141"/>
  <c r="K108" i="141" s="1"/>
  <c r="G163" i="141"/>
  <c r="I163" i="141" s="1"/>
  <c r="G210" i="141"/>
  <c r="G424" i="141"/>
  <c r="G220" i="141"/>
  <c r="G87" i="141"/>
  <c r="G99" i="141"/>
  <c r="G451" i="141"/>
  <c r="G151" i="141"/>
  <c r="G442" i="141"/>
  <c r="K442" i="141" s="1"/>
  <c r="G305" i="141"/>
  <c r="I305" i="141" s="1"/>
  <c r="G265" i="141"/>
  <c r="I265" i="141" s="1"/>
  <c r="G137" i="141"/>
  <c r="I137" i="141" s="1"/>
  <c r="G106" i="141"/>
  <c r="G376" i="141"/>
  <c r="G204" i="141"/>
  <c r="G24" i="141"/>
  <c r="G521" i="141"/>
  <c r="G447" i="141"/>
  <c r="G321" i="141"/>
  <c r="I321" i="141" s="1"/>
  <c r="G314" i="141"/>
  <c r="I314" i="141" s="1"/>
  <c r="G85" i="141"/>
  <c r="I85" i="141" s="1"/>
  <c r="G524" i="141"/>
  <c r="G346" i="141"/>
  <c r="G190" i="141"/>
  <c r="G341" i="141"/>
  <c r="G513" i="141"/>
  <c r="G427" i="141"/>
  <c r="G75" i="141"/>
  <c r="G96" i="141"/>
  <c r="I96" i="141" s="1"/>
  <c r="G250" i="141"/>
  <c r="I250" i="141" s="1"/>
  <c r="G516" i="141"/>
  <c r="G332" i="141"/>
  <c r="G148" i="141"/>
  <c r="G329" i="141"/>
  <c r="G509" i="141"/>
  <c r="G407" i="141"/>
  <c r="G142" i="141"/>
  <c r="G416" i="141"/>
  <c r="I416" i="141" s="1"/>
  <c r="G71" i="141"/>
  <c r="K71" i="141" s="1"/>
  <c r="G446" i="141"/>
  <c r="I446" i="141" s="1"/>
  <c r="G411" i="141"/>
  <c r="K411" i="141" s="1"/>
  <c r="G183" i="141"/>
  <c r="I183" i="141" s="1"/>
  <c r="G313" i="141"/>
  <c r="G158" i="141"/>
  <c r="G392" i="141"/>
  <c r="G400" i="141"/>
  <c r="G420" i="141"/>
  <c r="G309" i="141"/>
  <c r="G356" i="141"/>
  <c r="G270" i="141"/>
  <c r="G181" i="141"/>
  <c r="G199" i="141"/>
  <c r="G90" i="141"/>
  <c r="G76" i="141"/>
  <c r="G175" i="141"/>
  <c r="G371" i="141"/>
  <c r="G224" i="141"/>
  <c r="G126" i="141"/>
  <c r="G486" i="141"/>
  <c r="G409" i="141"/>
  <c r="G297" i="141"/>
  <c r="G159" i="141"/>
  <c r="G523" i="141"/>
  <c r="G497" i="141"/>
  <c r="G522" i="141"/>
  <c r="G436" i="141"/>
  <c r="G466" i="141"/>
  <c r="G395" i="141"/>
  <c r="G340" i="141"/>
  <c r="G249" i="141"/>
  <c r="G230" i="141"/>
  <c r="G231" i="141"/>
  <c r="G301" i="141"/>
  <c r="G64" i="141"/>
  <c r="G519" i="141"/>
  <c r="G211" i="141"/>
  <c r="G56" i="141"/>
  <c r="G312" i="141"/>
  <c r="G170" i="141"/>
  <c r="G44" i="141"/>
  <c r="G465" i="141"/>
  <c r="G476" i="141"/>
  <c r="G440" i="141"/>
  <c r="G434" i="141"/>
  <c r="G417" i="141"/>
  <c r="G396" i="141"/>
  <c r="G316" i="141"/>
  <c r="G298" i="141"/>
  <c r="G306" i="141"/>
  <c r="G198" i="141"/>
  <c r="G168" i="141"/>
  <c r="G203" i="141"/>
  <c r="G50" i="141"/>
  <c r="G171" i="141"/>
  <c r="G36" i="141"/>
  <c r="G359" i="141"/>
  <c r="G421" i="141"/>
  <c r="G504" i="141"/>
  <c r="G414" i="141"/>
  <c r="G53" i="141"/>
  <c r="G520" i="141"/>
  <c r="G510" i="141"/>
  <c r="G445" i="141"/>
  <c r="G394" i="141"/>
  <c r="G251" i="141"/>
  <c r="G285" i="141"/>
  <c r="G343" i="141"/>
  <c r="G116" i="141"/>
  <c r="G147" i="141"/>
  <c r="G133" i="141"/>
  <c r="G93" i="141"/>
  <c r="G361" i="141"/>
  <c r="G185" i="141"/>
  <c r="G366" i="141"/>
  <c r="G242" i="141"/>
  <c r="G202" i="141"/>
  <c r="G334" i="141"/>
  <c r="G403" i="141"/>
  <c r="G221" i="141"/>
  <c r="G232" i="141"/>
  <c r="G348" i="141"/>
  <c r="G378" i="141"/>
  <c r="G333" i="141"/>
  <c r="G350" i="141"/>
  <c r="G430" i="141"/>
  <c r="G423" i="141"/>
  <c r="G472" i="141"/>
  <c r="G419" i="141"/>
  <c r="G464" i="141"/>
  <c r="G372" i="141"/>
  <c r="G206" i="141"/>
  <c r="G225" i="141"/>
  <c r="G388" i="141"/>
  <c r="G382" i="141"/>
  <c r="G240" i="141"/>
  <c r="G338" i="141"/>
  <c r="G381" i="141"/>
  <c r="G374" i="141"/>
  <c r="G354" i="141"/>
  <c r="G435" i="141"/>
  <c r="G357" i="141"/>
  <c r="G342" i="141"/>
  <c r="G401" i="141"/>
  <c r="G454" i="141"/>
  <c r="G479" i="141"/>
  <c r="G432" i="141"/>
  <c r="G508" i="141"/>
  <c r="G507" i="141"/>
  <c r="G193" i="141"/>
  <c r="G214" i="141"/>
  <c r="G284" i="141"/>
  <c r="G351" i="141"/>
  <c r="G438" i="141"/>
  <c r="G238" i="141"/>
  <c r="G200" i="141"/>
  <c r="G358" i="141"/>
  <c r="G384" i="141"/>
  <c r="G364" i="141"/>
  <c r="G415" i="141"/>
  <c r="G412" i="141"/>
  <c r="G514" i="141"/>
  <c r="G505" i="141"/>
  <c r="G502" i="141"/>
  <c r="G349" i="141"/>
  <c r="G218" i="141"/>
  <c r="G269" i="141"/>
  <c r="G201" i="141"/>
  <c r="G248" i="141"/>
  <c r="G208" i="141"/>
  <c r="G362" i="141"/>
  <c r="G380" i="141"/>
  <c r="G428" i="141"/>
  <c r="G393" i="141"/>
  <c r="G450" i="141"/>
  <c r="G422" i="141"/>
  <c r="G490" i="141"/>
  <c r="G491" i="141"/>
  <c r="G515" i="141"/>
  <c r="G271" i="141"/>
  <c r="G222" i="141"/>
  <c r="G205" i="141"/>
  <c r="G304" i="141"/>
  <c r="G212" i="141"/>
  <c r="G365" i="141"/>
  <c r="G462" i="141"/>
  <c r="G82" i="141"/>
  <c r="G122" i="141"/>
  <c r="G61" i="141"/>
  <c r="G59" i="141"/>
  <c r="G511" i="141"/>
  <c r="G278" i="141"/>
  <c r="G227" i="141"/>
  <c r="G226" i="141"/>
  <c r="G209" i="141"/>
  <c r="G336" i="141"/>
  <c r="G344" i="141"/>
  <c r="G216" i="141"/>
  <c r="G368" i="141"/>
  <c r="G390" i="141"/>
  <c r="G386" i="141"/>
  <c r="G433" i="141"/>
  <c r="G194" i="141"/>
  <c r="G32" i="141"/>
  <c r="G385" i="141"/>
  <c r="G62" i="141"/>
  <c r="G458" i="141"/>
  <c r="G323" i="141"/>
  <c r="G196" i="141"/>
  <c r="G496" i="141"/>
  <c r="G457" i="141"/>
  <c r="G489" i="141"/>
  <c r="G405" i="141"/>
  <c r="G391" i="141"/>
  <c r="G289" i="141"/>
  <c r="G330" i="141"/>
  <c r="G281" i="141"/>
  <c r="G217" i="141"/>
  <c r="G288" i="141"/>
  <c r="G144" i="141"/>
  <c r="G112" i="141"/>
  <c r="G129" i="141"/>
  <c r="G495" i="141"/>
  <c r="G188" i="141"/>
  <c r="G123" i="141"/>
  <c r="G79" i="141"/>
  <c r="G25" i="141"/>
  <c r="G377" i="141"/>
  <c r="G282" i="141"/>
  <c r="G353" i="141"/>
  <c r="G473" i="141"/>
  <c r="G418" i="141"/>
  <c r="G273" i="141"/>
  <c r="G518" i="141"/>
  <c r="G488" i="141"/>
  <c r="G499" i="141"/>
  <c r="G494" i="141"/>
  <c r="G397" i="141"/>
  <c r="G425" i="141"/>
  <c r="G456" i="141"/>
  <c r="G326" i="141"/>
  <c r="G228" i="141"/>
  <c r="G213" i="141"/>
  <c r="G317" i="141"/>
  <c r="G258" i="141"/>
  <c r="G525" i="141"/>
  <c r="G130" i="141"/>
  <c r="G153" i="141"/>
  <c r="G119" i="141"/>
  <c r="G184" i="141"/>
  <c r="G295" i="141"/>
  <c r="G324" i="141"/>
  <c r="G268" i="141"/>
  <c r="G140" i="141"/>
  <c r="G179" i="141"/>
  <c r="G192" i="141"/>
  <c r="G121" i="141"/>
  <c r="G517" i="141"/>
  <c r="G111" i="141"/>
  <c r="G72" i="141"/>
  <c r="G54" i="141"/>
  <c r="G30" i="141"/>
  <c r="G279" i="141"/>
  <c r="G186" i="141"/>
  <c r="G369" i="141"/>
  <c r="G337" i="141"/>
  <c r="G233" i="141"/>
  <c r="G319" i="141"/>
  <c r="G360" i="141"/>
  <c r="G379" i="141"/>
  <c r="G57" i="141"/>
  <c r="G290" i="141"/>
  <c r="G283" i="141"/>
  <c r="G160" i="141"/>
  <c r="G280" i="141"/>
  <c r="G136" i="141"/>
  <c r="G104" i="141"/>
  <c r="G117" i="141"/>
  <c r="G154" i="141"/>
  <c r="G118" i="141"/>
  <c r="G42" i="141"/>
  <c r="G143" i="141"/>
  <c r="G107" i="141"/>
  <c r="G70" i="141"/>
  <c r="G49" i="141"/>
  <c r="G26" i="141"/>
  <c r="G191" i="141"/>
  <c r="G243" i="141"/>
  <c r="G286" i="141"/>
  <c r="G239" i="141"/>
  <c r="G234" i="141"/>
  <c r="G383" i="141"/>
  <c r="G459" i="141"/>
  <c r="G387" i="141"/>
  <c r="G166" i="141"/>
  <c r="G89" i="141"/>
  <c r="G80" i="141"/>
  <c r="G431" i="141"/>
  <c r="G404" i="141"/>
  <c r="G266" i="141"/>
  <c r="G460" i="141"/>
  <c r="G259" i="141"/>
  <c r="G315" i="141"/>
  <c r="G299" i="141"/>
  <c r="G256" i="141"/>
  <c r="G223" i="141"/>
  <c r="G164" i="141"/>
  <c r="G132" i="141"/>
  <c r="G100" i="141"/>
  <c r="G113" i="141"/>
  <c r="G69" i="141"/>
  <c r="G114" i="141"/>
  <c r="G503" i="141"/>
  <c r="G157" i="141"/>
  <c r="G139" i="141"/>
  <c r="G103" i="141"/>
  <c r="G60" i="141"/>
  <c r="G77" i="141"/>
  <c r="G88" i="141"/>
  <c r="G47" i="141"/>
  <c r="G73" i="141"/>
  <c r="G174" i="141"/>
  <c r="G375" i="141"/>
  <c r="G294" i="141"/>
  <c r="G247" i="141"/>
  <c r="G235" i="141"/>
  <c r="G244" i="141"/>
  <c r="G331" i="141"/>
  <c r="G471" i="141"/>
  <c r="G150" i="141"/>
  <c r="G48" i="141"/>
  <c r="G429" i="141"/>
  <c r="G402" i="141"/>
  <c r="G426" i="141"/>
  <c r="G307" i="141"/>
  <c r="G274" i="141"/>
  <c r="G296" i="141"/>
  <c r="G152" i="141"/>
  <c r="G161" i="141"/>
  <c r="G128" i="141"/>
  <c r="G146" i="141"/>
  <c r="G311" i="141"/>
  <c r="G145" i="141"/>
  <c r="G105" i="141"/>
  <c r="G276" i="141"/>
  <c r="G51" i="141"/>
  <c r="G172" i="141"/>
  <c r="G149" i="141"/>
  <c r="G110" i="141"/>
  <c r="G66" i="141"/>
  <c r="G135" i="141"/>
  <c r="G95" i="141"/>
  <c r="G483" i="141"/>
  <c r="G45" i="141"/>
  <c r="G86" i="141"/>
  <c r="G39" i="141"/>
  <c r="G189" i="141"/>
  <c r="G197" i="141"/>
  <c r="G345" i="141"/>
  <c r="G262" i="141"/>
  <c r="G236" i="141"/>
  <c r="G253" i="141"/>
  <c r="G339" i="141"/>
  <c r="G443" i="141"/>
  <c r="G41" i="141"/>
  <c r="G474" i="141"/>
  <c r="G437" i="141"/>
  <c r="G410" i="141"/>
  <c r="G267" i="141"/>
  <c r="G291" i="141"/>
  <c r="G207" i="141"/>
  <c r="G124" i="141"/>
  <c r="G92" i="141"/>
  <c r="G173" i="141"/>
  <c r="G300" i="141"/>
  <c r="G101" i="141"/>
  <c r="G493" i="141"/>
  <c r="G254" i="141"/>
  <c r="G169" i="141"/>
  <c r="G138" i="141"/>
  <c r="G102" i="141"/>
  <c r="G67" i="141"/>
  <c r="G260" i="141"/>
  <c r="G180" i="141"/>
  <c r="G131" i="141"/>
  <c r="G91" i="141"/>
  <c r="G52" i="141"/>
  <c r="G63" i="141"/>
  <c r="G33" i="141"/>
  <c r="G23" i="141"/>
  <c r="G352" i="141"/>
  <c r="G272" i="141"/>
  <c r="G310" i="141"/>
  <c r="G237" i="141"/>
  <c r="G287" i="141"/>
  <c r="G347" i="141"/>
  <c r="G455" i="141"/>
  <c r="G125" i="141"/>
  <c r="G35" i="141"/>
  <c r="G55" i="141"/>
  <c r="G452" i="141"/>
  <c r="G399" i="141"/>
  <c r="G308" i="141"/>
  <c r="G257" i="141"/>
  <c r="G322" i="141"/>
  <c r="G176" i="141"/>
  <c r="G155" i="141"/>
  <c r="G120" i="141"/>
  <c r="G408" i="141"/>
  <c r="G97" i="141"/>
  <c r="G252" i="141"/>
  <c r="G162" i="141"/>
  <c r="G481" i="141"/>
  <c r="G241" i="141"/>
  <c r="G134" i="141"/>
  <c r="G94" i="141"/>
  <c r="G58" i="141"/>
  <c r="G215" i="141"/>
  <c r="G43" i="141"/>
  <c r="G156" i="141"/>
  <c r="G127" i="141"/>
  <c r="G182" i="141"/>
  <c r="G40" i="141"/>
  <c r="G29" i="141"/>
  <c r="G318" i="141"/>
  <c r="G263" i="141"/>
  <c r="G293" i="141"/>
  <c r="G320" i="141"/>
  <c r="G245" i="141"/>
  <c r="G302" i="141"/>
  <c r="G355" i="141"/>
  <c r="G467" i="141"/>
  <c r="G78" i="141"/>
  <c r="G261" i="141"/>
  <c r="G335" i="141"/>
  <c r="G363" i="141"/>
  <c r="G475" i="141"/>
  <c r="G109" i="141"/>
  <c r="G165" i="141"/>
  <c r="G46" i="141"/>
  <c r="F9" i="142" l="1"/>
  <c r="F10" i="142" s="1"/>
  <c r="F11" i="142" s="1"/>
  <c r="F12" i="142" s="1"/>
  <c r="F13" i="142" s="1"/>
  <c r="F14" i="142" s="1"/>
  <c r="K478" i="141"/>
  <c r="K38" i="141"/>
  <c r="K506" i="141"/>
  <c r="I468" i="141"/>
  <c r="I373" i="141"/>
  <c r="I439" i="141"/>
  <c r="K449" i="141"/>
  <c r="I498" i="141"/>
  <c r="I83" i="141"/>
  <c r="K477" i="141"/>
  <c r="I477" i="141"/>
  <c r="I444" i="141"/>
  <c r="K27" i="141"/>
  <c r="I27" i="141"/>
  <c r="K512" i="141"/>
  <c r="I512" i="141"/>
  <c r="K501" i="141"/>
  <c r="I501" i="141"/>
  <c r="K484" i="141"/>
  <c r="I484" i="141"/>
  <c r="I108" i="141"/>
  <c r="K141" i="141"/>
  <c r="I406" i="141"/>
  <c r="I37" i="141"/>
  <c r="K370" i="141"/>
  <c r="K448" i="141"/>
  <c r="I469" i="141"/>
  <c r="K74" i="141"/>
  <c r="I74" i="141"/>
  <c r="K28" i="141"/>
  <c r="I28" i="141"/>
  <c r="I441" i="141"/>
  <c r="I398" i="141"/>
  <c r="K398" i="141"/>
  <c r="K367" i="141"/>
  <c r="I367" i="141"/>
  <c r="I485" i="141"/>
  <c r="K485" i="141"/>
  <c r="I98" i="141"/>
  <c r="K98" i="141"/>
  <c r="K327" i="141"/>
  <c r="I327" i="141"/>
  <c r="I325" i="141"/>
  <c r="K325" i="141"/>
  <c r="K34" i="141"/>
  <c r="I34" i="141"/>
  <c r="K31" i="141"/>
  <c r="I31" i="141"/>
  <c r="K84" i="141"/>
  <c r="I84" i="141"/>
  <c r="K265" i="141"/>
  <c r="K163" i="141"/>
  <c r="K470" i="141"/>
  <c r="K65" i="141"/>
  <c r="K275" i="141"/>
  <c r="I413" i="141"/>
  <c r="K178" i="141"/>
  <c r="K321" i="141"/>
  <c r="I442" i="141"/>
  <c r="K96" i="141"/>
  <c r="K85" i="141"/>
  <c r="K305" i="141"/>
  <c r="K81" i="141"/>
  <c r="I229" i="141"/>
  <c r="K250" i="141"/>
  <c r="K137" i="141"/>
  <c r="K314" i="141"/>
  <c r="K148" i="141"/>
  <c r="I148" i="141"/>
  <c r="K341" i="141"/>
  <c r="I341" i="141"/>
  <c r="I521" i="141"/>
  <c r="K521" i="141"/>
  <c r="K480" i="141"/>
  <c r="I480" i="141"/>
  <c r="K482" i="141"/>
  <c r="I482" i="141"/>
  <c r="K492" i="141"/>
  <c r="I492" i="141"/>
  <c r="I332" i="141"/>
  <c r="K332" i="141"/>
  <c r="K190" i="141"/>
  <c r="I190" i="141"/>
  <c r="K24" i="141"/>
  <c r="I24" i="141"/>
  <c r="I151" i="141"/>
  <c r="K151" i="141"/>
  <c r="I346" i="141"/>
  <c r="K346" i="141"/>
  <c r="K328" i="141"/>
  <c r="I328" i="141"/>
  <c r="K389" i="141"/>
  <c r="I389" i="141"/>
  <c r="I524" i="141"/>
  <c r="K524" i="141"/>
  <c r="I376" i="141"/>
  <c r="K376" i="141"/>
  <c r="I99" i="141"/>
  <c r="K99" i="141"/>
  <c r="I195" i="141"/>
  <c r="K195" i="141"/>
  <c r="K277" i="141"/>
  <c r="I277" i="141"/>
  <c r="I303" i="141"/>
  <c r="K303" i="141"/>
  <c r="K500" i="141"/>
  <c r="I500" i="141"/>
  <c r="K516" i="141"/>
  <c r="I516" i="141"/>
  <c r="K487" i="141"/>
  <c r="I487" i="141"/>
  <c r="I142" i="141"/>
  <c r="K142" i="141"/>
  <c r="I106" i="141"/>
  <c r="K106" i="141"/>
  <c r="I87" i="141"/>
  <c r="K87" i="141"/>
  <c r="I453" i="141"/>
  <c r="K453" i="141"/>
  <c r="I461" i="141"/>
  <c r="K461" i="141"/>
  <c r="I463" i="141"/>
  <c r="K463" i="141"/>
  <c r="K204" i="141"/>
  <c r="I204" i="141"/>
  <c r="K255" i="141"/>
  <c r="I255" i="141"/>
  <c r="I407" i="141"/>
  <c r="K407" i="141"/>
  <c r="K75" i="141"/>
  <c r="I75" i="141"/>
  <c r="K220" i="141"/>
  <c r="I220" i="141"/>
  <c r="I115" i="141"/>
  <c r="K115" i="141"/>
  <c r="K167" i="141"/>
  <c r="I167" i="141"/>
  <c r="K219" i="141"/>
  <c r="I219" i="141"/>
  <c r="I451" i="141"/>
  <c r="K451" i="141"/>
  <c r="I509" i="141"/>
  <c r="K509" i="141"/>
  <c r="K427" i="141"/>
  <c r="I427" i="141"/>
  <c r="I424" i="141"/>
  <c r="K424" i="141"/>
  <c r="I177" i="141"/>
  <c r="K177" i="141"/>
  <c r="I68" i="141"/>
  <c r="K68" i="141"/>
  <c r="I187" i="141"/>
  <c r="K187" i="141"/>
  <c r="K329" i="141"/>
  <c r="I329" i="141"/>
  <c r="I513" i="141"/>
  <c r="K513" i="141"/>
  <c r="I447" i="141"/>
  <c r="K447" i="141"/>
  <c r="K210" i="141"/>
  <c r="I210" i="141"/>
  <c r="K246" i="141"/>
  <c r="I246" i="141"/>
  <c r="I264" i="141"/>
  <c r="K264" i="141"/>
  <c r="I292" i="141"/>
  <c r="K292" i="141"/>
  <c r="K183" i="141"/>
  <c r="K416" i="141"/>
  <c r="I411" i="141"/>
  <c r="I71" i="141"/>
  <c r="K446" i="141"/>
  <c r="I308" i="141"/>
  <c r="K308" i="141"/>
  <c r="I41" i="141"/>
  <c r="K41" i="141"/>
  <c r="I307" i="141"/>
  <c r="K307" i="141"/>
  <c r="I191" i="141"/>
  <c r="K191" i="141"/>
  <c r="I456" i="141"/>
  <c r="K456" i="141"/>
  <c r="I323" i="141"/>
  <c r="K323" i="141"/>
  <c r="I462" i="141"/>
  <c r="K462" i="141"/>
  <c r="I381" i="141"/>
  <c r="K381" i="141"/>
  <c r="I251" i="141"/>
  <c r="K251" i="141"/>
  <c r="I215" i="141"/>
  <c r="K215" i="141"/>
  <c r="K97" i="141"/>
  <c r="I97" i="141"/>
  <c r="K399" i="141"/>
  <c r="I399" i="141"/>
  <c r="K237" i="141"/>
  <c r="I237" i="141"/>
  <c r="K91" i="141"/>
  <c r="I91" i="141"/>
  <c r="I254" i="141"/>
  <c r="K254" i="141"/>
  <c r="I291" i="141"/>
  <c r="K291" i="141"/>
  <c r="I443" i="141"/>
  <c r="K443" i="141"/>
  <c r="I39" i="141"/>
  <c r="K39" i="141"/>
  <c r="K66" i="141"/>
  <c r="I66" i="141"/>
  <c r="I311" i="141"/>
  <c r="K311" i="141"/>
  <c r="I426" i="141"/>
  <c r="K426" i="141"/>
  <c r="K235" i="141"/>
  <c r="I235" i="141"/>
  <c r="I77" i="141"/>
  <c r="K77" i="141"/>
  <c r="I113" i="141"/>
  <c r="K113" i="141"/>
  <c r="I259" i="141"/>
  <c r="K259" i="141"/>
  <c r="I387" i="141"/>
  <c r="K387" i="141"/>
  <c r="I26" i="141"/>
  <c r="K26" i="141"/>
  <c r="K117" i="141"/>
  <c r="I117" i="141"/>
  <c r="I379" i="141"/>
  <c r="K379" i="141"/>
  <c r="I30" i="141"/>
  <c r="K30" i="141"/>
  <c r="K140" i="141"/>
  <c r="I140" i="141"/>
  <c r="K130" i="141"/>
  <c r="I130" i="141"/>
  <c r="K425" i="141"/>
  <c r="I425" i="141"/>
  <c r="I473" i="141"/>
  <c r="K473" i="141"/>
  <c r="K495" i="141"/>
  <c r="I495" i="141"/>
  <c r="I289" i="141"/>
  <c r="K289" i="141"/>
  <c r="K458" i="141"/>
  <c r="I458" i="141"/>
  <c r="K386" i="141"/>
  <c r="I386" i="141"/>
  <c r="I227" i="141"/>
  <c r="K227" i="141"/>
  <c r="I365" i="141"/>
  <c r="K365" i="141"/>
  <c r="I490" i="141"/>
  <c r="K490" i="141"/>
  <c r="I248" i="141"/>
  <c r="K248" i="141"/>
  <c r="I412" i="141"/>
  <c r="K412" i="141"/>
  <c r="I351" i="141"/>
  <c r="K351" i="141"/>
  <c r="I454" i="141"/>
  <c r="K454" i="141"/>
  <c r="K338" i="141"/>
  <c r="I338" i="141"/>
  <c r="I419" i="141"/>
  <c r="K419" i="141"/>
  <c r="I232" i="141"/>
  <c r="K232" i="141"/>
  <c r="I361" i="141"/>
  <c r="K361" i="141"/>
  <c r="I394" i="141"/>
  <c r="K394" i="141"/>
  <c r="I421" i="141"/>
  <c r="K421" i="141"/>
  <c r="I306" i="141"/>
  <c r="K306" i="141"/>
  <c r="I465" i="141"/>
  <c r="K465" i="141"/>
  <c r="I301" i="141"/>
  <c r="K301" i="141"/>
  <c r="I522" i="141"/>
  <c r="K522" i="141"/>
  <c r="I486" i="141"/>
  <c r="K486" i="141"/>
  <c r="I181" i="141"/>
  <c r="K181" i="141"/>
  <c r="I313" i="141"/>
  <c r="K313" i="141"/>
  <c r="K287" i="141"/>
  <c r="I287" i="141"/>
  <c r="I145" i="141"/>
  <c r="K145" i="141"/>
  <c r="I166" i="141"/>
  <c r="K166" i="141"/>
  <c r="I279" i="141"/>
  <c r="K279" i="141"/>
  <c r="I188" i="141"/>
  <c r="K188" i="141"/>
  <c r="K491" i="141"/>
  <c r="I491" i="141"/>
  <c r="K464" i="141"/>
  <c r="I464" i="141"/>
  <c r="I436" i="141"/>
  <c r="K436" i="141"/>
  <c r="I263" i="141"/>
  <c r="K263" i="141"/>
  <c r="I408" i="141"/>
  <c r="K408" i="141"/>
  <c r="I267" i="141"/>
  <c r="K267" i="141"/>
  <c r="I146" i="141"/>
  <c r="K146" i="141"/>
  <c r="I100" i="141"/>
  <c r="K100" i="141"/>
  <c r="K360" i="141"/>
  <c r="I360" i="141"/>
  <c r="K390" i="141"/>
  <c r="I390" i="141"/>
  <c r="K231" i="141"/>
  <c r="I231" i="141"/>
  <c r="I46" i="141"/>
  <c r="K46" i="141"/>
  <c r="I29" i="141"/>
  <c r="K29" i="141"/>
  <c r="I94" i="141"/>
  <c r="K94" i="141"/>
  <c r="I120" i="141"/>
  <c r="K120" i="141"/>
  <c r="K55" i="141"/>
  <c r="I55" i="141"/>
  <c r="I180" i="141"/>
  <c r="K180" i="141"/>
  <c r="I101" i="141"/>
  <c r="K101" i="141"/>
  <c r="I253" i="141"/>
  <c r="K253" i="141"/>
  <c r="I45" i="141"/>
  <c r="K45" i="141"/>
  <c r="I149" i="141"/>
  <c r="K149" i="141"/>
  <c r="I128" i="141"/>
  <c r="K128" i="141"/>
  <c r="K429" i="141"/>
  <c r="I429" i="141"/>
  <c r="I294" i="141"/>
  <c r="K294" i="141"/>
  <c r="K103" i="141"/>
  <c r="I103" i="141"/>
  <c r="I132" i="141"/>
  <c r="K132" i="141"/>
  <c r="I266" i="141"/>
  <c r="K266" i="141"/>
  <c r="K383" i="141"/>
  <c r="I383" i="141"/>
  <c r="I70" i="141"/>
  <c r="K70" i="141"/>
  <c r="I136" i="141"/>
  <c r="K136" i="141"/>
  <c r="K319" i="141"/>
  <c r="I319" i="141"/>
  <c r="I72" i="141"/>
  <c r="K72" i="141"/>
  <c r="I258" i="141"/>
  <c r="K258" i="141"/>
  <c r="K494" i="141"/>
  <c r="I494" i="141"/>
  <c r="I282" i="141"/>
  <c r="K282" i="141"/>
  <c r="I112" i="141"/>
  <c r="K112" i="141"/>
  <c r="I405" i="141"/>
  <c r="K405" i="141"/>
  <c r="K368" i="141"/>
  <c r="I368" i="141"/>
  <c r="I511" i="141"/>
  <c r="K511" i="141"/>
  <c r="I304" i="141"/>
  <c r="K304" i="141"/>
  <c r="I450" i="141"/>
  <c r="K450" i="141"/>
  <c r="I269" i="141"/>
  <c r="K269" i="141"/>
  <c r="I364" i="141"/>
  <c r="K364" i="141"/>
  <c r="I214" i="141"/>
  <c r="K214" i="141"/>
  <c r="I342" i="141"/>
  <c r="K342" i="141"/>
  <c r="K382" i="141"/>
  <c r="I382" i="141"/>
  <c r="I423" i="141"/>
  <c r="K423" i="141"/>
  <c r="K403" i="141"/>
  <c r="I403" i="141"/>
  <c r="I133" i="141"/>
  <c r="K133" i="141"/>
  <c r="I510" i="141"/>
  <c r="K510" i="141"/>
  <c r="I36" i="141"/>
  <c r="K36" i="141"/>
  <c r="I316" i="141"/>
  <c r="K316" i="141"/>
  <c r="I170" i="141"/>
  <c r="K170" i="141"/>
  <c r="I230" i="141"/>
  <c r="K230" i="141"/>
  <c r="I224" i="141"/>
  <c r="K224" i="141"/>
  <c r="K356" i="141"/>
  <c r="I356" i="141"/>
  <c r="I293" i="141"/>
  <c r="K293" i="141"/>
  <c r="I189" i="141"/>
  <c r="K189" i="141"/>
  <c r="I69" i="141"/>
  <c r="K69" i="141"/>
  <c r="I153" i="141"/>
  <c r="K153" i="141"/>
  <c r="I433" i="141"/>
  <c r="K433" i="141"/>
  <c r="I479" i="141"/>
  <c r="K479" i="141"/>
  <c r="I64" i="141"/>
  <c r="K64" i="141"/>
  <c r="I78" i="141"/>
  <c r="K78" i="141"/>
  <c r="I131" i="141"/>
  <c r="K131" i="141"/>
  <c r="K60" i="141"/>
  <c r="I60" i="141"/>
  <c r="I104" i="141"/>
  <c r="K104" i="141"/>
  <c r="K525" i="141"/>
  <c r="I525" i="141"/>
  <c r="K62" i="141"/>
  <c r="I62" i="141"/>
  <c r="K422" i="141"/>
  <c r="I422" i="141"/>
  <c r="I284" i="141"/>
  <c r="K284" i="141"/>
  <c r="K221" i="141"/>
  <c r="I221" i="141"/>
  <c r="K359" i="141"/>
  <c r="I359" i="141"/>
  <c r="I44" i="141"/>
  <c r="K44" i="141"/>
  <c r="I467" i="141"/>
  <c r="K467" i="141"/>
  <c r="K272" i="141"/>
  <c r="I272" i="141"/>
  <c r="I165" i="141"/>
  <c r="K165" i="141"/>
  <c r="I355" i="141"/>
  <c r="K355" i="141"/>
  <c r="I40" i="141"/>
  <c r="K40" i="141"/>
  <c r="I134" i="141"/>
  <c r="K134" i="141"/>
  <c r="I155" i="141"/>
  <c r="K155" i="141"/>
  <c r="I35" i="141"/>
  <c r="K35" i="141"/>
  <c r="I352" i="141"/>
  <c r="K352" i="141"/>
  <c r="K260" i="141"/>
  <c r="I260" i="141"/>
  <c r="K300" i="141"/>
  <c r="I300" i="141"/>
  <c r="I410" i="141"/>
  <c r="K410" i="141"/>
  <c r="K236" i="141"/>
  <c r="I236" i="141"/>
  <c r="K483" i="141"/>
  <c r="I483" i="141"/>
  <c r="I172" i="141"/>
  <c r="K172" i="141"/>
  <c r="I161" i="141"/>
  <c r="K161" i="141"/>
  <c r="I48" i="141"/>
  <c r="K48" i="141"/>
  <c r="K375" i="141"/>
  <c r="I375" i="141"/>
  <c r="I139" i="141"/>
  <c r="K139" i="141"/>
  <c r="I164" i="141"/>
  <c r="K164" i="141"/>
  <c r="K404" i="141"/>
  <c r="I404" i="141"/>
  <c r="K234" i="141"/>
  <c r="I234" i="141"/>
  <c r="I107" i="141"/>
  <c r="K107" i="141"/>
  <c r="I280" i="141"/>
  <c r="K280" i="141"/>
  <c r="K233" i="141"/>
  <c r="I233" i="141"/>
  <c r="K111" i="141"/>
  <c r="I111" i="141"/>
  <c r="I324" i="141"/>
  <c r="K324" i="141"/>
  <c r="I317" i="141"/>
  <c r="K317" i="141"/>
  <c r="K499" i="141"/>
  <c r="I499" i="141"/>
  <c r="I377" i="141"/>
  <c r="K377" i="141"/>
  <c r="K144" i="141"/>
  <c r="I144" i="141"/>
  <c r="K489" i="141"/>
  <c r="I489" i="141"/>
  <c r="I216" i="141"/>
  <c r="K216" i="141"/>
  <c r="K59" i="141"/>
  <c r="I59" i="141"/>
  <c r="K205" i="141"/>
  <c r="I205" i="141"/>
  <c r="I393" i="141"/>
  <c r="K393" i="141"/>
  <c r="I218" i="141"/>
  <c r="K218" i="141"/>
  <c r="I384" i="141"/>
  <c r="K384" i="141"/>
  <c r="I193" i="141"/>
  <c r="K193" i="141"/>
  <c r="I357" i="141"/>
  <c r="K357" i="141"/>
  <c r="I388" i="141"/>
  <c r="K388" i="141"/>
  <c r="K430" i="141"/>
  <c r="I430" i="141"/>
  <c r="I334" i="141"/>
  <c r="K334" i="141"/>
  <c r="I147" i="141"/>
  <c r="K147" i="141"/>
  <c r="K520" i="141"/>
  <c r="I520" i="141"/>
  <c r="I171" i="141"/>
  <c r="K171" i="141"/>
  <c r="I396" i="141"/>
  <c r="K396" i="141"/>
  <c r="K312" i="141"/>
  <c r="I312" i="141"/>
  <c r="I249" i="141"/>
  <c r="K249" i="141"/>
  <c r="K523" i="141"/>
  <c r="I523" i="141"/>
  <c r="I371" i="141"/>
  <c r="K371" i="141"/>
  <c r="I309" i="141"/>
  <c r="K309" i="141"/>
  <c r="I335" i="141"/>
  <c r="K335" i="141"/>
  <c r="I207" i="141"/>
  <c r="K207" i="141"/>
  <c r="I88" i="141"/>
  <c r="K88" i="141"/>
  <c r="I57" i="141"/>
  <c r="K57" i="141"/>
  <c r="K330" i="141"/>
  <c r="I330" i="141"/>
  <c r="I208" i="141"/>
  <c r="K208" i="141"/>
  <c r="I476" i="141"/>
  <c r="K476" i="141"/>
  <c r="I261" i="141"/>
  <c r="K261" i="141"/>
  <c r="K310" i="141"/>
  <c r="I310" i="141"/>
  <c r="K110" i="141"/>
  <c r="I110" i="141"/>
  <c r="I49" i="141"/>
  <c r="K49" i="141"/>
  <c r="I397" i="141"/>
  <c r="K397" i="141"/>
  <c r="I391" i="141"/>
  <c r="K391" i="141"/>
  <c r="I212" i="141"/>
  <c r="K212" i="141"/>
  <c r="I415" i="141"/>
  <c r="K415" i="141"/>
  <c r="K472" i="141"/>
  <c r="I472" i="141"/>
  <c r="I445" i="141"/>
  <c r="K445" i="141"/>
  <c r="K126" i="141"/>
  <c r="I126" i="141"/>
  <c r="K109" i="141"/>
  <c r="I109" i="141"/>
  <c r="K302" i="141"/>
  <c r="I302" i="141"/>
  <c r="K176" i="141"/>
  <c r="I176" i="141"/>
  <c r="I125" i="141"/>
  <c r="K125" i="141"/>
  <c r="I23" i="141"/>
  <c r="K23" i="141"/>
  <c r="K67" i="141"/>
  <c r="I67" i="141"/>
  <c r="I173" i="141"/>
  <c r="K173" i="141"/>
  <c r="K437" i="141"/>
  <c r="I437" i="141"/>
  <c r="K262" i="141"/>
  <c r="I262" i="141"/>
  <c r="K95" i="141"/>
  <c r="I95" i="141"/>
  <c r="K51" i="141"/>
  <c r="I51" i="141"/>
  <c r="I152" i="141"/>
  <c r="K152" i="141"/>
  <c r="K150" i="141"/>
  <c r="I150" i="141"/>
  <c r="I174" i="141"/>
  <c r="K174" i="141"/>
  <c r="I157" i="141"/>
  <c r="K157" i="141"/>
  <c r="I223" i="141"/>
  <c r="K223" i="141"/>
  <c r="I431" i="141"/>
  <c r="K431" i="141"/>
  <c r="K239" i="141"/>
  <c r="I239" i="141"/>
  <c r="I143" i="141"/>
  <c r="K143" i="141"/>
  <c r="I160" i="141"/>
  <c r="K160" i="141"/>
  <c r="I337" i="141"/>
  <c r="K337" i="141"/>
  <c r="I517" i="141"/>
  <c r="K517" i="141"/>
  <c r="I295" i="141"/>
  <c r="K295" i="141"/>
  <c r="K213" i="141"/>
  <c r="I213" i="141"/>
  <c r="I488" i="141"/>
  <c r="K488" i="141"/>
  <c r="I25" i="141"/>
  <c r="K25" i="141"/>
  <c r="I288" i="141"/>
  <c r="K288" i="141"/>
  <c r="I457" i="141"/>
  <c r="K457" i="141"/>
  <c r="I385" i="141"/>
  <c r="K385" i="141"/>
  <c r="I344" i="141"/>
  <c r="K344" i="141"/>
  <c r="I61" i="141"/>
  <c r="K61" i="141"/>
  <c r="I222" i="141"/>
  <c r="K222" i="141"/>
  <c r="K428" i="141"/>
  <c r="I428" i="141"/>
  <c r="I349" i="141"/>
  <c r="K349" i="141"/>
  <c r="I358" i="141"/>
  <c r="K358" i="141"/>
  <c r="I507" i="141"/>
  <c r="K507" i="141"/>
  <c r="K435" i="141"/>
  <c r="I435" i="141"/>
  <c r="K225" i="141"/>
  <c r="I225" i="141"/>
  <c r="I350" i="141"/>
  <c r="K350" i="141"/>
  <c r="K202" i="141"/>
  <c r="I202" i="141"/>
  <c r="K116" i="141"/>
  <c r="I116" i="141"/>
  <c r="I53" i="141"/>
  <c r="K53" i="141"/>
  <c r="K50" i="141"/>
  <c r="I50" i="141"/>
  <c r="K417" i="141"/>
  <c r="I417" i="141"/>
  <c r="I56" i="141"/>
  <c r="K56" i="141"/>
  <c r="K340" i="141"/>
  <c r="I340" i="141"/>
  <c r="K159" i="141"/>
  <c r="I159" i="141"/>
  <c r="K175" i="141"/>
  <c r="I175" i="141"/>
  <c r="I420" i="141"/>
  <c r="K420" i="141"/>
  <c r="K43" i="141"/>
  <c r="I43" i="141"/>
  <c r="K52" i="141"/>
  <c r="I52" i="141"/>
  <c r="K244" i="141"/>
  <c r="I244" i="141"/>
  <c r="I154" i="141"/>
  <c r="K154" i="141"/>
  <c r="K418" i="141"/>
  <c r="I418" i="141"/>
  <c r="I226" i="141"/>
  <c r="K226" i="141"/>
  <c r="K514" i="141"/>
  <c r="I514" i="141"/>
  <c r="I348" i="141"/>
  <c r="K348" i="141"/>
  <c r="I504" i="141"/>
  <c r="K504" i="141"/>
  <c r="I199" i="141"/>
  <c r="K199" i="141"/>
  <c r="I318" i="141"/>
  <c r="K318" i="141"/>
  <c r="I452" i="141"/>
  <c r="K452" i="141"/>
  <c r="I339" i="141"/>
  <c r="K339" i="141"/>
  <c r="K402" i="141"/>
  <c r="I402" i="141"/>
  <c r="I460" i="141"/>
  <c r="K460" i="141"/>
  <c r="I54" i="141"/>
  <c r="K54" i="141"/>
  <c r="I298" i="141"/>
  <c r="K298" i="141"/>
  <c r="I270" i="141"/>
  <c r="K270" i="141"/>
  <c r="K241" i="141"/>
  <c r="I241" i="141"/>
  <c r="I475" i="141"/>
  <c r="K475" i="141"/>
  <c r="K245" i="141"/>
  <c r="I245" i="141"/>
  <c r="I127" i="141"/>
  <c r="K127" i="141"/>
  <c r="I481" i="141"/>
  <c r="K481" i="141"/>
  <c r="I322" i="141"/>
  <c r="K322" i="141"/>
  <c r="K455" i="141"/>
  <c r="I455" i="141"/>
  <c r="I33" i="141"/>
  <c r="K33" i="141"/>
  <c r="I102" i="141"/>
  <c r="K102" i="141"/>
  <c r="I92" i="141"/>
  <c r="K92" i="141"/>
  <c r="I474" i="141"/>
  <c r="K474" i="141"/>
  <c r="I345" i="141"/>
  <c r="K345" i="141"/>
  <c r="K135" i="141"/>
  <c r="I135" i="141"/>
  <c r="K276" i="141"/>
  <c r="I276" i="141"/>
  <c r="I296" i="141"/>
  <c r="K296" i="141"/>
  <c r="I471" i="141"/>
  <c r="K471" i="141"/>
  <c r="I73" i="141"/>
  <c r="K73" i="141"/>
  <c r="I503" i="141"/>
  <c r="K503" i="141"/>
  <c r="I256" i="141"/>
  <c r="K256" i="141"/>
  <c r="I80" i="141"/>
  <c r="K80" i="141"/>
  <c r="I286" i="141"/>
  <c r="K286" i="141"/>
  <c r="K42" i="141"/>
  <c r="I42" i="141"/>
  <c r="I283" i="141"/>
  <c r="K283" i="141"/>
  <c r="I369" i="141"/>
  <c r="K369" i="141"/>
  <c r="I121" i="141"/>
  <c r="K121" i="141"/>
  <c r="I184" i="141"/>
  <c r="K184" i="141"/>
  <c r="I228" i="141"/>
  <c r="K228" i="141"/>
  <c r="K518" i="141"/>
  <c r="I518" i="141"/>
  <c r="K79" i="141"/>
  <c r="I79" i="141"/>
  <c r="K217" i="141"/>
  <c r="I217" i="141"/>
  <c r="I496" i="141"/>
  <c r="K496" i="141"/>
  <c r="I32" i="141"/>
  <c r="K32" i="141"/>
  <c r="I336" i="141"/>
  <c r="K336" i="141"/>
  <c r="K122" i="141"/>
  <c r="I122" i="141"/>
  <c r="I271" i="141"/>
  <c r="K271" i="141"/>
  <c r="K380" i="141"/>
  <c r="I380" i="141"/>
  <c r="I502" i="141"/>
  <c r="K502" i="141"/>
  <c r="I200" i="141"/>
  <c r="K200" i="141"/>
  <c r="I508" i="141"/>
  <c r="K508" i="141"/>
  <c r="I354" i="141"/>
  <c r="K354" i="141"/>
  <c r="K206" i="141"/>
  <c r="I206" i="141"/>
  <c r="I333" i="141"/>
  <c r="K333" i="141"/>
  <c r="K242" i="141"/>
  <c r="I242" i="141"/>
  <c r="I343" i="141"/>
  <c r="K343" i="141"/>
  <c r="I414" i="141"/>
  <c r="K414" i="141"/>
  <c r="I203" i="141"/>
  <c r="K203" i="141"/>
  <c r="I434" i="141"/>
  <c r="K434" i="141"/>
  <c r="I211" i="141"/>
  <c r="K211" i="141"/>
  <c r="K395" i="141"/>
  <c r="I395" i="141"/>
  <c r="I297" i="141"/>
  <c r="K297" i="141"/>
  <c r="K76" i="141"/>
  <c r="I76" i="141"/>
  <c r="K400" i="141"/>
  <c r="I400" i="141"/>
  <c r="I252" i="141"/>
  <c r="K252" i="141"/>
  <c r="I169" i="141"/>
  <c r="K169" i="141"/>
  <c r="I315" i="141"/>
  <c r="K315" i="141"/>
  <c r="I179" i="141"/>
  <c r="K179" i="141"/>
  <c r="K438" i="141"/>
  <c r="I438" i="141"/>
  <c r="I185" i="141"/>
  <c r="K185" i="141"/>
  <c r="I198" i="141"/>
  <c r="K198" i="141"/>
  <c r="I158" i="141"/>
  <c r="K158" i="141"/>
  <c r="K58" i="141"/>
  <c r="I58" i="141"/>
  <c r="K493" i="141"/>
  <c r="I493" i="141"/>
  <c r="I86" i="141"/>
  <c r="K86" i="141"/>
  <c r="I247" i="141"/>
  <c r="K247" i="141"/>
  <c r="I459" i="141"/>
  <c r="K459" i="141"/>
  <c r="I268" i="141"/>
  <c r="K268" i="141"/>
  <c r="I353" i="141"/>
  <c r="K353" i="141"/>
  <c r="I129" i="141"/>
  <c r="K129" i="141"/>
  <c r="I278" i="141"/>
  <c r="K278" i="141"/>
  <c r="K201" i="141"/>
  <c r="I201" i="141"/>
  <c r="K401" i="141"/>
  <c r="I401" i="141"/>
  <c r="K240" i="141"/>
  <c r="I240" i="141"/>
  <c r="I93" i="141"/>
  <c r="K93" i="141"/>
  <c r="I497" i="141"/>
  <c r="K497" i="141"/>
  <c r="K182" i="141"/>
  <c r="I182" i="141"/>
  <c r="I363" i="141"/>
  <c r="K363" i="141"/>
  <c r="I320" i="141"/>
  <c r="K320" i="141"/>
  <c r="I156" i="141"/>
  <c r="K156" i="141"/>
  <c r="I162" i="141"/>
  <c r="K162" i="141"/>
  <c r="I257" i="141"/>
  <c r="K257" i="141"/>
  <c r="I347" i="141"/>
  <c r="K347" i="141"/>
  <c r="I63" i="141"/>
  <c r="K63" i="141"/>
  <c r="I138" i="141"/>
  <c r="K138" i="141"/>
  <c r="K124" i="141"/>
  <c r="I124" i="141"/>
  <c r="K197" i="141"/>
  <c r="I197" i="141"/>
  <c r="I105" i="141"/>
  <c r="K105" i="141"/>
  <c r="K274" i="141"/>
  <c r="I274" i="141"/>
  <c r="I331" i="141"/>
  <c r="K331" i="141"/>
  <c r="I47" i="141"/>
  <c r="K47" i="141"/>
  <c r="K114" i="141"/>
  <c r="I114" i="141"/>
  <c r="I299" i="141"/>
  <c r="K299" i="141"/>
  <c r="I89" i="141"/>
  <c r="K89" i="141"/>
  <c r="K243" i="141"/>
  <c r="I243" i="141"/>
  <c r="I118" i="141"/>
  <c r="K118" i="141"/>
  <c r="K290" i="141"/>
  <c r="I290" i="141"/>
  <c r="I186" i="141"/>
  <c r="K186" i="141"/>
  <c r="I192" i="141"/>
  <c r="K192" i="141"/>
  <c r="I119" i="141"/>
  <c r="K119" i="141"/>
  <c r="K326" i="141"/>
  <c r="I326" i="141"/>
  <c r="I273" i="141"/>
  <c r="K273" i="141"/>
  <c r="K123" i="141"/>
  <c r="I123" i="141"/>
  <c r="I281" i="141"/>
  <c r="K281" i="141"/>
  <c r="K196" i="141"/>
  <c r="I196" i="141"/>
  <c r="I194" i="141"/>
  <c r="K194" i="141"/>
  <c r="K209" i="141"/>
  <c r="I209" i="141"/>
  <c r="K82" i="141"/>
  <c r="I82" i="141"/>
  <c r="K515" i="141"/>
  <c r="I515" i="141"/>
  <c r="K362" i="141"/>
  <c r="I362" i="141"/>
  <c r="I505" i="141"/>
  <c r="K505" i="141"/>
  <c r="K238" i="141"/>
  <c r="I238" i="141"/>
  <c r="K432" i="141"/>
  <c r="I432" i="141"/>
  <c r="K374" i="141"/>
  <c r="I374" i="141"/>
  <c r="K372" i="141"/>
  <c r="I372" i="141"/>
  <c r="I378" i="141"/>
  <c r="K378" i="141"/>
  <c r="K366" i="141"/>
  <c r="I366" i="141"/>
  <c r="I285" i="141"/>
  <c r="K285" i="141"/>
  <c r="I168" i="141"/>
  <c r="K168" i="141"/>
  <c r="I440" i="141"/>
  <c r="K440" i="141"/>
  <c r="K519" i="141"/>
  <c r="I519" i="141"/>
  <c r="K466" i="141"/>
  <c r="I466" i="141"/>
  <c r="K409" i="141"/>
  <c r="I409" i="141"/>
  <c r="K90" i="141"/>
  <c r="I90" i="141"/>
  <c r="K392" i="141"/>
  <c r="I392" i="141"/>
  <c r="G12" i="142" l="1"/>
  <c r="G13" i="142"/>
  <c r="F40" i="142"/>
  <c r="G40" i="142" s="1"/>
  <c r="G8" i="142"/>
  <c r="D91" i="142"/>
  <c r="C6" i="141"/>
  <c r="C4" i="141"/>
  <c r="F67" i="142" l="1"/>
  <c r="F95" i="142" s="1"/>
  <c r="C8" i="141"/>
  <c r="F8" i="86" s="1"/>
  <c r="F9" i="86" s="1"/>
  <c r="F35" i="142"/>
  <c r="G35" i="142" s="1"/>
  <c r="D92" i="142"/>
  <c r="G67" i="142" l="1"/>
  <c r="F10" i="86"/>
  <c r="F36" i="86"/>
  <c r="G95" i="142"/>
  <c r="F122" i="142"/>
  <c r="F62" i="142"/>
  <c r="D93" i="142"/>
  <c r="G62" i="142" l="1"/>
  <c r="F90" i="142"/>
  <c r="G90" i="142" s="1"/>
  <c r="F11" i="86"/>
  <c r="F37" i="86"/>
  <c r="G122" i="142"/>
  <c r="F149" i="142"/>
  <c r="G149" i="142" s="1"/>
  <c r="F35" i="86"/>
  <c r="F62" i="86" s="1"/>
  <c r="F90" i="86" s="1"/>
  <c r="F117" i="86" s="1"/>
  <c r="F144" i="86" s="1"/>
  <c r="D146" i="142"/>
  <c r="D118" i="142"/>
  <c r="D94" i="142"/>
  <c r="F12" i="86" l="1"/>
  <c r="F38" i="86"/>
  <c r="F117" i="142"/>
  <c r="G117" i="142" s="1"/>
  <c r="F36" i="142"/>
  <c r="G9" i="142"/>
  <c r="D147" i="142"/>
  <c r="D119" i="142"/>
  <c r="F13" i="86" l="1"/>
  <c r="F39" i="86"/>
  <c r="F144" i="142"/>
  <c r="G144" i="142" s="1"/>
  <c r="F63" i="142"/>
  <c r="G36" i="142"/>
  <c r="G10" i="142"/>
  <c r="F37" i="142"/>
  <c r="D120" i="142"/>
  <c r="D148" i="142"/>
  <c r="D96" i="142"/>
  <c r="F14" i="86" l="1"/>
  <c r="F41" i="86" s="1"/>
  <c r="F40" i="86"/>
  <c r="G13" i="86"/>
  <c r="G37" i="142"/>
  <c r="F64" i="142"/>
  <c r="F38" i="142"/>
  <c r="G11" i="142"/>
  <c r="F91" i="142"/>
  <c r="G63" i="142"/>
  <c r="D121" i="142"/>
  <c r="F67" i="86" l="1"/>
  <c r="G40" i="86"/>
  <c r="F65" i="142"/>
  <c r="G38" i="142"/>
  <c r="F39" i="142"/>
  <c r="F118" i="142"/>
  <c r="G91" i="142"/>
  <c r="G64" i="142"/>
  <c r="F92" i="142"/>
  <c r="F63" i="86"/>
  <c r="F91" i="86" s="1"/>
  <c r="F118" i="86" s="1"/>
  <c r="F145" i="86" s="1"/>
  <c r="D150" i="142"/>
  <c r="F95" i="86" l="1"/>
  <c r="G67" i="86"/>
  <c r="G39" i="142"/>
  <c r="F66" i="142"/>
  <c r="G118" i="142"/>
  <c r="F145" i="142"/>
  <c r="G145" i="142" s="1"/>
  <c r="F64" i="86"/>
  <c r="F92" i="86" s="1"/>
  <c r="F119" i="86" s="1"/>
  <c r="F146" i="86" s="1"/>
  <c r="F119" i="142"/>
  <c r="G92" i="142"/>
  <c r="F93" i="142"/>
  <c r="G65" i="142"/>
  <c r="D123" i="142"/>
  <c r="F122" i="86" l="1"/>
  <c r="G95" i="86"/>
  <c r="F65" i="86"/>
  <c r="F93" i="86" s="1"/>
  <c r="F120" i="86" s="1"/>
  <c r="F147" i="86" s="1"/>
  <c r="G14" i="142"/>
  <c r="F41" i="142"/>
  <c r="F120" i="142"/>
  <c r="G93" i="142"/>
  <c r="F146" i="142"/>
  <c r="G146" i="142" s="1"/>
  <c r="G119" i="142"/>
  <c r="F94" i="142"/>
  <c r="G66" i="142"/>
  <c r="F149" i="86" l="1"/>
  <c r="G149" i="86" s="1"/>
  <c r="G122" i="86"/>
  <c r="F147" i="142"/>
  <c r="G147" i="142" s="1"/>
  <c r="G120" i="142"/>
  <c r="F68" i="142"/>
  <c r="G41" i="142"/>
  <c r="G94" i="142"/>
  <c r="F121" i="142"/>
  <c r="F66" i="86"/>
  <c r="F94" i="86" s="1"/>
  <c r="F121" i="86" s="1"/>
  <c r="F148" i="86" s="1"/>
  <c r="G121" i="142" l="1"/>
  <c r="F148" i="142"/>
  <c r="G148" i="142" s="1"/>
  <c r="G68" i="142"/>
  <c r="F96" i="142"/>
  <c r="F123" i="142" l="1"/>
  <c r="G96" i="142"/>
  <c r="F68" i="86"/>
  <c r="F96" i="86" s="1"/>
  <c r="F123" i="86" s="1"/>
  <c r="F150" i="86" s="1"/>
  <c r="G123" i="142" l="1"/>
  <c r="F150" i="142"/>
  <c r="G150" i="142" s="1"/>
  <c r="S15" i="139" l="1"/>
  <c r="S17" i="139"/>
  <c r="S14" i="139"/>
  <c r="S11" i="139" l="1"/>
  <c r="S28" i="139" l="1"/>
  <c r="S30" i="139"/>
  <c r="S27" i="139"/>
  <c r="S29" i="139"/>
  <c r="B59" i="35"/>
  <c r="B60" i="35"/>
  <c r="B61" i="35"/>
  <c r="B62" i="35"/>
  <c r="B63" i="35"/>
  <c r="B64" i="35"/>
  <c r="B65" i="35"/>
  <c r="B66" i="35"/>
  <c r="B67" i="35"/>
  <c r="B57" i="35"/>
  <c r="B101" i="35"/>
  <c r="B100" i="35"/>
  <c r="B99" i="35"/>
  <c r="B98" i="35"/>
  <c r="B97" i="35"/>
  <c r="B96" i="35"/>
  <c r="B95" i="35"/>
  <c r="B94" i="35"/>
  <c r="B93" i="35"/>
  <c r="B91" i="35"/>
  <c r="B133" i="86" l="1"/>
  <c r="B160" i="86" s="1"/>
  <c r="B105" i="86"/>
  <c r="B51" i="86" l="1"/>
  <c r="G150" i="86" l="1"/>
  <c r="G147" i="86"/>
  <c r="G145" i="86"/>
  <c r="G144" i="86"/>
  <c r="G68" i="86"/>
  <c r="G62" i="86"/>
  <c r="G64" i="86"/>
  <c r="G146" i="86"/>
  <c r="G66" i="86"/>
  <c r="G148" i="86"/>
  <c r="G65" i="86"/>
  <c r="G63" i="86"/>
  <c r="B52" i="86" l="1"/>
  <c r="B79" i="86" s="1"/>
  <c r="B78" i="86"/>
  <c r="B107" i="86" l="1"/>
  <c r="B134" i="86" s="1"/>
  <c r="B161" i="86" s="1"/>
  <c r="D89" i="86"/>
  <c r="D116" i="86"/>
  <c r="B132" i="86"/>
  <c r="D143" i="86"/>
  <c r="B159" i="86"/>
  <c r="E4" i="35"/>
  <c r="F4" i="35" s="1"/>
  <c r="G4" i="35" s="1"/>
  <c r="H4" i="35" s="1"/>
  <c r="I4" i="35" s="1"/>
  <c r="J4" i="35" s="1"/>
  <c r="K4" i="35" s="1"/>
  <c r="L4" i="35" s="1"/>
  <c r="M4" i="35" s="1"/>
  <c r="N4" i="35" s="1"/>
  <c r="J38" i="35"/>
  <c r="K38" i="35" s="1"/>
  <c r="L38" i="35" s="1"/>
  <c r="M38" i="35" s="1"/>
  <c r="N38" i="35" s="1"/>
  <c r="J72" i="35"/>
  <c r="K72" i="35" s="1"/>
  <c r="L72" i="35" s="1"/>
  <c r="M72" i="35" s="1"/>
  <c r="N72" i="35" s="1"/>
  <c r="S20" i="139" l="1"/>
  <c r="S21" i="139"/>
  <c r="S23" i="139"/>
  <c r="S22" i="139"/>
  <c r="M15" i="66"/>
  <c r="M14" i="66"/>
  <c r="G117" i="86"/>
  <c r="D90" i="86"/>
  <c r="G35" i="86"/>
  <c r="G8" i="86"/>
  <c r="G90" i="86" l="1"/>
  <c r="G118" i="86" l="1"/>
  <c r="G9" i="86"/>
  <c r="G36" i="86"/>
  <c r="G120" i="86" l="1"/>
  <c r="G91" i="86"/>
  <c r="G11" i="86"/>
  <c r="G38" i="86"/>
  <c r="G121" i="86" l="1"/>
  <c r="G12" i="86"/>
  <c r="G93" i="86"/>
  <c r="G39" i="86"/>
  <c r="G119" i="86" l="1"/>
  <c r="G94" i="86"/>
  <c r="G10" i="86"/>
  <c r="G37" i="86"/>
  <c r="G92" i="86" l="1"/>
  <c r="G123" i="86" l="1"/>
  <c r="G14" i="86"/>
  <c r="G41" i="86"/>
  <c r="G96" i="86" l="1"/>
  <c r="H94" i="142" l="1"/>
  <c r="E94" i="86"/>
  <c r="E148" i="142"/>
  <c r="H148" i="142" s="1"/>
  <c r="E121" i="142"/>
  <c r="H121" i="142" s="1"/>
  <c r="I47" i="35"/>
  <c r="I81" i="35" s="1"/>
  <c r="J47" i="35"/>
  <c r="J81" i="35" s="1"/>
  <c r="E99" i="142"/>
  <c r="E117" i="142"/>
  <c r="E98" i="142"/>
  <c r="E90" i="86"/>
  <c r="E144" i="142"/>
  <c r="H90" i="142"/>
  <c r="E123" i="142"/>
  <c r="H123" i="142" s="1"/>
  <c r="E150" i="142"/>
  <c r="H150" i="142" s="1"/>
  <c r="E96" i="86"/>
  <c r="H96" i="142"/>
  <c r="I46" i="35"/>
  <c r="I80" i="35" s="1"/>
  <c r="E119" i="142"/>
  <c r="H119" i="142" s="1"/>
  <c r="E146" i="142"/>
  <c r="H146" i="142" s="1"/>
  <c r="H92" i="142"/>
  <c r="E92" i="86"/>
  <c r="J45" i="35"/>
  <c r="J79" i="35" s="1"/>
  <c r="I45" i="35"/>
  <c r="I79" i="35" s="1"/>
  <c r="K13" i="35"/>
  <c r="H47" i="35"/>
  <c r="E118" i="142"/>
  <c r="H118" i="142" s="1"/>
  <c r="E91" i="86"/>
  <c r="H91" i="142"/>
  <c r="E145" i="142"/>
  <c r="H145" i="142" s="1"/>
  <c r="J44" i="35"/>
  <c r="J78" i="35" s="1"/>
  <c r="E16" i="142"/>
  <c r="E35" i="142"/>
  <c r="E62" i="142"/>
  <c r="E17" i="142"/>
  <c r="E8" i="86"/>
  <c r="H8" i="142"/>
  <c r="K12" i="35"/>
  <c r="H46" i="35"/>
  <c r="K10" i="35"/>
  <c r="H44" i="35"/>
  <c r="E13" i="86"/>
  <c r="E40" i="142"/>
  <c r="H40" i="142" s="1"/>
  <c r="H13" i="142"/>
  <c r="E67" i="142"/>
  <c r="H67" i="142" s="1"/>
  <c r="E66" i="142"/>
  <c r="H66" i="142" s="1"/>
  <c r="E12" i="86"/>
  <c r="E39" i="142"/>
  <c r="H39" i="142" s="1"/>
  <c r="H12" i="142"/>
  <c r="K11" i="35"/>
  <c r="H45" i="35"/>
  <c r="E11" i="86"/>
  <c r="E38" i="142"/>
  <c r="H38" i="142" s="1"/>
  <c r="E65" i="142"/>
  <c r="H65" i="142" s="1"/>
  <c r="H11" i="142"/>
  <c r="J42" i="35"/>
  <c r="J76" i="35" s="1"/>
  <c r="J46" i="35"/>
  <c r="J80" i="35" s="1"/>
  <c r="H9" i="142"/>
  <c r="E36" i="142"/>
  <c r="H36" i="142" s="1"/>
  <c r="E9" i="86"/>
  <c r="E63" i="142"/>
  <c r="H63" i="142" s="1"/>
  <c r="J43" i="35"/>
  <c r="J77" i="35" s="1"/>
  <c r="E120" i="142"/>
  <c r="H120" i="142" s="1"/>
  <c r="E93" i="86"/>
  <c r="E147" i="142"/>
  <c r="H147" i="142" s="1"/>
  <c r="H93" i="142"/>
  <c r="K8" i="35"/>
  <c r="H42" i="35"/>
  <c r="E10" i="86"/>
  <c r="H10" i="142"/>
  <c r="E64" i="142"/>
  <c r="H64" i="142" s="1"/>
  <c r="E37" i="142"/>
  <c r="H37" i="142" s="1"/>
  <c r="I43" i="35"/>
  <c r="I77" i="35" s="1"/>
  <c r="I42" i="35"/>
  <c r="I76" i="35" s="1"/>
  <c r="E68" i="142"/>
  <c r="H68" i="142" s="1"/>
  <c r="E41" i="142"/>
  <c r="H41" i="142" s="1"/>
  <c r="H14" i="142"/>
  <c r="E14" i="86"/>
  <c r="H43" i="35"/>
  <c r="K9" i="35"/>
  <c r="E95" i="86"/>
  <c r="E149" i="142"/>
  <c r="H149" i="142" s="1"/>
  <c r="H95" i="142"/>
  <c r="E122" i="142"/>
  <c r="H122" i="142" s="1"/>
  <c r="I44" i="35"/>
  <c r="I78" i="35" s="1"/>
  <c r="E102" i="86" l="1"/>
  <c r="E101" i="86"/>
  <c r="E20" i="86"/>
  <c r="E19" i="86"/>
  <c r="E156" i="142"/>
  <c r="E155" i="142"/>
  <c r="E129" i="142"/>
  <c r="E128" i="142"/>
  <c r="H102" i="142"/>
  <c r="H101" i="142"/>
  <c r="E74" i="142"/>
  <c r="E73" i="142"/>
  <c r="E46" i="142"/>
  <c r="E47" i="142"/>
  <c r="H20" i="142"/>
  <c r="H19" i="142"/>
  <c r="E63" i="86"/>
  <c r="H63" i="86" s="1"/>
  <c r="J12" i="139" s="1"/>
  <c r="E36" i="86"/>
  <c r="H36" i="86" s="1"/>
  <c r="I12" i="139" s="1"/>
  <c r="H9" i="86"/>
  <c r="H12" i="139" s="1"/>
  <c r="E66" i="86"/>
  <c r="H66" i="86" s="1"/>
  <c r="J15" i="139" s="1"/>
  <c r="E39" i="86"/>
  <c r="H39" i="86" s="1"/>
  <c r="I15" i="139" s="1"/>
  <c r="H12" i="86"/>
  <c r="H15" i="139" s="1"/>
  <c r="E43" i="142"/>
  <c r="E44" i="142"/>
  <c r="H35" i="142"/>
  <c r="K47" i="35"/>
  <c r="H81" i="35"/>
  <c r="E99" i="86"/>
  <c r="E98" i="86"/>
  <c r="E117" i="86"/>
  <c r="E144" i="86"/>
  <c r="H90" i="86"/>
  <c r="E37" i="86"/>
  <c r="H37" i="86" s="1"/>
  <c r="I13" i="139" s="1"/>
  <c r="E64" i="86"/>
  <c r="H64" i="86" s="1"/>
  <c r="J13" i="139" s="1"/>
  <c r="H10" i="86"/>
  <c r="H13" i="139" s="1"/>
  <c r="H93" i="86"/>
  <c r="K14" i="139" s="1"/>
  <c r="E147" i="86"/>
  <c r="H147" i="86" s="1"/>
  <c r="M14" i="139" s="1"/>
  <c r="E120" i="86"/>
  <c r="H120" i="86" s="1"/>
  <c r="L14" i="139" s="1"/>
  <c r="E149" i="86"/>
  <c r="H149" i="86" s="1"/>
  <c r="M16" i="139" s="1"/>
  <c r="H95" i="86"/>
  <c r="K16" i="139" s="1"/>
  <c r="E122" i="86"/>
  <c r="H122" i="86" s="1"/>
  <c r="L16" i="139" s="1"/>
  <c r="H11" i="86"/>
  <c r="H14" i="139" s="1"/>
  <c r="E38" i="86"/>
  <c r="H38" i="86" s="1"/>
  <c r="I14" i="139" s="1"/>
  <c r="E65" i="86"/>
  <c r="H65" i="86" s="1"/>
  <c r="J14" i="139" s="1"/>
  <c r="H80" i="35"/>
  <c r="K46" i="35"/>
  <c r="H117" i="142"/>
  <c r="E126" i="142"/>
  <c r="E125" i="142"/>
  <c r="K45" i="35"/>
  <c r="H79" i="35"/>
  <c r="E146" i="86"/>
  <c r="H146" i="86" s="1"/>
  <c r="M13" i="139" s="1"/>
  <c r="H92" i="86"/>
  <c r="K13" i="139" s="1"/>
  <c r="E119" i="86"/>
  <c r="H119" i="86" s="1"/>
  <c r="L13" i="139" s="1"/>
  <c r="H16" i="142"/>
  <c r="H17" i="142"/>
  <c r="E150" i="86"/>
  <c r="H150" i="86" s="1"/>
  <c r="M17" i="139" s="1"/>
  <c r="H96" i="86"/>
  <c r="K17" i="139" s="1"/>
  <c r="E123" i="86"/>
  <c r="H123" i="86" s="1"/>
  <c r="L17" i="139" s="1"/>
  <c r="K43" i="35"/>
  <c r="H77" i="35"/>
  <c r="H13" i="86"/>
  <c r="H16" i="139" s="1"/>
  <c r="E67" i="86"/>
  <c r="H67" i="86" s="1"/>
  <c r="J16" i="139" s="1"/>
  <c r="E40" i="86"/>
  <c r="H40" i="86" s="1"/>
  <c r="I16" i="139" s="1"/>
  <c r="H8" i="86"/>
  <c r="E35" i="86"/>
  <c r="E17" i="86"/>
  <c r="E62" i="86"/>
  <c r="E16" i="86"/>
  <c r="E68" i="86"/>
  <c r="H68" i="86" s="1"/>
  <c r="J17" i="139" s="1"/>
  <c r="H14" i="86"/>
  <c r="H17" i="139" s="1"/>
  <c r="E41" i="86"/>
  <c r="H41" i="86" s="1"/>
  <c r="I17" i="139" s="1"/>
  <c r="E145" i="86"/>
  <c r="H145" i="86" s="1"/>
  <c r="M12" i="139" s="1"/>
  <c r="E118" i="86"/>
  <c r="H118" i="86" s="1"/>
  <c r="L12" i="139" s="1"/>
  <c r="H91" i="86"/>
  <c r="K12" i="139" s="1"/>
  <c r="H98" i="142"/>
  <c r="H99" i="142"/>
  <c r="E121" i="86"/>
  <c r="H121" i="86" s="1"/>
  <c r="L15" i="139" s="1"/>
  <c r="H94" i="86"/>
  <c r="K15" i="139" s="1"/>
  <c r="E148" i="86"/>
  <c r="H148" i="86" s="1"/>
  <c r="M15" i="139" s="1"/>
  <c r="K42" i="35"/>
  <c r="H76" i="35"/>
  <c r="H78" i="35"/>
  <c r="K44" i="35"/>
  <c r="E70" i="142"/>
  <c r="H62" i="142"/>
  <c r="E71" i="142"/>
  <c r="H144" i="142"/>
  <c r="E152" i="142"/>
  <c r="E153" i="142"/>
  <c r="E155" i="86" l="1"/>
  <c r="E156" i="86"/>
  <c r="E128" i="86"/>
  <c r="E129" i="86"/>
  <c r="K11" i="139"/>
  <c r="K29" i="139" s="1"/>
  <c r="H102" i="86"/>
  <c r="H101" i="86"/>
  <c r="E73" i="86"/>
  <c r="E74" i="86"/>
  <c r="E47" i="86"/>
  <c r="E46" i="86"/>
  <c r="H20" i="86"/>
  <c r="H19" i="86"/>
  <c r="H155" i="142"/>
  <c r="H156" i="142"/>
  <c r="H128" i="142"/>
  <c r="H129" i="142"/>
  <c r="H74" i="142"/>
  <c r="H73" i="142"/>
  <c r="H47" i="142"/>
  <c r="H46" i="142"/>
  <c r="K78" i="35"/>
  <c r="N16" i="139"/>
  <c r="H126" i="142"/>
  <c r="H125" i="142"/>
  <c r="H152" i="142"/>
  <c r="H153" i="142"/>
  <c r="K79" i="35"/>
  <c r="N14" i="139"/>
  <c r="N15" i="139"/>
  <c r="E71" i="86"/>
  <c r="E70" i="86"/>
  <c r="H62" i="86"/>
  <c r="K77" i="35"/>
  <c r="H99" i="86"/>
  <c r="H98" i="86"/>
  <c r="K81" i="35"/>
  <c r="N17" i="139"/>
  <c r="E152" i="86"/>
  <c r="E153" i="86"/>
  <c r="H144" i="86"/>
  <c r="H70" i="142"/>
  <c r="H71" i="142"/>
  <c r="K76" i="35"/>
  <c r="E43" i="86"/>
  <c r="E44" i="86"/>
  <c r="H35" i="86"/>
  <c r="N13" i="139"/>
  <c r="E126" i="86"/>
  <c r="H117" i="86"/>
  <c r="E125" i="86"/>
  <c r="N12" i="139"/>
  <c r="H11" i="139"/>
  <c r="H16" i="86"/>
  <c r="H17" i="86"/>
  <c r="K80" i="35"/>
  <c r="H43" i="142"/>
  <c r="H44" i="142"/>
  <c r="K30" i="139" l="1"/>
  <c r="K22" i="139"/>
  <c r="K20" i="139"/>
  <c r="K27" i="139"/>
  <c r="K21" i="139"/>
  <c r="K28" i="139"/>
  <c r="K23" i="139"/>
  <c r="H156" i="86"/>
  <c r="H155" i="86"/>
  <c r="H129" i="86"/>
  <c r="H128" i="86"/>
  <c r="H73" i="86"/>
  <c r="H74" i="86"/>
  <c r="H46" i="86"/>
  <c r="H47" i="86"/>
  <c r="H28" i="139"/>
  <c r="H29" i="139"/>
  <c r="H30" i="139"/>
  <c r="H27" i="139"/>
  <c r="H125" i="86"/>
  <c r="H126" i="86"/>
  <c r="L11" i="139"/>
  <c r="M11" i="139"/>
  <c r="H152" i="86"/>
  <c r="H153" i="86"/>
  <c r="J11" i="139"/>
  <c r="H70" i="86"/>
  <c r="H71" i="86"/>
  <c r="H21" i="139"/>
  <c r="H23" i="139"/>
  <c r="H22" i="139"/>
  <c r="H20" i="139"/>
  <c r="I11" i="139"/>
  <c r="H43" i="86"/>
  <c r="H44" i="86"/>
  <c r="J28" i="139" l="1"/>
  <c r="J27" i="139"/>
  <c r="J30" i="139"/>
  <c r="J29" i="139"/>
  <c r="L28" i="139"/>
  <c r="L27" i="139"/>
  <c r="L30" i="139"/>
  <c r="L29" i="139"/>
  <c r="M28" i="139"/>
  <c r="M27" i="139"/>
  <c r="M30" i="139"/>
  <c r="M29" i="139"/>
  <c r="I29" i="139"/>
  <c r="I28" i="139"/>
  <c r="I27" i="139"/>
  <c r="I30" i="139"/>
  <c r="N11" i="139"/>
  <c r="J23" i="139"/>
  <c r="J20" i="139"/>
  <c r="J21" i="139"/>
  <c r="J22" i="139"/>
  <c r="I21" i="139"/>
  <c r="I20" i="139"/>
  <c r="I23" i="139"/>
  <c r="I22" i="139"/>
  <c r="M20" i="139"/>
  <c r="M21" i="139"/>
  <c r="M22" i="139"/>
  <c r="M23" i="139"/>
  <c r="L23" i="139"/>
  <c r="L21" i="139"/>
  <c r="L22" i="139"/>
  <c r="L20" i="139"/>
  <c r="N22" i="139" l="1"/>
  <c r="N28" i="139"/>
  <c r="N27" i="139"/>
  <c r="N30" i="139"/>
  <c r="N29" i="139"/>
  <c r="N20" i="139"/>
  <c r="N23" i="139"/>
  <c r="N21" i="139"/>
  <c r="F80" i="35" l="1"/>
  <c r="N80" i="35" l="1"/>
  <c r="L80" i="35"/>
  <c r="G80" i="35"/>
  <c r="M80" i="35" s="1"/>
  <c r="F16" i="139" s="1"/>
  <c r="F12" i="35"/>
  <c r="N12" i="35" s="1"/>
  <c r="F46" i="35"/>
  <c r="L12" i="35" l="1"/>
  <c r="G12" i="35"/>
  <c r="M12" i="35" s="1"/>
  <c r="D16" i="139" s="1"/>
  <c r="L46" i="35"/>
  <c r="N46" i="35"/>
  <c r="G46" i="35"/>
  <c r="M46" i="35" s="1"/>
  <c r="E16" i="139" s="1"/>
  <c r="G16" i="139" l="1"/>
  <c r="U16" i="139" s="1"/>
  <c r="F47" i="35" l="1"/>
  <c r="L47" i="35" s="1"/>
  <c r="F81" i="35"/>
  <c r="F42" i="35"/>
  <c r="N42" i="35" s="1"/>
  <c r="F76" i="35"/>
  <c r="F43" i="35"/>
  <c r="L43" i="35" s="1"/>
  <c r="F77" i="35"/>
  <c r="F44" i="35"/>
  <c r="L44" i="35" s="1"/>
  <c r="F78" i="35"/>
  <c r="F41" i="35"/>
  <c r="F75" i="35"/>
  <c r="F45" i="35"/>
  <c r="N45" i="35" s="1"/>
  <c r="F79" i="35"/>
  <c r="F13" i="35"/>
  <c r="F8" i="35"/>
  <c r="F9" i="35"/>
  <c r="F10" i="35"/>
  <c r="F11" i="35"/>
  <c r="F7" i="35"/>
  <c r="F53" i="35" l="1"/>
  <c r="F52" i="35"/>
  <c r="F87" i="35"/>
  <c r="F86" i="35"/>
  <c r="N47" i="35"/>
  <c r="G47" i="35"/>
  <c r="M47" i="35" s="1"/>
  <c r="E17" i="139" s="1"/>
  <c r="F19" i="35"/>
  <c r="F18" i="35"/>
  <c r="F49" i="35"/>
  <c r="G43" i="35"/>
  <c r="M43" i="35" s="1"/>
  <c r="E13" i="139" s="1"/>
  <c r="N43" i="35"/>
  <c r="G42" i="35"/>
  <c r="M42" i="35" s="1"/>
  <c r="E12" i="139" s="1"/>
  <c r="L42" i="35"/>
  <c r="N44" i="35"/>
  <c r="F50" i="35"/>
  <c r="G45" i="35"/>
  <c r="M45" i="35" s="1"/>
  <c r="E15" i="139" s="1"/>
  <c r="L45" i="35"/>
  <c r="N78" i="35"/>
  <c r="L78" i="35"/>
  <c r="G78" i="35"/>
  <c r="M78" i="35" s="1"/>
  <c r="F14" i="139" s="1"/>
  <c r="N77" i="35"/>
  <c r="L77" i="35"/>
  <c r="G77" i="35"/>
  <c r="M77" i="35" s="1"/>
  <c r="F13" i="139" s="1"/>
  <c r="N79" i="35"/>
  <c r="L79" i="35"/>
  <c r="G79" i="35"/>
  <c r="M79" i="35" s="1"/>
  <c r="F15" i="139" s="1"/>
  <c r="N76" i="35"/>
  <c r="L76" i="35"/>
  <c r="G76" i="35"/>
  <c r="M76" i="35" s="1"/>
  <c r="F12" i="139" s="1"/>
  <c r="G44" i="35"/>
  <c r="M44" i="35" s="1"/>
  <c r="E14" i="139" s="1"/>
  <c r="F84" i="35"/>
  <c r="F83" i="35"/>
  <c r="N81" i="35"/>
  <c r="L81" i="35"/>
  <c r="G81" i="35"/>
  <c r="M81" i="35" s="1"/>
  <c r="F17" i="139" s="1"/>
  <c r="G9" i="35"/>
  <c r="M9" i="35" s="1"/>
  <c r="D13" i="139" s="1"/>
  <c r="L9" i="35"/>
  <c r="N9" i="35"/>
  <c r="N10" i="35"/>
  <c r="L10" i="35"/>
  <c r="G10" i="35"/>
  <c r="M10" i="35" s="1"/>
  <c r="D14" i="139" s="1"/>
  <c r="N8" i="35"/>
  <c r="G8" i="35"/>
  <c r="M8" i="35" s="1"/>
  <c r="D12" i="139" s="1"/>
  <c r="L8" i="35"/>
  <c r="G13" i="35"/>
  <c r="M13" i="35" s="1"/>
  <c r="D17" i="139" s="1"/>
  <c r="L13" i="35"/>
  <c r="N13" i="35"/>
  <c r="L11" i="35"/>
  <c r="G11" i="35"/>
  <c r="N11" i="35"/>
  <c r="H16" i="35"/>
  <c r="K7" i="35"/>
  <c r="H41" i="35"/>
  <c r="H15" i="35"/>
  <c r="I41" i="35"/>
  <c r="I15" i="35"/>
  <c r="I16" i="35"/>
  <c r="J16" i="35"/>
  <c r="J41" i="35"/>
  <c r="J15" i="35"/>
  <c r="N7" i="35"/>
  <c r="L7" i="35"/>
  <c r="F15" i="35"/>
  <c r="F16" i="35"/>
  <c r="J52" i="35" l="1"/>
  <c r="J53" i="35"/>
  <c r="I53" i="35"/>
  <c r="I52" i="35"/>
  <c r="H53" i="35"/>
  <c r="H52" i="35"/>
  <c r="G7" i="35"/>
  <c r="G15" i="35" s="1"/>
  <c r="K19" i="35"/>
  <c r="K18" i="35"/>
  <c r="N19" i="35"/>
  <c r="N18" i="35"/>
  <c r="L18" i="35"/>
  <c r="L19" i="35"/>
  <c r="M11" i="35"/>
  <c r="G17" i="139"/>
  <c r="U17" i="139" s="1"/>
  <c r="G14" i="139"/>
  <c r="U14" i="139" s="1"/>
  <c r="G13" i="139"/>
  <c r="U13" i="139" s="1"/>
  <c r="G12" i="139"/>
  <c r="U12" i="139" s="1"/>
  <c r="I49" i="35"/>
  <c r="I50" i="35"/>
  <c r="I75" i="35"/>
  <c r="L41" i="35"/>
  <c r="K41" i="35"/>
  <c r="H49" i="35"/>
  <c r="H75" i="35"/>
  <c r="H50" i="35"/>
  <c r="N41" i="35"/>
  <c r="K16" i="35"/>
  <c r="K15" i="35"/>
  <c r="J49" i="35"/>
  <c r="J50" i="35"/>
  <c r="J75" i="35"/>
  <c r="L15" i="35"/>
  <c r="L16" i="35"/>
  <c r="N16" i="35"/>
  <c r="N15" i="35"/>
  <c r="M7" i="35" l="1"/>
  <c r="M19" i="35" s="1"/>
  <c r="G16" i="35"/>
  <c r="J87" i="35"/>
  <c r="J86" i="35"/>
  <c r="I87" i="35"/>
  <c r="I86" i="35"/>
  <c r="N53" i="35"/>
  <c r="N52" i="35"/>
  <c r="K52" i="35"/>
  <c r="K53" i="35"/>
  <c r="L52" i="35"/>
  <c r="L53" i="35"/>
  <c r="H87" i="35"/>
  <c r="H86" i="35"/>
  <c r="M18" i="35"/>
  <c r="G19" i="35"/>
  <c r="G18" i="35"/>
  <c r="D15" i="139"/>
  <c r="G15" i="139" s="1"/>
  <c r="U15" i="139" s="1"/>
  <c r="H84" i="35"/>
  <c r="H83" i="35"/>
  <c r="N75" i="35"/>
  <c r="L75" i="35"/>
  <c r="K75" i="35"/>
  <c r="J83" i="35"/>
  <c r="J84" i="35"/>
  <c r="G41" i="35"/>
  <c r="K50" i="35"/>
  <c r="K49" i="35"/>
  <c r="L49" i="35"/>
  <c r="L50" i="35"/>
  <c r="I83" i="35"/>
  <c r="I84" i="35"/>
  <c r="N50" i="35"/>
  <c r="N49" i="35"/>
  <c r="D11" i="139"/>
  <c r="M16" i="35"/>
  <c r="M15" i="35"/>
  <c r="D29" i="139" l="1"/>
  <c r="D28" i="139"/>
  <c r="D27" i="139"/>
  <c r="D30" i="139"/>
  <c r="L87" i="35"/>
  <c r="L86" i="35"/>
  <c r="G53" i="35"/>
  <c r="G52" i="35"/>
  <c r="N87" i="35"/>
  <c r="N86" i="35"/>
  <c r="K86" i="35"/>
  <c r="K87" i="35"/>
  <c r="G50" i="35"/>
  <c r="G49" i="35"/>
  <c r="M41" i="35"/>
  <c r="K83" i="35"/>
  <c r="G75" i="35"/>
  <c r="K84" i="35"/>
  <c r="L84" i="35"/>
  <c r="L83" i="35"/>
  <c r="N84" i="35"/>
  <c r="N83" i="35"/>
  <c r="D20" i="139"/>
  <c r="D22" i="139"/>
  <c r="D21" i="139"/>
  <c r="D23" i="139"/>
  <c r="M53" i="35" l="1"/>
  <c r="M52" i="35"/>
  <c r="G86" i="35"/>
  <c r="G87" i="35"/>
  <c r="M75" i="35"/>
  <c r="G84" i="35"/>
  <c r="G83" i="35"/>
  <c r="E11" i="139"/>
  <c r="M49" i="35"/>
  <c r="M50" i="35"/>
  <c r="E27" i="139" l="1"/>
  <c r="E29" i="139"/>
  <c r="E28" i="139"/>
  <c r="E30" i="139"/>
  <c r="M87" i="35"/>
  <c r="M86" i="35"/>
  <c r="E23" i="139"/>
  <c r="E21" i="139"/>
  <c r="E22" i="139"/>
  <c r="E20" i="139"/>
  <c r="M83" i="35"/>
  <c r="M84" i="35"/>
  <c r="F11" i="139"/>
  <c r="G11" i="139" l="1"/>
  <c r="G20" i="139" s="1"/>
  <c r="F28" i="139"/>
  <c r="F27" i="139"/>
  <c r="F30" i="139"/>
  <c r="F29" i="139"/>
  <c r="F20" i="139"/>
  <c r="F22" i="139"/>
  <c r="F23" i="139"/>
  <c r="F21" i="139"/>
  <c r="G21" i="139" l="1"/>
  <c r="U11" i="139"/>
  <c r="U20" i="139" s="1"/>
  <c r="G23" i="139"/>
  <c r="G22" i="139"/>
  <c r="G28" i="139"/>
  <c r="G27" i="139"/>
  <c r="G30" i="139"/>
  <c r="G29" i="139"/>
  <c r="U23" i="139"/>
  <c r="U22" i="139" l="1"/>
  <c r="U27" i="139"/>
  <c r="U28" i="139"/>
  <c r="U30" i="139"/>
  <c r="U29" i="139"/>
  <c r="U21" i="139"/>
</calcChain>
</file>

<file path=xl/sharedStrings.xml><?xml version="1.0" encoding="utf-8"?>
<sst xmlns="http://schemas.openxmlformats.org/spreadsheetml/2006/main" count="1794" uniqueCount="1319">
  <si>
    <t>SUMMARY OF RESULTS</t>
  </si>
  <si>
    <t>Company</t>
  </si>
  <si>
    <t>Ticker</t>
  </si>
  <si>
    <t>Primary Analyses</t>
  </si>
  <si>
    <r>
      <t xml:space="preserve">Benchmark Analysis
</t>
    </r>
    <r>
      <rPr>
        <b/>
        <sz val="8.5"/>
        <rFont val="Arial"/>
        <family val="2"/>
      </rPr>
      <t xml:space="preserve">
Expected Earnings</t>
    </r>
  </si>
  <si>
    <t>Average of
DCF,
CAPM, and
Risk Premium</t>
  </si>
  <si>
    <t>CONSTANT GROWTH DCF</t>
  </si>
  <si>
    <t>CAPM</t>
  </si>
  <si>
    <t>Risk Premium (Average)</t>
  </si>
  <si>
    <t>Value Line Beta</t>
  </si>
  <si>
    <t>Bloomberg Beta</t>
  </si>
  <si>
    <t>Average</t>
  </si>
  <si>
    <t>30-Day Average</t>
  </si>
  <si>
    <t>90-Day Average</t>
  </si>
  <si>
    <t>180-Day Average</t>
  </si>
  <si>
    <t>Current Yield</t>
  </si>
  <si>
    <t>Near-Term Projected Yield</t>
  </si>
  <si>
    <t>Long-Term Projected Yield</t>
  </si>
  <si>
    <t>Atmos Energy Corporation</t>
  </si>
  <si>
    <t>ATO</t>
  </si>
  <si>
    <t>New Jersey Resources Corporation</t>
  </si>
  <si>
    <t>NJR</t>
  </si>
  <si>
    <t>NiSource Inc.</t>
  </si>
  <si>
    <t>NI</t>
  </si>
  <si>
    <t>Northwest Natural Gas Company</t>
  </si>
  <si>
    <t>NWN</t>
  </si>
  <si>
    <t>ONE Gas Inc.</t>
  </si>
  <si>
    <t>OGS</t>
  </si>
  <si>
    <t>Southwest Gas Holdings, Inc.</t>
  </si>
  <si>
    <t>SWX</t>
  </si>
  <si>
    <t>Spire, Inc.</t>
  </si>
  <si>
    <t>SR</t>
  </si>
  <si>
    <t>Low</t>
  </si>
  <si>
    <t>Median</t>
  </si>
  <si>
    <t>Mean</t>
  </si>
  <si>
    <t>High</t>
  </si>
  <si>
    <t>[1]</t>
  </si>
  <si>
    <t>[2]</t>
  </si>
  <si>
    <t>[3]</t>
  </si>
  <si>
    <t>[4]</t>
  </si>
  <si>
    <t>[5]</t>
  </si>
  <si>
    <t>[6]</t>
  </si>
  <si>
    <t>[7]</t>
  </si>
  <si>
    <t>Notes:</t>
  </si>
  <si>
    <t>[1] Source: Bloomberg Professional</t>
  </si>
  <si>
    <t>30-DAY CONSTANT GROWTH DCF</t>
  </si>
  <si>
    <t>Annualized Dividend</t>
  </si>
  <si>
    <t>Stock
Price</t>
  </si>
  <si>
    <t>Dividend Yield</t>
  </si>
  <si>
    <t>Expected Dividend Yield</t>
  </si>
  <si>
    <t>Value Line Earnings Growth</t>
  </si>
  <si>
    <t>S&amp;P Cap. IQ Earnings Growth</t>
  </si>
  <si>
    <t>Zacks Earnings Growth</t>
  </si>
  <si>
    <t>Average Growth Rate</t>
  </si>
  <si>
    <t>Low ROE</t>
  </si>
  <si>
    <t>Mean ROE</t>
  </si>
  <si>
    <t>High ROE</t>
  </si>
  <si>
    <t>n/a</t>
  </si>
  <si>
    <t>[3] Equals [1] / [2]</t>
  </si>
  <si>
    <t>[4] Equals [3] x (1 + 0.50 x [8])</t>
  </si>
  <si>
    <t>[5] Source: Value Line</t>
  </si>
  <si>
    <t>[6] Source: S&amp;P Capital IQ</t>
  </si>
  <si>
    <t>[7] Source: Zacks</t>
  </si>
  <si>
    <t>[8] Equals Average ([5], [6], [7])</t>
  </si>
  <si>
    <t>[9] Equals [3] x (1 + 0.50 x Minimum ([5], [6], [7]) + Minimum ([5], [6], [7])</t>
  </si>
  <si>
    <t>[10] Equals [4] + [8]</t>
  </si>
  <si>
    <t>[11] Equals [3] x (1 + 0.50 x Maximum ([5], [6], [7]) + Maximum ([5], [6], [7])</t>
  </si>
  <si>
    <t>90-DAY CONSTANT GROWTH DCF</t>
  </si>
  <si>
    <t>180-DAY CONSTANT GROWTH DCF</t>
  </si>
  <si>
    <t>MARKET RISK PREMIUM DERIVED FROM S&amp;P 500 - ALL COMPANIES</t>
  </si>
  <si>
    <t>[1] Estimate of the S&amp;P 500 Dividend Yield</t>
  </si>
  <si>
    <t>[2] Estimate of the S&amp;P 500 Growth Rate</t>
  </si>
  <si>
    <t>[3] S&amp;P 500 Estimated Required Market Return</t>
  </si>
  <si>
    <t>[1] Sum of [9]</t>
  </si>
  <si>
    <t>[2] Sum of [11]</t>
  </si>
  <si>
    <t>[3] Equals ([1] x (1 + 0.5 x [2])) + [2]</t>
  </si>
  <si>
    <t>STANDARD AND POOR'S 500 INDEX</t>
  </si>
  <si>
    <t>[8]</t>
  </si>
  <si>
    <t>[9]</t>
  </si>
  <si>
    <t>[10]</t>
  </si>
  <si>
    <t>[11]</t>
  </si>
  <si>
    <t>Value Line</t>
  </si>
  <si>
    <t xml:space="preserve">Cap-Weighted </t>
  </si>
  <si>
    <t>Shares</t>
  </si>
  <si>
    <t>Market</t>
  </si>
  <si>
    <t>Weight in</t>
  </si>
  <si>
    <t>Current</t>
  </si>
  <si>
    <t>Cap-Weighted</t>
  </si>
  <si>
    <t>Long-Term</t>
  </si>
  <si>
    <t>Name</t>
  </si>
  <si>
    <t>Price</t>
  </si>
  <si>
    <t>Outstanding</t>
  </si>
  <si>
    <t>Capitalization</t>
  </si>
  <si>
    <t>Index</t>
  </si>
  <si>
    <t>Growth Est.</t>
  </si>
  <si>
    <t>LyondellBasell Industries NV</t>
  </si>
  <si>
    <t>LYB</t>
  </si>
  <si>
    <t>American Express Co</t>
  </si>
  <si>
    <t>AXP</t>
  </si>
  <si>
    <t>Verizon Communications Inc</t>
  </si>
  <si>
    <t>VZ</t>
  </si>
  <si>
    <t>Texas Pacific Land Corp</t>
  </si>
  <si>
    <t>TPL</t>
  </si>
  <si>
    <t>Broadcom Inc</t>
  </si>
  <si>
    <t>AVGO</t>
  </si>
  <si>
    <t>Boeing Co/The</t>
  </si>
  <si>
    <t>BA</t>
  </si>
  <si>
    <t/>
  </si>
  <si>
    <t>Solventum Corp</t>
  </si>
  <si>
    <t>SOLV</t>
  </si>
  <si>
    <t>Caterpillar Inc</t>
  </si>
  <si>
    <t>CAT</t>
  </si>
  <si>
    <t>JPMorgan Chase &amp; Co</t>
  </si>
  <si>
    <t>JPM</t>
  </si>
  <si>
    <t>Chevron Corp</t>
  </si>
  <si>
    <t>CVX</t>
  </si>
  <si>
    <t>Coca-Cola Co/The</t>
  </si>
  <si>
    <t>KO</t>
  </si>
  <si>
    <t>AbbVie Inc</t>
  </si>
  <si>
    <t>ABBV</t>
  </si>
  <si>
    <t>Walt Disney Co/The</t>
  </si>
  <si>
    <t>DIS</t>
  </si>
  <si>
    <t>Corpay Inc</t>
  </si>
  <si>
    <t>CPAY</t>
  </si>
  <si>
    <t>Extra Space Storage Inc</t>
  </si>
  <si>
    <t>EXR</t>
  </si>
  <si>
    <t>Exxon Mobil Corp</t>
  </si>
  <si>
    <t>XOM</t>
  </si>
  <si>
    <t>Phillips 66</t>
  </si>
  <si>
    <t>PSX</t>
  </si>
  <si>
    <t>General Electric Co</t>
  </si>
  <si>
    <t>GE</t>
  </si>
  <si>
    <t>HP Inc</t>
  </si>
  <si>
    <t>HPQ</t>
  </si>
  <si>
    <t>Home Depot Inc/The</t>
  </si>
  <si>
    <t>HD</t>
  </si>
  <si>
    <t>Monolithic Power Systems Inc</t>
  </si>
  <si>
    <t>MPWR</t>
  </si>
  <si>
    <t>International Business Machines Corp</t>
  </si>
  <si>
    <t>IBM</t>
  </si>
  <si>
    <t>Johnson &amp; Johnson</t>
  </si>
  <si>
    <t>JNJ</t>
  </si>
  <si>
    <t>Lululemon Athletica Inc</t>
  </si>
  <si>
    <t>LULU</t>
  </si>
  <si>
    <t>McDonald's Corp</t>
  </si>
  <si>
    <t>MCD</t>
  </si>
  <si>
    <t>Merck &amp; Co Inc</t>
  </si>
  <si>
    <t>MRK</t>
  </si>
  <si>
    <t>3M Co</t>
  </si>
  <si>
    <t>MMM</t>
  </si>
  <si>
    <t>American Water Works Co Inc</t>
  </si>
  <si>
    <t>AWK</t>
  </si>
  <si>
    <t>Bank of America Corp</t>
  </si>
  <si>
    <t>BAC</t>
  </si>
  <si>
    <t>Pfizer Inc</t>
  </si>
  <si>
    <t>PFE</t>
  </si>
  <si>
    <t>Procter &amp; Gamble Co/The</t>
  </si>
  <si>
    <t>PG</t>
  </si>
  <si>
    <t>AT&amp;T Inc</t>
  </si>
  <si>
    <t>T</t>
  </si>
  <si>
    <t>Travelers Cos Inc/The</t>
  </si>
  <si>
    <t>TRV</t>
  </si>
  <si>
    <t>RTX Corp</t>
  </si>
  <si>
    <t>RTX</t>
  </si>
  <si>
    <t>Analog Devices Inc</t>
  </si>
  <si>
    <t>ADI</t>
  </si>
  <si>
    <t>Walmart Inc</t>
  </si>
  <si>
    <t>WMT</t>
  </si>
  <si>
    <t>Cisco Systems Inc</t>
  </si>
  <si>
    <t>CSCO</t>
  </si>
  <si>
    <t>Intel Corp</t>
  </si>
  <si>
    <t>INTC</t>
  </si>
  <si>
    <t>General Motors Co</t>
  </si>
  <si>
    <t>GM</t>
  </si>
  <si>
    <t>Microsoft Corp</t>
  </si>
  <si>
    <t>MSFT</t>
  </si>
  <si>
    <t>Dollar General Corp</t>
  </si>
  <si>
    <t>DG</t>
  </si>
  <si>
    <t>Cigna Group/The</t>
  </si>
  <si>
    <t>CI</t>
  </si>
  <si>
    <t>Kinder Morgan Inc</t>
  </si>
  <si>
    <t>KMI</t>
  </si>
  <si>
    <t>Citigroup Inc</t>
  </si>
  <si>
    <t>C</t>
  </si>
  <si>
    <t>American International Group Inc</t>
  </si>
  <si>
    <t>AIG</t>
  </si>
  <si>
    <t>Altria Group Inc</t>
  </si>
  <si>
    <t>MO</t>
  </si>
  <si>
    <t>HCA Healthcare Inc</t>
  </si>
  <si>
    <t>HCA</t>
  </si>
  <si>
    <t>International Paper Co</t>
  </si>
  <si>
    <t>IP</t>
  </si>
  <si>
    <t>Hewlett Packard Enterprise Co</t>
  </si>
  <si>
    <t>HPE</t>
  </si>
  <si>
    <t>Abbott Laboratories</t>
  </si>
  <si>
    <t>ABT</t>
  </si>
  <si>
    <t>Aflac Inc</t>
  </si>
  <si>
    <t>AFL</t>
  </si>
  <si>
    <t>Air Products and Chemicals Inc</t>
  </si>
  <si>
    <t>APD</t>
  </si>
  <si>
    <t>Super Micro Computer Inc</t>
  </si>
  <si>
    <t>SMCI</t>
  </si>
  <si>
    <t>Royal Caribbean Cruises Ltd</t>
  </si>
  <si>
    <t>RCL</t>
  </si>
  <si>
    <t>Lennox International Inc</t>
  </si>
  <si>
    <t>LII</t>
  </si>
  <si>
    <t>Archer-Daniels-Midland Co</t>
  </si>
  <si>
    <t>ADM</t>
  </si>
  <si>
    <t>Automatic Data Processing Inc</t>
  </si>
  <si>
    <t>ADP</t>
  </si>
  <si>
    <t>Verisk Analytics Inc</t>
  </si>
  <si>
    <t>VRSK</t>
  </si>
  <si>
    <t>AutoZone Inc</t>
  </si>
  <si>
    <t>AZO</t>
  </si>
  <si>
    <t>Linde PLC</t>
  </si>
  <si>
    <t>LIN</t>
  </si>
  <si>
    <t>Avery Dennison Corp</t>
  </si>
  <si>
    <t>AVY</t>
  </si>
  <si>
    <t>Enphase Energy Inc</t>
  </si>
  <si>
    <t>ENPH</t>
  </si>
  <si>
    <t>MSCI Inc</t>
  </si>
  <si>
    <t>MSCI</t>
  </si>
  <si>
    <t>Ball Corp</t>
  </si>
  <si>
    <t>BALL</t>
  </si>
  <si>
    <t>Axon Enterprise Inc</t>
  </si>
  <si>
    <t>AXON</t>
  </si>
  <si>
    <t>Dayforce Inc</t>
  </si>
  <si>
    <t>DAY</t>
  </si>
  <si>
    <t>Carrier Global Corp</t>
  </si>
  <si>
    <t>CARR</t>
  </si>
  <si>
    <t>Bank of New York Mellon Corp/The</t>
  </si>
  <si>
    <t>BK</t>
  </si>
  <si>
    <t>Otis Worldwide Corp</t>
  </si>
  <si>
    <t>OTIS</t>
  </si>
  <si>
    <t>Baxter International Inc</t>
  </si>
  <si>
    <t>BAX</t>
  </si>
  <si>
    <t>Becton Dickinson &amp; Co</t>
  </si>
  <si>
    <t>BDX</t>
  </si>
  <si>
    <t>Berkshire Hathaway Inc</t>
  </si>
  <si>
    <t>BRK/B</t>
  </si>
  <si>
    <t>Best Buy Co Inc</t>
  </si>
  <si>
    <t>BBY</t>
  </si>
  <si>
    <t>Boston Scientific Corp</t>
  </si>
  <si>
    <t>BSX</t>
  </si>
  <si>
    <t>Bristol-Myers Squibb Co</t>
  </si>
  <si>
    <t>BMY</t>
  </si>
  <si>
    <t>Brown-Forman Corp</t>
  </si>
  <si>
    <t>BF/B</t>
  </si>
  <si>
    <t>Coterra Energy Inc</t>
  </si>
  <si>
    <t>CTRA</t>
  </si>
  <si>
    <t>Hilton Worldwide Holdings Inc</t>
  </si>
  <si>
    <t>HLT</t>
  </si>
  <si>
    <t>Carnival Corp</t>
  </si>
  <si>
    <t>CCL</t>
  </si>
  <si>
    <t>Builders FirstSource Inc</t>
  </si>
  <si>
    <t>BLDR</t>
  </si>
  <si>
    <t>UDR Inc</t>
  </si>
  <si>
    <t>UDR</t>
  </si>
  <si>
    <t>Clorox Co/The</t>
  </si>
  <si>
    <t>CLX</t>
  </si>
  <si>
    <t>Paycom Software Inc</t>
  </si>
  <si>
    <t>PAYC</t>
  </si>
  <si>
    <t>CMS Energy Corp</t>
  </si>
  <si>
    <t>CMS</t>
  </si>
  <si>
    <t>Colgate-Palmolive Co</t>
  </si>
  <si>
    <t>CL</t>
  </si>
  <si>
    <t>EPAM Systems Inc</t>
  </si>
  <si>
    <t>EPAM</t>
  </si>
  <si>
    <t>Conagra Brands Inc</t>
  </si>
  <si>
    <t>CAG</t>
  </si>
  <si>
    <t>Airbnb Inc</t>
  </si>
  <si>
    <t>ABNB</t>
  </si>
  <si>
    <t>Consolidated Edison Inc</t>
  </si>
  <si>
    <t>ED</t>
  </si>
  <si>
    <t>Corning Inc</t>
  </si>
  <si>
    <t>GLW</t>
  </si>
  <si>
    <t>GoDaddy Inc</t>
  </si>
  <si>
    <t>GDDY</t>
  </si>
  <si>
    <t>Cummins Inc</t>
  </si>
  <si>
    <t>CMI</t>
  </si>
  <si>
    <t>Caesars Entertainment Inc</t>
  </si>
  <si>
    <t>CZR</t>
  </si>
  <si>
    <t>Danaher Corp</t>
  </si>
  <si>
    <t>DHR</t>
  </si>
  <si>
    <t>Target Corp</t>
  </si>
  <si>
    <t>TGT</t>
  </si>
  <si>
    <t>Deere &amp; Co</t>
  </si>
  <si>
    <t>DE</t>
  </si>
  <si>
    <t>Dominion Energy Inc</t>
  </si>
  <si>
    <t>D</t>
  </si>
  <si>
    <t>Dover Corp</t>
  </si>
  <si>
    <t>DOV</t>
  </si>
  <si>
    <t>Alliant Energy Corp</t>
  </si>
  <si>
    <t>LNT</t>
  </si>
  <si>
    <t>Steel Dynamics Inc</t>
  </si>
  <si>
    <t>STLD</t>
  </si>
  <si>
    <t>Duke Energy Corp</t>
  </si>
  <si>
    <t>DUK</t>
  </si>
  <si>
    <t>Regency Centers Corp</t>
  </si>
  <si>
    <t>REG</t>
  </si>
  <si>
    <t>Eaton Corp PLC</t>
  </si>
  <si>
    <t>ETN</t>
  </si>
  <si>
    <t>Ecolab Inc</t>
  </si>
  <si>
    <t>ECL</t>
  </si>
  <si>
    <t>Revvity Inc</t>
  </si>
  <si>
    <t>RVTY</t>
  </si>
  <si>
    <t>Dell Technologies Inc</t>
  </si>
  <si>
    <t>DELL</t>
  </si>
  <si>
    <t>Emerson Electric Co</t>
  </si>
  <si>
    <t>EMR</t>
  </si>
  <si>
    <t>EOG Resources Inc</t>
  </si>
  <si>
    <t>EOG</t>
  </si>
  <si>
    <t>Aon PLC</t>
  </si>
  <si>
    <t>AON</t>
  </si>
  <si>
    <t>Entergy Corp</t>
  </si>
  <si>
    <t>ETR</t>
  </si>
  <si>
    <t>Equifax Inc</t>
  </si>
  <si>
    <t>EFX</t>
  </si>
  <si>
    <t>EQT Corp</t>
  </si>
  <si>
    <t>EQT</t>
  </si>
  <si>
    <t>IQVIA Holdings Inc</t>
  </si>
  <si>
    <t>IQV</t>
  </si>
  <si>
    <t>Gartner Inc</t>
  </si>
  <si>
    <t>IT</t>
  </si>
  <si>
    <t>FedEx Corp</t>
  </si>
  <si>
    <t>FDX</t>
  </si>
  <si>
    <t>Brown &amp; Brown Inc</t>
  </si>
  <si>
    <t>BRO</t>
  </si>
  <si>
    <t>Ford Motor Co</t>
  </si>
  <si>
    <t>F</t>
  </si>
  <si>
    <t>NextEra Energy Inc</t>
  </si>
  <si>
    <t>NEE</t>
  </si>
  <si>
    <t>Franklin Resources Inc</t>
  </si>
  <si>
    <t>BEN</t>
  </si>
  <si>
    <t>Garmin Ltd</t>
  </si>
  <si>
    <t>GRMN</t>
  </si>
  <si>
    <t>Freeport-McMoRan Inc</t>
  </si>
  <si>
    <t>FCX</t>
  </si>
  <si>
    <t>Dexcom Inc</t>
  </si>
  <si>
    <t>DXCM</t>
  </si>
  <si>
    <t>General Dynamics Corp</t>
  </si>
  <si>
    <t>GD</t>
  </si>
  <si>
    <t>General Mills Inc</t>
  </si>
  <si>
    <t>GIS</t>
  </si>
  <si>
    <t>Genuine Parts Co</t>
  </si>
  <si>
    <t>GPC</t>
  </si>
  <si>
    <t>Atmos Energy Corp</t>
  </si>
  <si>
    <t>WW Grainger Inc</t>
  </si>
  <si>
    <t>GWW</t>
  </si>
  <si>
    <t>Halliburton Co</t>
  </si>
  <si>
    <t>HAL</t>
  </si>
  <si>
    <t>L3Harris Technologies Inc</t>
  </si>
  <si>
    <t>LHX</t>
  </si>
  <si>
    <t>Healthpeak Properties Inc</t>
  </si>
  <si>
    <t>DOC</t>
  </si>
  <si>
    <t>Insulet Corp</t>
  </si>
  <si>
    <t>PODD</t>
  </si>
  <si>
    <t>Fortive Corp</t>
  </si>
  <si>
    <t>FTV</t>
  </si>
  <si>
    <t>Hershey Co/The</t>
  </si>
  <si>
    <t>HSY</t>
  </si>
  <si>
    <t>Synchrony Financial</t>
  </si>
  <si>
    <t>SYF</t>
  </si>
  <si>
    <t>Hormel Foods Corp</t>
  </si>
  <si>
    <t>HRL</t>
  </si>
  <si>
    <t>Arthur J Gallagher &amp; Co</t>
  </si>
  <si>
    <t>AJG</t>
  </si>
  <si>
    <t>Mondelez International Inc</t>
  </si>
  <si>
    <t>MDLZ</t>
  </si>
  <si>
    <t>CenterPoint Energy Inc</t>
  </si>
  <si>
    <t>CNP</t>
  </si>
  <si>
    <t>Humana Inc</t>
  </si>
  <si>
    <t>HUM</t>
  </si>
  <si>
    <t>Willis Towers Watson PLC</t>
  </si>
  <si>
    <t>WTW</t>
  </si>
  <si>
    <t>Illinois Tool Works Inc</t>
  </si>
  <si>
    <t>ITW</t>
  </si>
  <si>
    <t>CDW Corp/DE</t>
  </si>
  <si>
    <t>CDW</t>
  </si>
  <si>
    <t>Trane Technologies PLC</t>
  </si>
  <si>
    <t>TT</t>
  </si>
  <si>
    <t>Interpublic Group of Cos Inc/The</t>
  </si>
  <si>
    <t>IPG</t>
  </si>
  <si>
    <t>International Flavors &amp; Fragrances Inc</t>
  </si>
  <si>
    <t>IFF</t>
  </si>
  <si>
    <t>Generac Holdings Inc</t>
  </si>
  <si>
    <t>GNRC</t>
  </si>
  <si>
    <t>NXP Semiconductors NV</t>
  </si>
  <si>
    <t>NXPI</t>
  </si>
  <si>
    <t>Kellanova</t>
  </si>
  <si>
    <t>K</t>
  </si>
  <si>
    <t>Broadridge Financial Solutions Inc</t>
  </si>
  <si>
    <t>BR</t>
  </si>
  <si>
    <t>Kimberly-Clark Corp</t>
  </si>
  <si>
    <t>KMB</t>
  </si>
  <si>
    <t>Kimco Realty Corp</t>
  </si>
  <si>
    <t>KIM</t>
  </si>
  <si>
    <t>Oracle Corp</t>
  </si>
  <si>
    <t>ORCL</t>
  </si>
  <si>
    <t>Kroger Co/The</t>
  </si>
  <si>
    <t>KR</t>
  </si>
  <si>
    <t>Lennar Corp</t>
  </si>
  <si>
    <t>LEN</t>
  </si>
  <si>
    <t>Eli Lilly &amp; Co</t>
  </si>
  <si>
    <t>LLY</t>
  </si>
  <si>
    <t>Charter Communications Inc</t>
  </si>
  <si>
    <t>CHTR</t>
  </si>
  <si>
    <t>Loews Corp</t>
  </si>
  <si>
    <t>L</t>
  </si>
  <si>
    <t>Lowe's Cos Inc</t>
  </si>
  <si>
    <t>LOW</t>
  </si>
  <si>
    <t>Hubbell Inc</t>
  </si>
  <si>
    <t>HUBB</t>
  </si>
  <si>
    <t>IDEX Corp</t>
  </si>
  <si>
    <t>IEX</t>
  </si>
  <si>
    <t>Marsh &amp; McLennan Cos Inc</t>
  </si>
  <si>
    <t>MMC</t>
  </si>
  <si>
    <t>Masco Corp</t>
  </si>
  <si>
    <t>MAS</t>
  </si>
  <si>
    <t>S&amp;P Global Inc</t>
  </si>
  <si>
    <t>SPGI</t>
  </si>
  <si>
    <t>Medtronic PLC</t>
  </si>
  <si>
    <t>MDT</t>
  </si>
  <si>
    <t>Viatris Inc</t>
  </si>
  <si>
    <t>VTRS</t>
  </si>
  <si>
    <t>CVS Health Corp</t>
  </si>
  <si>
    <t>CVS</t>
  </si>
  <si>
    <t>DuPont de Nemours Inc</t>
  </si>
  <si>
    <t>DD</t>
  </si>
  <si>
    <t>Micron Technology Inc</t>
  </si>
  <si>
    <t>MU</t>
  </si>
  <si>
    <t>Motorola Solutions Inc</t>
  </si>
  <si>
    <t>MSI</t>
  </si>
  <si>
    <t>Cboe Global Markets Inc</t>
  </si>
  <si>
    <t>CBOE</t>
  </si>
  <si>
    <t>Newmont Corp</t>
  </si>
  <si>
    <t>NEM</t>
  </si>
  <si>
    <t>NIKE Inc</t>
  </si>
  <si>
    <t>NKE</t>
  </si>
  <si>
    <t>NiSource Inc</t>
  </si>
  <si>
    <t>Norfolk Southern Corp</t>
  </si>
  <si>
    <t>NSC</t>
  </si>
  <si>
    <t>Principal Financial Group Inc</t>
  </si>
  <si>
    <t>PFG</t>
  </si>
  <si>
    <t>Eversource Energy</t>
  </si>
  <si>
    <t>ES</t>
  </si>
  <si>
    <t>Northrop Grumman Corp</t>
  </si>
  <si>
    <t>NOC</t>
  </si>
  <si>
    <t>Wells Fargo &amp; Co</t>
  </si>
  <si>
    <t>WFC</t>
  </si>
  <si>
    <t>Nucor Corp</t>
  </si>
  <si>
    <t>NUE</t>
  </si>
  <si>
    <t>Occidental Petroleum Corp</t>
  </si>
  <si>
    <t>OXY</t>
  </si>
  <si>
    <t>Omnicom Group Inc</t>
  </si>
  <si>
    <t>OMC</t>
  </si>
  <si>
    <t>ONEOK Inc</t>
  </si>
  <si>
    <t>OKE</t>
  </si>
  <si>
    <t>Raymond James Financial Inc</t>
  </si>
  <si>
    <t>RJF</t>
  </si>
  <si>
    <t>PG&amp;E Corp</t>
  </si>
  <si>
    <t>PCG</t>
  </si>
  <si>
    <t>Parker-Hannifin Corp</t>
  </si>
  <si>
    <t>PH</t>
  </si>
  <si>
    <t>Rollins Inc</t>
  </si>
  <si>
    <t>ROL</t>
  </si>
  <si>
    <t>PPL Corp</t>
  </si>
  <si>
    <t>PPL</t>
  </si>
  <si>
    <t>Aptiv PLC</t>
  </si>
  <si>
    <t>APTV</t>
  </si>
  <si>
    <t>ConocoPhillips</t>
  </si>
  <si>
    <t>COP</t>
  </si>
  <si>
    <t>PulteGroup Inc</t>
  </si>
  <si>
    <t>PHM</t>
  </si>
  <si>
    <t>Pinnacle West Capital Corp</t>
  </si>
  <si>
    <t>PNW</t>
  </si>
  <si>
    <t>PNC Financial Services Group Inc/The</t>
  </si>
  <si>
    <t>PNC</t>
  </si>
  <si>
    <t>PPG Industries Inc</t>
  </si>
  <si>
    <t>PPG</t>
  </si>
  <si>
    <t>Progressive Corp/The</t>
  </si>
  <si>
    <t>PGR</t>
  </si>
  <si>
    <t>Veralto Corp</t>
  </si>
  <si>
    <t>VLTO</t>
  </si>
  <si>
    <t>Public Service Enterprise Group Inc</t>
  </si>
  <si>
    <t>PEG</t>
  </si>
  <si>
    <t>Cooper Cos Inc/The</t>
  </si>
  <si>
    <t>COO</t>
  </si>
  <si>
    <t>Edison International</t>
  </si>
  <si>
    <t>EIX</t>
  </si>
  <si>
    <t>Schlumberger NV</t>
  </si>
  <si>
    <t>SLB</t>
  </si>
  <si>
    <t>Charles Schwab Corp/The</t>
  </si>
  <si>
    <t>SCHW</t>
  </si>
  <si>
    <t>Sherwin-Williams Co/The</t>
  </si>
  <si>
    <t>SHW</t>
  </si>
  <si>
    <t>West Pharmaceutical Services Inc</t>
  </si>
  <si>
    <t>WST</t>
  </si>
  <si>
    <t>J M Smucker Co/The</t>
  </si>
  <si>
    <t>SJM</t>
  </si>
  <si>
    <t>Snap-on Inc</t>
  </si>
  <si>
    <t>SNA</t>
  </si>
  <si>
    <t>AMETEK Inc</t>
  </si>
  <si>
    <t>AME</t>
  </si>
  <si>
    <t>Uber Technologies Inc</t>
  </si>
  <si>
    <t>UBER</t>
  </si>
  <si>
    <t>Southern Co/The</t>
  </si>
  <si>
    <t>SO</t>
  </si>
  <si>
    <t>Truist Financial Corp</t>
  </si>
  <si>
    <t>TFC</t>
  </si>
  <si>
    <t>Southwest Airlines Co</t>
  </si>
  <si>
    <t>LUV</t>
  </si>
  <si>
    <t>W R Berkley Corp</t>
  </si>
  <si>
    <t>WRB</t>
  </si>
  <si>
    <t>Stanley Black &amp; Decker Inc</t>
  </si>
  <si>
    <t>SWK</t>
  </si>
  <si>
    <t>Public Storage</t>
  </si>
  <si>
    <t>PSA</t>
  </si>
  <si>
    <t>Arista Networks Inc</t>
  </si>
  <si>
    <t>ANET</t>
  </si>
  <si>
    <t>Sysco Corp</t>
  </si>
  <si>
    <t>SYY</t>
  </si>
  <si>
    <t>Corteva Inc</t>
  </si>
  <si>
    <t>CTVA</t>
  </si>
  <si>
    <t>Texas Instruments Inc</t>
  </si>
  <si>
    <t>TXN</t>
  </si>
  <si>
    <t>Textron Inc</t>
  </si>
  <si>
    <t>TXT</t>
  </si>
  <si>
    <t>Thermo Fisher Scientific Inc</t>
  </si>
  <si>
    <t>TMO</t>
  </si>
  <si>
    <t>TJX Cos Inc/The</t>
  </si>
  <si>
    <t>TJX</t>
  </si>
  <si>
    <t>Globe Life Inc</t>
  </si>
  <si>
    <t>GL</t>
  </si>
  <si>
    <t>Johnson Controls International plc</t>
  </si>
  <si>
    <t>JCI</t>
  </si>
  <si>
    <t>Ulta Beauty Inc</t>
  </si>
  <si>
    <t>ULTA</t>
  </si>
  <si>
    <t>Union Pacific Corp</t>
  </si>
  <si>
    <t>UNP</t>
  </si>
  <si>
    <t>Keysight Technologies Inc</t>
  </si>
  <si>
    <t>KEYS</t>
  </si>
  <si>
    <t>UnitedHealth Group Inc</t>
  </si>
  <si>
    <t>UNH</t>
  </si>
  <si>
    <t>Blackstone Inc</t>
  </si>
  <si>
    <t>BX</t>
  </si>
  <si>
    <t>Ventas Inc</t>
  </si>
  <si>
    <t>VTR</t>
  </si>
  <si>
    <t>Labcorp Holdings Inc</t>
  </si>
  <si>
    <t>LH</t>
  </si>
  <si>
    <t>Vulcan Materials Co</t>
  </si>
  <si>
    <t>VMC</t>
  </si>
  <si>
    <t>Weyerhaeuser Co</t>
  </si>
  <si>
    <t>WY</t>
  </si>
  <si>
    <t>Williams Cos Inc/The</t>
  </si>
  <si>
    <t>WMB</t>
  </si>
  <si>
    <t>Constellation Energy Corp</t>
  </si>
  <si>
    <t>CEG</t>
  </si>
  <si>
    <t>WEC Energy Group Inc</t>
  </si>
  <si>
    <t>WEC</t>
  </si>
  <si>
    <t>Adobe Inc</t>
  </si>
  <si>
    <t>ADBE</t>
  </si>
  <si>
    <t>Vistra Corp</t>
  </si>
  <si>
    <t>VST</t>
  </si>
  <si>
    <t>AES Corp/The</t>
  </si>
  <si>
    <t>AES</t>
  </si>
  <si>
    <t>Expeditors International of Washington Inc</t>
  </si>
  <si>
    <t>EXPD</t>
  </si>
  <si>
    <t>Amgen Inc</t>
  </si>
  <si>
    <t>AMGN</t>
  </si>
  <si>
    <t>Apple Inc</t>
  </si>
  <si>
    <t>AAPL</t>
  </si>
  <si>
    <t>Autodesk Inc</t>
  </si>
  <si>
    <t>ADSK</t>
  </si>
  <si>
    <t>Cintas Corp</t>
  </si>
  <si>
    <t>CTAS</t>
  </si>
  <si>
    <t>Comcast Corp</t>
  </si>
  <si>
    <t>CMCSA</t>
  </si>
  <si>
    <t>Molson Coors Beverage Co</t>
  </si>
  <si>
    <t>TAP</t>
  </si>
  <si>
    <t>KLA Corp</t>
  </si>
  <si>
    <t>KLAC</t>
  </si>
  <si>
    <t>Marriott International Inc/MD</t>
  </si>
  <si>
    <t>MAR</t>
  </si>
  <si>
    <t>Fiserv Inc</t>
  </si>
  <si>
    <t>FI</t>
  </si>
  <si>
    <t>McCormick &amp; Co Inc/MD</t>
  </si>
  <si>
    <t>MKC</t>
  </si>
  <si>
    <t>PACCAR Inc</t>
  </si>
  <si>
    <t>PCAR</t>
  </si>
  <si>
    <t>Costco Wholesale Corp</t>
  </si>
  <si>
    <t>COST</t>
  </si>
  <si>
    <t>Stryker Corp</t>
  </si>
  <si>
    <t>SYK</t>
  </si>
  <si>
    <t>Tyson Foods Inc</t>
  </si>
  <si>
    <t>TSN</t>
  </si>
  <si>
    <t>Lamb Weston Holdings Inc</t>
  </si>
  <si>
    <t>LW</t>
  </si>
  <si>
    <t>Applied Materials Inc</t>
  </si>
  <si>
    <t>AMAT</t>
  </si>
  <si>
    <t>Cardinal Health Inc</t>
  </si>
  <si>
    <t>CAH</t>
  </si>
  <si>
    <t>Cincinnati Financial Corp</t>
  </si>
  <si>
    <t>CINF</t>
  </si>
  <si>
    <t>DR Horton Inc</t>
  </si>
  <si>
    <t>DHI</t>
  </si>
  <si>
    <t>Electronic Arts Inc</t>
  </si>
  <si>
    <t>EA</t>
  </si>
  <si>
    <t>Erie Indemnity Co</t>
  </si>
  <si>
    <t>ERIE</t>
  </si>
  <si>
    <t>Fair Isaac Corp</t>
  </si>
  <si>
    <t>FICO</t>
  </si>
  <si>
    <t>Fastenal Co</t>
  </si>
  <si>
    <t>FAST</t>
  </si>
  <si>
    <t>M&amp;T Bank Corp</t>
  </si>
  <si>
    <t>MTB</t>
  </si>
  <si>
    <t>Xcel Energy Inc</t>
  </si>
  <si>
    <t>XEL</t>
  </si>
  <si>
    <t>Fifth Third Bancorp</t>
  </si>
  <si>
    <t>FITB</t>
  </si>
  <si>
    <t>Gilead Sciences Inc</t>
  </si>
  <si>
    <t>GILD</t>
  </si>
  <si>
    <t>Hasbro Inc</t>
  </si>
  <si>
    <t>HAS</t>
  </si>
  <si>
    <t>Huntington Bancshares Inc/OH</t>
  </si>
  <si>
    <t>HBAN</t>
  </si>
  <si>
    <t>Welltower Inc</t>
  </si>
  <si>
    <t>WELL</t>
  </si>
  <si>
    <t>Biogen Inc</t>
  </si>
  <si>
    <t>BIIB</t>
  </si>
  <si>
    <t>Northern Trust Corp</t>
  </si>
  <si>
    <t>NTRS</t>
  </si>
  <si>
    <t>Packaging Corp of America</t>
  </si>
  <si>
    <t>PKG</t>
  </si>
  <si>
    <t>Paychex Inc</t>
  </si>
  <si>
    <t>PAYX</t>
  </si>
  <si>
    <t>QUALCOMM Inc</t>
  </si>
  <si>
    <t>QCOM</t>
  </si>
  <si>
    <t>Ross Stores Inc</t>
  </si>
  <si>
    <t>ROST</t>
  </si>
  <si>
    <t>IDEXX Laboratories Inc</t>
  </si>
  <si>
    <t>IDXX</t>
  </si>
  <si>
    <t>Starbucks Corp</t>
  </si>
  <si>
    <t>SBUX</t>
  </si>
  <si>
    <t>KeyCorp</t>
  </si>
  <si>
    <t>KEY</t>
  </si>
  <si>
    <t>Fox Corp</t>
  </si>
  <si>
    <t>FOXA</t>
  </si>
  <si>
    <t>FOX</t>
  </si>
  <si>
    <t>State Street Corp</t>
  </si>
  <si>
    <t>STT</t>
  </si>
  <si>
    <t>Norwegian Cruise Line Holdings Ltd</t>
  </si>
  <si>
    <t>NCLH</t>
  </si>
  <si>
    <t>US Bancorp</t>
  </si>
  <si>
    <t>USB</t>
  </si>
  <si>
    <t>A O Smith Corp</t>
  </si>
  <si>
    <t>AOS</t>
  </si>
  <si>
    <t>Gen Digital Inc</t>
  </si>
  <si>
    <t>GEN</t>
  </si>
  <si>
    <t>T Rowe Price Group Inc</t>
  </si>
  <si>
    <t>TROW</t>
  </si>
  <si>
    <t>Waste Management Inc</t>
  </si>
  <si>
    <t>WM</t>
  </si>
  <si>
    <t>Constellation Brands Inc</t>
  </si>
  <si>
    <t>STZ</t>
  </si>
  <si>
    <t>Invesco Ltd</t>
  </si>
  <si>
    <t>IVZ</t>
  </si>
  <si>
    <t>Intuit Inc</t>
  </si>
  <si>
    <t>INTU</t>
  </si>
  <si>
    <t>Morgan Stanley</t>
  </si>
  <si>
    <t>MS</t>
  </si>
  <si>
    <t>Microchip Technology Inc</t>
  </si>
  <si>
    <t>MCHP</t>
  </si>
  <si>
    <t>Crowdstrike Holdings Inc</t>
  </si>
  <si>
    <t>CRWD</t>
  </si>
  <si>
    <t>Chubb Ltd</t>
  </si>
  <si>
    <t>CB</t>
  </si>
  <si>
    <t>Hologic Inc</t>
  </si>
  <si>
    <t>HOLX</t>
  </si>
  <si>
    <t>Citizens Financial Group Inc</t>
  </si>
  <si>
    <t>CFG</t>
  </si>
  <si>
    <t>Jabil Inc</t>
  </si>
  <si>
    <t>JBL</t>
  </si>
  <si>
    <t>O'Reilly Automotive Inc</t>
  </si>
  <si>
    <t>ORLY</t>
  </si>
  <si>
    <t>Allstate Corp/The</t>
  </si>
  <si>
    <t>ALL</t>
  </si>
  <si>
    <t>Equity Residential</t>
  </si>
  <si>
    <t>EQR</t>
  </si>
  <si>
    <t>Keurig Dr Pepper Inc</t>
  </si>
  <si>
    <t>KDP</t>
  </si>
  <si>
    <t>Host Hotels &amp; Resorts Inc</t>
  </si>
  <si>
    <t>HST</t>
  </si>
  <si>
    <t>Incyte Corp</t>
  </si>
  <si>
    <t>INCY</t>
  </si>
  <si>
    <t>Simon Property Group Inc</t>
  </si>
  <si>
    <t>SPG</t>
  </si>
  <si>
    <t>Eastman Chemical Co</t>
  </si>
  <si>
    <t>EMN</t>
  </si>
  <si>
    <t>AvalonBay Communities Inc</t>
  </si>
  <si>
    <t>AVB</t>
  </si>
  <si>
    <t>Prudential Financial Inc</t>
  </si>
  <si>
    <t>PRU</t>
  </si>
  <si>
    <t>United Parcel Service Inc</t>
  </si>
  <si>
    <t>UPS</t>
  </si>
  <si>
    <t>STERIS PLC</t>
  </si>
  <si>
    <t>STE</t>
  </si>
  <si>
    <t>McKesson Corp</t>
  </si>
  <si>
    <t>MCK</t>
  </si>
  <si>
    <t>Lockheed Martin Corp</t>
  </si>
  <si>
    <t>LMT</t>
  </si>
  <si>
    <t>Cencora Inc</t>
  </si>
  <si>
    <t>COR</t>
  </si>
  <si>
    <t>Capital One Financial Corp</t>
  </si>
  <si>
    <t>COF</t>
  </si>
  <si>
    <t>The Campbell's Company</t>
  </si>
  <si>
    <t>CPB</t>
  </si>
  <si>
    <t>Waters Corp</t>
  </si>
  <si>
    <t>WAT</t>
  </si>
  <si>
    <t>Nordson Corp</t>
  </si>
  <si>
    <t>NDSN</t>
  </si>
  <si>
    <t>Dollar Tree Inc</t>
  </si>
  <si>
    <t>DLTR</t>
  </si>
  <si>
    <t>Darden Restaurants Inc</t>
  </si>
  <si>
    <t>DRI</t>
  </si>
  <si>
    <t>Evergy Inc</t>
  </si>
  <si>
    <t>EVRG</t>
  </si>
  <si>
    <t>Match Group Inc</t>
  </si>
  <si>
    <t>MTCH</t>
  </si>
  <si>
    <t>Domino's Pizza Inc</t>
  </si>
  <si>
    <t>DPZ</t>
  </si>
  <si>
    <t>NVR Inc</t>
  </si>
  <si>
    <t>NVR</t>
  </si>
  <si>
    <t>NetApp Inc</t>
  </si>
  <si>
    <t>NTAP</t>
  </si>
  <si>
    <t>Old Dominion Freight Line Inc</t>
  </si>
  <si>
    <t>ODFL</t>
  </si>
  <si>
    <t>DaVita Inc</t>
  </si>
  <si>
    <t>DVA</t>
  </si>
  <si>
    <t>HIG</t>
  </si>
  <si>
    <t>Iron Mountain Inc</t>
  </si>
  <si>
    <t>IRM</t>
  </si>
  <si>
    <t>Estee Lauder Cos Inc/The</t>
  </si>
  <si>
    <t>EL</t>
  </si>
  <si>
    <t>Cadence Design Systems Inc</t>
  </si>
  <si>
    <t>CDNS</t>
  </si>
  <si>
    <t>Tyler Technologies Inc</t>
  </si>
  <si>
    <t>TYL</t>
  </si>
  <si>
    <t>Universal Health Services Inc</t>
  </si>
  <si>
    <t>UHS</t>
  </si>
  <si>
    <t>Skyworks Solutions Inc</t>
  </si>
  <si>
    <t>SWKS</t>
  </si>
  <si>
    <t>Quest Diagnostics Inc</t>
  </si>
  <si>
    <t>DGX</t>
  </si>
  <si>
    <t>Rockwell Automation Inc</t>
  </si>
  <si>
    <t>ROK</t>
  </si>
  <si>
    <t>Kraft Heinz Co/The</t>
  </si>
  <si>
    <t>KHC</t>
  </si>
  <si>
    <t>American Tower Corp</t>
  </si>
  <si>
    <t>AMT</t>
  </si>
  <si>
    <t>Regeneron Pharmaceuticals Inc</t>
  </si>
  <si>
    <t>REGN</t>
  </si>
  <si>
    <t>Amazon.com Inc</t>
  </si>
  <si>
    <t>AMZN</t>
  </si>
  <si>
    <t>Jack Henry &amp; Associates Inc</t>
  </si>
  <si>
    <t>JKHY</t>
  </si>
  <si>
    <t>Ralph Lauren Corp</t>
  </si>
  <si>
    <t>RL</t>
  </si>
  <si>
    <t>BXP Inc</t>
  </si>
  <si>
    <t>BXP</t>
  </si>
  <si>
    <t>Amphenol Corp</t>
  </si>
  <si>
    <t>APH</t>
  </si>
  <si>
    <t>Howmet Aerospace Inc</t>
  </si>
  <si>
    <t>HWM</t>
  </si>
  <si>
    <t>Valero Energy Corp</t>
  </si>
  <si>
    <t>VLO</t>
  </si>
  <si>
    <t>Synopsys Inc</t>
  </si>
  <si>
    <t>SNPS</t>
  </si>
  <si>
    <t>CH Robinson Worldwide Inc</t>
  </si>
  <si>
    <t>CHRW</t>
  </si>
  <si>
    <t>Accenture PLC</t>
  </si>
  <si>
    <t>ACN</t>
  </si>
  <si>
    <t>TransDigm Group Inc</t>
  </si>
  <si>
    <t>TDG</t>
  </si>
  <si>
    <t>Yum! Brands Inc</t>
  </si>
  <si>
    <t>YUM</t>
  </si>
  <si>
    <t>Prologis Inc</t>
  </si>
  <si>
    <t>PLD</t>
  </si>
  <si>
    <t>FirstEnergy Corp</t>
  </si>
  <si>
    <t>FE</t>
  </si>
  <si>
    <t>VeriSign Inc</t>
  </si>
  <si>
    <t>VRSN</t>
  </si>
  <si>
    <t>Quanta Services Inc</t>
  </si>
  <si>
    <t>PWR</t>
  </si>
  <si>
    <t>Henry Schein Inc</t>
  </si>
  <si>
    <t>HSIC</t>
  </si>
  <si>
    <t>Ameren Corp</t>
  </si>
  <si>
    <t>AEE</t>
  </si>
  <si>
    <t>FactSet Research Systems Inc</t>
  </si>
  <si>
    <t>FDS</t>
  </si>
  <si>
    <t>NVIDIA Corp</t>
  </si>
  <si>
    <t>NVDA</t>
  </si>
  <si>
    <t>Cognizant Technology Solutions Corp</t>
  </si>
  <si>
    <t>CTSH</t>
  </si>
  <si>
    <t>Intuitive Surgical Inc</t>
  </si>
  <si>
    <t>ISRG</t>
  </si>
  <si>
    <t>Take-Two Interactive Software Inc</t>
  </si>
  <si>
    <t>TTWO</t>
  </si>
  <si>
    <t>Republic Services Inc</t>
  </si>
  <si>
    <t>RSG</t>
  </si>
  <si>
    <t>eBay Inc</t>
  </si>
  <si>
    <t>EBAY</t>
  </si>
  <si>
    <t>Goldman Sachs Group Inc/The</t>
  </si>
  <si>
    <t>GS</t>
  </si>
  <si>
    <t>SBA Communications Corp</t>
  </si>
  <si>
    <t>SBAC</t>
  </si>
  <si>
    <t>Sempra</t>
  </si>
  <si>
    <t>SRE</t>
  </si>
  <si>
    <t>Moody's Corp</t>
  </si>
  <si>
    <t>MCO</t>
  </si>
  <si>
    <t>ON Semiconductor Corp</t>
  </si>
  <si>
    <t>ON</t>
  </si>
  <si>
    <t>Booking Holdings Inc</t>
  </si>
  <si>
    <t>BKNG</t>
  </si>
  <si>
    <t>F5 Inc</t>
  </si>
  <si>
    <t>FFIV</t>
  </si>
  <si>
    <t>Akamai Technologies Inc</t>
  </si>
  <si>
    <t>AKAM</t>
  </si>
  <si>
    <t>Charles River Laboratories International Inc</t>
  </si>
  <si>
    <t>CRL</t>
  </si>
  <si>
    <t>MarketAxess Holdings Inc</t>
  </si>
  <si>
    <t>MKTX</t>
  </si>
  <si>
    <t>Devon Energy Corp</t>
  </si>
  <si>
    <t>DVN</t>
  </si>
  <si>
    <t>Bio-Techne Corp</t>
  </si>
  <si>
    <t>TECH</t>
  </si>
  <si>
    <t>Alphabet Inc</t>
  </si>
  <si>
    <t>GOOGL</t>
  </si>
  <si>
    <t>Allegion plc</t>
  </si>
  <si>
    <t>ALLE</t>
  </si>
  <si>
    <t>Netflix Inc</t>
  </si>
  <si>
    <t>NFLX</t>
  </si>
  <si>
    <t>Warner Bros Discovery Inc</t>
  </si>
  <si>
    <t>WBD</t>
  </si>
  <si>
    <t>Agilent Technologies Inc</t>
  </si>
  <si>
    <t>A</t>
  </si>
  <si>
    <t>Elevance Health Inc</t>
  </si>
  <si>
    <t>ELV</t>
  </si>
  <si>
    <t>Trimble Inc</t>
  </si>
  <si>
    <t>TRMB</t>
  </si>
  <si>
    <t>CME Group Inc</t>
  </si>
  <si>
    <t>CME</t>
  </si>
  <si>
    <t>DTE Energy Co</t>
  </si>
  <si>
    <t>DTE</t>
  </si>
  <si>
    <t>Nasdaq Inc</t>
  </si>
  <si>
    <t>NDAQ</t>
  </si>
  <si>
    <t>Philip Morris International Inc</t>
  </si>
  <si>
    <t>PM</t>
  </si>
  <si>
    <t>Salesforce Inc</t>
  </si>
  <si>
    <t>CRM</t>
  </si>
  <si>
    <t>Ingersoll Rand Inc</t>
  </si>
  <si>
    <t>IR</t>
  </si>
  <si>
    <t>Huntington Ingalls Industries Inc</t>
  </si>
  <si>
    <t>HII</t>
  </si>
  <si>
    <t>Roper Technologies Inc</t>
  </si>
  <si>
    <t>ROP</t>
  </si>
  <si>
    <t>MetLife Inc</t>
  </si>
  <si>
    <t>MET</t>
  </si>
  <si>
    <t>Tapestry Inc</t>
  </si>
  <si>
    <t>TPR</t>
  </si>
  <si>
    <t>CSX Corp</t>
  </si>
  <si>
    <t>CSX</t>
  </si>
  <si>
    <t>Edwards Lifesciences Corp</t>
  </si>
  <si>
    <t>EW</t>
  </si>
  <si>
    <t>Ameriprise Financial Inc</t>
  </si>
  <si>
    <t>AMP</t>
  </si>
  <si>
    <t>Zebra Technologies Corp</t>
  </si>
  <si>
    <t>ZBRA</t>
  </si>
  <si>
    <t>Zimmer Biomet Holdings Inc</t>
  </si>
  <si>
    <t>ZBH</t>
  </si>
  <si>
    <t>CBRE Group Inc</t>
  </si>
  <si>
    <t>CBRE</t>
  </si>
  <si>
    <t>Camden Property Trust</t>
  </si>
  <si>
    <t>CPT</t>
  </si>
  <si>
    <t>Mastercard Inc</t>
  </si>
  <si>
    <t>MA</t>
  </si>
  <si>
    <t>CarMax Inc</t>
  </si>
  <si>
    <t>KMX</t>
  </si>
  <si>
    <t>Intercontinental Exchange Inc</t>
  </si>
  <si>
    <t>ICE</t>
  </si>
  <si>
    <t>Smurfit WestRock PLC</t>
  </si>
  <si>
    <t>SW</t>
  </si>
  <si>
    <t>Fidelity National Information Services Inc</t>
  </si>
  <si>
    <t>FIS</t>
  </si>
  <si>
    <t>Chipotle Mexican Grill Inc</t>
  </si>
  <si>
    <t>CMG</t>
  </si>
  <si>
    <t>Wynn Resorts Ltd</t>
  </si>
  <si>
    <t>WYNN</t>
  </si>
  <si>
    <t>Live Nation Entertainment Inc</t>
  </si>
  <si>
    <t>LYV</t>
  </si>
  <si>
    <t>Assurant Inc</t>
  </si>
  <si>
    <t>AIZ</t>
  </si>
  <si>
    <t>NRG Energy Inc</t>
  </si>
  <si>
    <t>NRG</t>
  </si>
  <si>
    <t>Regions Financial Corp</t>
  </si>
  <si>
    <t>RF</t>
  </si>
  <si>
    <t>Monster Beverage Corp</t>
  </si>
  <si>
    <t>MNST</t>
  </si>
  <si>
    <t>Mosaic Co/The</t>
  </si>
  <si>
    <t>MOS</t>
  </si>
  <si>
    <t>Baker Hughes Co</t>
  </si>
  <si>
    <t>BKR</t>
  </si>
  <si>
    <t>Expedia Group Inc</t>
  </si>
  <si>
    <t>EXPE</t>
  </si>
  <si>
    <t>CF Industries Holdings Inc</t>
  </si>
  <si>
    <t>CF</t>
  </si>
  <si>
    <t>Leidos Holdings Inc</t>
  </si>
  <si>
    <t>LDOS</t>
  </si>
  <si>
    <t>APA Corp</t>
  </si>
  <si>
    <t>APA</t>
  </si>
  <si>
    <t>GOOG</t>
  </si>
  <si>
    <t>First Solar Inc</t>
  </si>
  <si>
    <t>FSLR</t>
  </si>
  <si>
    <t>Visa Inc</t>
  </si>
  <si>
    <t>V</t>
  </si>
  <si>
    <t>Mid-America Apartment Communities Inc</t>
  </si>
  <si>
    <t>MAA</t>
  </si>
  <si>
    <t>Xylem Inc/NY</t>
  </si>
  <si>
    <t>XYL</t>
  </si>
  <si>
    <t>Marathon Petroleum Corp</t>
  </si>
  <si>
    <t>MPC</t>
  </si>
  <si>
    <t>Advanced Micro Devices Inc</t>
  </si>
  <si>
    <t>AMD</t>
  </si>
  <si>
    <t>Tractor Supply Co</t>
  </si>
  <si>
    <t>TSCO</t>
  </si>
  <si>
    <t>ResMed Inc</t>
  </si>
  <si>
    <t>RMD</t>
  </si>
  <si>
    <t>Mettler-Toledo International Inc</t>
  </si>
  <si>
    <t>MTD</t>
  </si>
  <si>
    <t>Jacobs Solutions Inc</t>
  </si>
  <si>
    <t>J</t>
  </si>
  <si>
    <t>Copart Inc</t>
  </si>
  <si>
    <t>CPRT</t>
  </si>
  <si>
    <t>VICI Properties Inc</t>
  </si>
  <si>
    <t>VICI</t>
  </si>
  <si>
    <t>Fortinet Inc</t>
  </si>
  <si>
    <t>FTNT</t>
  </si>
  <si>
    <t>Albemarle Corp</t>
  </si>
  <si>
    <t>ALB</t>
  </si>
  <si>
    <t>Moderna Inc</t>
  </si>
  <si>
    <t>MRNA</t>
  </si>
  <si>
    <t>Essex Property Trust Inc</t>
  </si>
  <si>
    <t>ESS</t>
  </si>
  <si>
    <t>CoStar Group Inc</t>
  </si>
  <si>
    <t>CSGP</t>
  </si>
  <si>
    <t>Realty Income Corp</t>
  </si>
  <si>
    <t>O</t>
  </si>
  <si>
    <t>Palantir Technologies Inc</t>
  </si>
  <si>
    <t>PLTR</t>
  </si>
  <si>
    <t>Westinghouse Air Brake Technologies Corp</t>
  </si>
  <si>
    <t>WAB</t>
  </si>
  <si>
    <t>Pool Corp</t>
  </si>
  <si>
    <t>POOL</t>
  </si>
  <si>
    <t>Western Digital Corp</t>
  </si>
  <si>
    <t>WDC</t>
  </si>
  <si>
    <t>PepsiCo Inc</t>
  </si>
  <si>
    <t>PEP</t>
  </si>
  <si>
    <t>TE Connectivity PLC</t>
  </si>
  <si>
    <t>TEL</t>
  </si>
  <si>
    <t>Diamondback Energy Inc</t>
  </si>
  <si>
    <t>FANG</t>
  </si>
  <si>
    <t>Palo Alto Networks Inc</t>
  </si>
  <si>
    <t>PANW</t>
  </si>
  <si>
    <t>ServiceNow Inc</t>
  </si>
  <si>
    <t>NOW</t>
  </si>
  <si>
    <t>Church &amp; Dwight Co Inc</t>
  </si>
  <si>
    <t>CHD</t>
  </si>
  <si>
    <t>Federal Realty Investment Trust</t>
  </si>
  <si>
    <t>FRT</t>
  </si>
  <si>
    <t>MGM Resorts International</t>
  </si>
  <si>
    <t>MGM</t>
  </si>
  <si>
    <t>American Electric Power Co Inc</t>
  </si>
  <si>
    <t>AEP</t>
  </si>
  <si>
    <t>Invitation Homes Inc</t>
  </si>
  <si>
    <t>INVH</t>
  </si>
  <si>
    <t>PTC Inc</t>
  </si>
  <si>
    <t>PTC</t>
  </si>
  <si>
    <t>JB Hunt Transport Services Inc</t>
  </si>
  <si>
    <t>JBHT</t>
  </si>
  <si>
    <t>Lam Research Corp</t>
  </si>
  <si>
    <t>LRCX</t>
  </si>
  <si>
    <t>Mohawk Industries Inc</t>
  </si>
  <si>
    <t>MHK</t>
  </si>
  <si>
    <t>Pentair PLC</t>
  </si>
  <si>
    <t>PNR</t>
  </si>
  <si>
    <t>GE HealthCare Technologies Inc</t>
  </si>
  <si>
    <t>GEHC</t>
  </si>
  <si>
    <t>Vertex Pharmaceuticals Inc</t>
  </si>
  <si>
    <t>VRTX</t>
  </si>
  <si>
    <t>Amcor PLC</t>
  </si>
  <si>
    <t>AMCR</t>
  </si>
  <si>
    <t>Meta Platforms Inc</t>
  </si>
  <si>
    <t>META</t>
  </si>
  <si>
    <t>T-Mobile US Inc</t>
  </si>
  <si>
    <t>TMUS</t>
  </si>
  <si>
    <t>United Rentals Inc</t>
  </si>
  <si>
    <t>URI</t>
  </si>
  <si>
    <t>Honeywell International Inc</t>
  </si>
  <si>
    <t>HON</t>
  </si>
  <si>
    <t>Alexandria Real Estate Equities Inc</t>
  </si>
  <si>
    <t>ARE</t>
  </si>
  <si>
    <t>Delta Air Lines Inc</t>
  </si>
  <si>
    <t>DAL</t>
  </si>
  <si>
    <t>Seagate Technology Holdings PLC</t>
  </si>
  <si>
    <t>STX</t>
  </si>
  <si>
    <t>United Airlines Holdings Inc</t>
  </si>
  <si>
    <t>UAL</t>
  </si>
  <si>
    <t>News Corp</t>
  </si>
  <si>
    <t>NWS</t>
  </si>
  <si>
    <t>Centene Corp</t>
  </si>
  <si>
    <t>CNC</t>
  </si>
  <si>
    <t>Martin Marietta Materials Inc</t>
  </si>
  <si>
    <t>MLM</t>
  </si>
  <si>
    <t>Apollo Global Management Inc</t>
  </si>
  <si>
    <t>APO</t>
  </si>
  <si>
    <t>Teradyne Inc</t>
  </si>
  <si>
    <t>TER</t>
  </si>
  <si>
    <t>PayPal Holdings Inc</t>
  </si>
  <si>
    <t>PYPL</t>
  </si>
  <si>
    <t>Tesla Inc</t>
  </si>
  <si>
    <t>TSLA</t>
  </si>
  <si>
    <t>Blackrock Inc</t>
  </si>
  <si>
    <t>BLK</t>
  </si>
  <si>
    <t>Arch Capital Group Ltd</t>
  </si>
  <si>
    <t>ACGL</t>
  </si>
  <si>
    <t>KKR &amp; Co Inc</t>
  </si>
  <si>
    <t>KKR</t>
  </si>
  <si>
    <t>Dow Inc</t>
  </si>
  <si>
    <t>DOW</t>
  </si>
  <si>
    <t>Everest Group Ltd</t>
  </si>
  <si>
    <t>EG</t>
  </si>
  <si>
    <t>Teledyne Technologies Inc</t>
  </si>
  <si>
    <t>TDY</t>
  </si>
  <si>
    <t>GE Vernova Inc</t>
  </si>
  <si>
    <t>GEV</t>
  </si>
  <si>
    <t>NWSA</t>
  </si>
  <si>
    <t>Exelon Corp</t>
  </si>
  <si>
    <t>EXC</t>
  </si>
  <si>
    <t>Global Payments Inc</t>
  </si>
  <si>
    <t>GPN</t>
  </si>
  <si>
    <t>Crown Castle Inc</t>
  </si>
  <si>
    <t>CCI</t>
  </si>
  <si>
    <t>Align Technology Inc</t>
  </si>
  <si>
    <t>ALGN</t>
  </si>
  <si>
    <t>Kenvue Inc</t>
  </si>
  <si>
    <t>KVUE</t>
  </si>
  <si>
    <t>Targa Resources Corp</t>
  </si>
  <si>
    <t>TRGP</t>
  </si>
  <si>
    <t>Bunge Global SA</t>
  </si>
  <si>
    <t>BG</t>
  </si>
  <si>
    <t>Deckers Outdoor Corp</t>
  </si>
  <si>
    <t>DECK</t>
  </si>
  <si>
    <t>LKQ Corp</t>
  </si>
  <si>
    <t>LKQ</t>
  </si>
  <si>
    <t>Workday Inc</t>
  </si>
  <si>
    <t>WDAY</t>
  </si>
  <si>
    <t>Zoetis Inc</t>
  </si>
  <si>
    <t>ZTS</t>
  </si>
  <si>
    <t>Digital Realty Trust Inc</t>
  </si>
  <si>
    <t>DLR</t>
  </si>
  <si>
    <t>Equinix Inc</t>
  </si>
  <si>
    <t>EQIX</t>
  </si>
  <si>
    <t>Las Vegas Sands Corp</t>
  </si>
  <si>
    <t>LVS</t>
  </si>
  <si>
    <t>Molina Healthcare Inc</t>
  </si>
  <si>
    <t>MOH</t>
  </si>
  <si>
    <t>[4] Source: Bloomberg Professional</t>
  </si>
  <si>
    <t>[5] Source: Bloomberg Professional</t>
  </si>
  <si>
    <t>[6] Equals [4] x [5]</t>
  </si>
  <si>
    <t>[7] Equals [6] / Sum of Column [6]</t>
  </si>
  <si>
    <t>[8] Source: Bloomberg Professional</t>
  </si>
  <si>
    <t>[9] Equals [7] x [8]</t>
  </si>
  <si>
    <t>[11] Equals [7] x [10]</t>
  </si>
  <si>
    <t>MARKET RISK PREMIUM DERIVED FROM S&amp;P 500 - FERC METHODOLOGY</t>
  </si>
  <si>
    <t>[6] Equals [4] x [5], excluding companies with growth rates &lt;0% or &gt;20%</t>
  </si>
  <si>
    <t>[7] Equals [6] / Sum of Column [6], excluding companies with growth rates &lt;0% or &gt;20%</t>
  </si>
  <si>
    <t>CAPITAL ASSET PRICING MODEL - CURRENT RISK-FREE RATE, VALUE LINE BETA, AND</t>
  </si>
  <si>
    <t>K = Rf + β (Rm − Rf)</t>
  </si>
  <si>
    <t>Current 30-day average of 30-year U.S. Treasury bond yield</t>
  </si>
  <si>
    <t>Beta (β)</t>
  </si>
  <si>
    <t>Market Return (Rm)</t>
  </si>
  <si>
    <t>Market Risk Premium (Rm − Rf)</t>
  </si>
  <si>
    <t>ROE (K)</t>
  </si>
  <si>
    <t>[2] Source: Value Line Reports</t>
  </si>
  <si>
    <t>[4] Equals [3] - [1]</t>
  </si>
  <si>
    <t>[5] Equals [1] + [2] x [4]</t>
  </si>
  <si>
    <t>CAPITAL ASSET PRICING MODEL -- NEAR-TERM PROJECTED RISK-FREE RATE, VALUE LINE BETA, AND</t>
  </si>
  <si>
    <t>CAPITAL ASSET PRICING MODEL -- LONG-TERM PROJECTED RISK-FREE RATE, VALUE LINE BETA, AND</t>
  </si>
  <si>
    <t>CAPITAL ASSET PRICING MODEL -- CURRENT RISK-FREE RATE, BLOOMBERG BETA, AND</t>
  </si>
  <si>
    <r>
      <t>CAPITAL ASSET PRICING MODEL -- NEAR-TERM PROJECTED RISK-FREE RATE</t>
    </r>
    <r>
      <rPr>
        <sz val="8.5"/>
        <color theme="1"/>
        <rFont val="Arial"/>
        <family val="2"/>
      </rPr>
      <t>, BLOOMBERG BETA, AND</t>
    </r>
  </si>
  <si>
    <r>
      <t>CAPITAL ASSET PRICING MODEL -- LONG-TERM PROJECTED RISK-FREE RATE</t>
    </r>
    <r>
      <rPr>
        <sz val="8.5"/>
        <color theme="1"/>
        <rFont val="Arial"/>
        <family val="2"/>
      </rPr>
      <t>, BLOOMBERG BETA, AND</t>
    </r>
  </si>
  <si>
    <t>CAPITAL ASSET PRICING MODEL -- CURRENT RISK-FREE RATE, VALUE LINE BETA, AND</t>
  </si>
  <si>
    <r>
      <t>CAPITAL ASSET PRICING MODEL -- CURRENT RISK-FREE RATE</t>
    </r>
    <r>
      <rPr>
        <sz val="8.5"/>
        <color theme="1"/>
        <rFont val="Arial"/>
        <family val="2"/>
      </rPr>
      <t>, BLOOMBERG BETA, AND</t>
    </r>
  </si>
  <si>
    <t>CAPITAL ASSET PRICING MODEL -- NEAR-TERM PROJECTED RISK-FREE RATE, BLOOMBERG BETA, AND</t>
  </si>
  <si>
    <t>CAPITAL ASSET PRICING MODEL -- LONG-TERM PROJECTED RISK-FREE RATE, BLOOMBERG BETA, AND</t>
  </si>
  <si>
    <t>BOND YIELD PLUS RISK PREMIUM ANALYSIS</t>
  </si>
  <si>
    <t>Risk Premium -- Natural Gas Utilities (US)</t>
  </si>
  <si>
    <t>Average Authorized Gas ROE</t>
  </si>
  <si>
    <t>U.S. Govt. 30-year Treasury</t>
  </si>
  <si>
    <t>Risk Premium</t>
  </si>
  <si>
    <t>1992.1</t>
  </si>
  <si>
    <t>1992.2</t>
  </si>
  <si>
    <t>1992.3</t>
  </si>
  <si>
    <t>1992.4</t>
  </si>
  <si>
    <t>1993.1</t>
  </si>
  <si>
    <t>1993.2</t>
  </si>
  <si>
    <t>1993.3</t>
  </si>
  <si>
    <t>1993.4</t>
  </si>
  <si>
    <t>1994.1</t>
  </si>
  <si>
    <t>1994.2</t>
  </si>
  <si>
    <t>1994.3</t>
  </si>
  <si>
    <t>1994.4</t>
  </si>
  <si>
    <t>1995.2</t>
  </si>
  <si>
    <t>1995.3</t>
  </si>
  <si>
    <t>1995.4</t>
  </si>
  <si>
    <t>1996.1</t>
  </si>
  <si>
    <t>1996.2</t>
  </si>
  <si>
    <t>1996.3</t>
  </si>
  <si>
    <t>1996.4</t>
  </si>
  <si>
    <t>SUMMARY OUTPUT</t>
  </si>
  <si>
    <t>1997.1</t>
  </si>
  <si>
    <t>1997.2</t>
  </si>
  <si>
    <t>Regression Statistics</t>
  </si>
  <si>
    <t>1997.3</t>
  </si>
  <si>
    <t>Multiple R</t>
  </si>
  <si>
    <t>1997.4</t>
  </si>
  <si>
    <t>R Square</t>
  </si>
  <si>
    <t>1998.2</t>
  </si>
  <si>
    <t>Adjusted R Square</t>
  </si>
  <si>
    <t>1998.3</t>
  </si>
  <si>
    <t>Standard Error</t>
  </si>
  <si>
    <t>1998.4</t>
  </si>
  <si>
    <t>Observations</t>
  </si>
  <si>
    <t>1999.1</t>
  </si>
  <si>
    <t>1999.2</t>
  </si>
  <si>
    <t>ANOVA</t>
  </si>
  <si>
    <t>1999.4</t>
  </si>
  <si>
    <t>df</t>
  </si>
  <si>
    <t>SS</t>
  </si>
  <si>
    <t>Significance F</t>
  </si>
  <si>
    <t>2000.1</t>
  </si>
  <si>
    <t>Regression</t>
  </si>
  <si>
    <t>2000.2</t>
  </si>
  <si>
    <t>Residual</t>
  </si>
  <si>
    <t>2000.3</t>
  </si>
  <si>
    <t>Total</t>
  </si>
  <si>
    <t>2000.4</t>
  </si>
  <si>
    <t>2001.1</t>
  </si>
  <si>
    <t>Coefficients</t>
  </si>
  <si>
    <t>t Stat</t>
  </si>
  <si>
    <t>P-value</t>
  </si>
  <si>
    <t>Lower 95%</t>
  </si>
  <si>
    <t>Upper 95%</t>
  </si>
  <si>
    <t>2001.2</t>
  </si>
  <si>
    <t>Intercept</t>
  </si>
  <si>
    <t>2001.4</t>
  </si>
  <si>
    <t>X Variable 1</t>
  </si>
  <si>
    <t>2002.1</t>
  </si>
  <si>
    <t>2002.2</t>
  </si>
  <si>
    <t>2002.3</t>
  </si>
  <si>
    <t>2002.4</t>
  </si>
  <si>
    <t>2003.1</t>
  </si>
  <si>
    <t>U.S. Govt.</t>
  </si>
  <si>
    <t>2003.2</t>
  </si>
  <si>
    <t>30-year</t>
  </si>
  <si>
    <t>Risk</t>
  </si>
  <si>
    <t>2003.3</t>
  </si>
  <si>
    <t>Treasury</t>
  </si>
  <si>
    <t>Premium</t>
  </si>
  <si>
    <t>ROE</t>
  </si>
  <si>
    <t>2003.4</t>
  </si>
  <si>
    <t>2004.1</t>
  </si>
  <si>
    <t>Current 30-day average of 30-year U.S. Treasury bond yield [4]</t>
  </si>
  <si>
    <t>2004.2</t>
  </si>
  <si>
    <t>2004.3</t>
  </si>
  <si>
    <t>Blue Chip Long-Term Projected Forecast (2026-2030) [6]</t>
  </si>
  <si>
    <t>2004.4</t>
  </si>
  <si>
    <t>AVERAGE</t>
  </si>
  <si>
    <t>2005.1</t>
  </si>
  <si>
    <t>2005.2</t>
  </si>
  <si>
    <t>2005.3</t>
  </si>
  <si>
    <t>2005.4</t>
  </si>
  <si>
    <t>[2] Source: Bloomberg Professional, quarterly bond yields are the average of each trading day in the quarter</t>
  </si>
  <si>
    <t>2006.1</t>
  </si>
  <si>
    <t>[3] Equals Column [1] − Column [2]</t>
  </si>
  <si>
    <t>2006.2</t>
  </si>
  <si>
    <t>2006.3</t>
  </si>
  <si>
    <t>2006.4</t>
  </si>
  <si>
    <t>2007.1</t>
  </si>
  <si>
    <t xml:space="preserve">[7] See notes [4], [5] &amp; [6] </t>
  </si>
  <si>
    <t>2007.2</t>
  </si>
  <si>
    <t>2007.3</t>
  </si>
  <si>
    <t>[9] Equals Column [7] + Column [8]</t>
  </si>
  <si>
    <t>2007.4</t>
  </si>
  <si>
    <t>2008.1</t>
  </si>
  <si>
    <t>2008.2</t>
  </si>
  <si>
    <t>2008.3</t>
  </si>
  <si>
    <t>2008.4</t>
  </si>
  <si>
    <t>2009.1</t>
  </si>
  <si>
    <t>2009.2</t>
  </si>
  <si>
    <t>2009.3</t>
  </si>
  <si>
    <t>2009.4</t>
  </si>
  <si>
    <t>2010.1</t>
  </si>
  <si>
    <t>2010.2</t>
  </si>
  <si>
    <t>2010.3</t>
  </si>
  <si>
    <t>2010.4</t>
  </si>
  <si>
    <t>2011.1</t>
  </si>
  <si>
    <t>2011.2</t>
  </si>
  <si>
    <t>2011.3</t>
  </si>
  <si>
    <t>2011.4</t>
  </si>
  <si>
    <t>2012.1</t>
  </si>
  <si>
    <t>2012.2</t>
  </si>
  <si>
    <t>2012.3</t>
  </si>
  <si>
    <t>2012.4</t>
  </si>
  <si>
    <t>2013.1</t>
  </si>
  <si>
    <t>2013.2</t>
  </si>
  <si>
    <t>2013.3</t>
  </si>
  <si>
    <t>2013.4</t>
  </si>
  <si>
    <t>2014.1</t>
  </si>
  <si>
    <t>2014.2</t>
  </si>
  <si>
    <t>2014.3</t>
  </si>
  <si>
    <t>2014.4</t>
  </si>
  <si>
    <t>2015.1</t>
  </si>
  <si>
    <t>2015.2</t>
  </si>
  <si>
    <t>2015.3</t>
  </si>
  <si>
    <t>2015.4</t>
  </si>
  <si>
    <t>2016.1</t>
  </si>
  <si>
    <t>2016.2</t>
  </si>
  <si>
    <t>2016.3</t>
  </si>
  <si>
    <t>2016.4</t>
  </si>
  <si>
    <t>2017.1</t>
  </si>
  <si>
    <t>2017.2</t>
  </si>
  <si>
    <t>2017.3</t>
  </si>
  <si>
    <t>2017.4</t>
  </si>
  <si>
    <t>2018.1</t>
  </si>
  <si>
    <t>2018.2</t>
  </si>
  <si>
    <t>2018.3</t>
  </si>
  <si>
    <t>2018.4</t>
  </si>
  <si>
    <t>2019.1</t>
  </si>
  <si>
    <t>2019.2</t>
  </si>
  <si>
    <t>2019.3</t>
  </si>
  <si>
    <t>2019.4</t>
  </si>
  <si>
    <t>2020.1</t>
  </si>
  <si>
    <t>2020.2</t>
  </si>
  <si>
    <t>MEDIAN</t>
  </si>
  <si>
    <t>EXPECTED EARNINGS ANALYSIS</t>
  </si>
  <si>
    <t>Compound Annual Growth Rate</t>
  </si>
  <si>
    <t>Adjustment Factor</t>
  </si>
  <si>
    <t>Adjusted Return on Common Equity</t>
  </si>
  <si>
    <t>[1] Source: Value Line</t>
  </si>
  <si>
    <t>[2] Source: Value Line</t>
  </si>
  <si>
    <t>[3] Source: Value Line</t>
  </si>
  <si>
    <t>[4] Equals [2] x [3]</t>
  </si>
  <si>
    <t>[6] Source: Value Line</t>
  </si>
  <si>
    <t>[7] Equals [5] x [6]</t>
  </si>
  <si>
    <t>[8] Equals ([7] / [4]) ^ (1/5) - 1</t>
  </si>
  <si>
    <t>[9] Equals 2 x (1 + [8]) / (2 + [8])</t>
  </si>
  <si>
    <t>[10] Equals [1] x [9]</t>
  </si>
  <si>
    <t>Hartford Insurance Group Inc/The</t>
  </si>
  <si>
    <t>[3] Source: Exhibit JCN-5, page 1</t>
  </si>
  <si>
    <t>[3] Source: Exhibit JCN-5, page 8</t>
  </si>
  <si>
    <t>Blue Chip Near-Term Projected Forecast (Q2 2025 - Q2 2026) [5]</t>
  </si>
  <si>
    <t>Williams-Sonoma Inc</t>
  </si>
  <si>
    <t>WSM</t>
  </si>
  <si>
    <t>Expand Energy Corp</t>
  </si>
  <si>
    <t>EXE</t>
  </si>
  <si>
    <t>DoorDash Inc</t>
  </si>
  <si>
    <t>DASH</t>
  </si>
  <si>
    <t>TKO Group Holdings Inc</t>
  </si>
  <si>
    <t>TKO</t>
  </si>
  <si>
    <t>Median excluding Spire, Inc.</t>
  </si>
  <si>
    <t>Mean excluding Spire, Inc.</t>
  </si>
  <si>
    <t>[2] Source: Bloomberg Professional, equals 30-day average as of August 31, 2025</t>
  </si>
  <si>
    <t>[2] Source: Bloomberg Professional, equals 90-day average as of August 31, 2025</t>
  </si>
  <si>
    <t>[2] Source: Bloomberg Professional, equals 180-day average as of August 31, 2025</t>
  </si>
  <si>
    <t>Including Spire:</t>
  </si>
  <si>
    <t>Excluding Spire:</t>
  </si>
  <si>
    <t>[10] Source: Value Line, as of August 31, 2025</t>
  </si>
  <si>
    <t>Interactive Brokers Group Inc</t>
  </si>
  <si>
    <t>IBKR</t>
  </si>
  <si>
    <t>Trade Desk Inc/The</t>
  </si>
  <si>
    <t>TTD</t>
  </si>
  <si>
    <t>Datadog Inc</t>
  </si>
  <si>
    <t>DDOG</t>
  </si>
  <si>
    <t>Block Inc</t>
  </si>
  <si>
    <t>XYZ</t>
  </si>
  <si>
    <t>Paramount Skydance Corp</t>
  </si>
  <si>
    <t>PSKY</t>
  </si>
  <si>
    <t>Coinbase Global Inc</t>
  </si>
  <si>
    <t>COIN</t>
  </si>
  <si>
    <t>[1] Source: Bloomberg Professional, 30-day average as of August 31, 2025</t>
  </si>
  <si>
    <t>[1] Source: Blue Chip Financial Forecasts, Vol. 44, No. 9, August 29, 2025 at 2</t>
  </si>
  <si>
    <t>[1] Source: Blue Chip Financial Forecasts, Vol. 44, No. 6, June 2, 2025 at 14</t>
  </si>
  <si>
    <t>Projected 30-year U.S. Treasury bond yield (2027 - 2031)</t>
  </si>
  <si>
    <t>Near-term projected 30-year U.S. Treasury bond yield (Q4 2025 - Q4 2026)</t>
  </si>
  <si>
    <t>[2] Source: Bloomberg Professional, as of August 31, 2025</t>
  </si>
  <si>
    <t>Lower 95.0%</t>
  </si>
  <si>
    <t>Upper 95.0%</t>
  </si>
  <si>
    <t>Value Line ROE
2028-2030</t>
  </si>
  <si>
    <t>Value Line
Total Capital
2024</t>
  </si>
  <si>
    <t>Value Line
Common Equity Ratio 
2024</t>
  </si>
  <si>
    <t>Total Equity 
2024</t>
  </si>
  <si>
    <t>Value Line
Total Capital
2028-2030</t>
  </si>
  <si>
    <t>Value Line
Common Equity Ratio
2028-2030</t>
  </si>
  <si>
    <t>Total Equity 
2028-2030</t>
  </si>
  <si>
    <t>[1] Source: Regulatory Research Associates, rate cases through August 31, 2025</t>
  </si>
  <si>
    <t>[4] Source: Bloomberg Professional, 30-day average as of August 31, 2025</t>
  </si>
  <si>
    <t>[5] Source: Blue Chip Financial Forecasts, Vol. 44, No. 9, August 29, 2025 at 2</t>
  </si>
  <si>
    <t>[6] Source: Blue Chip Financial Forecasts, Vol. 44, No. 6, June 2, 2025 at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</si>
</sst>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[&quot;#&quot;]&quot;"/>
    <numFmt numFmtId="166" formatCode="_(* #,##0_);_(* \(#,##0\);_(* &quot;-&quot;??_);_(@_)"/>
    <numFmt numFmtId="167" formatCode="_(&quot;$&quot;* #,##0.00000_);_(&quot;$&quot;* \(#,##0.00000\);_(&quot;$&quot;* &quot;-&quot;?????_);_(@_)"/>
    <numFmt numFmtId="168" formatCode="0.00_);\(0.00\)"/>
    <numFmt numFmtId="169" formatCode="&quot;$&quot;* #,##0_);&quot;$&quot;* \(#,##0\)"/>
    <numFmt numFmtId="170" formatCode="_(* #,##0.00000_);_(* \(#,##0.00000\);_(* &quot;-&quot;?????_);_(@_)"/>
    <numFmt numFmtId="171" formatCode="0.00000%"/>
    <numFmt numFmtId="172" formatCode="0.0000"/>
    <numFmt numFmtId="173" formatCode="0.0"/>
    <numFmt numFmtId="174" formatCode="General_)"/>
    <numFmt numFmtId="175" formatCode="0.000"/>
    <numFmt numFmtId="176" formatCode="0.000%"/>
    <numFmt numFmtId="177" formatCode="0.0000%"/>
  </numFmts>
  <fonts count="124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FF"/>
      <name val="Arial"/>
      <family val="2"/>
    </font>
    <font>
      <sz val="10"/>
      <color indexed="9"/>
      <name val="Arial"/>
      <family val="2"/>
    </font>
    <font>
      <sz val="10"/>
      <color rgb="FFFF6600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theme="1"/>
      <name val="Calibri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b/>
      <sz val="9"/>
      <name val="Arial"/>
      <family val="2"/>
    </font>
    <font>
      <sz val="10"/>
      <color theme="1"/>
      <name val="Ariel"/>
      <family val="2"/>
    </font>
    <font>
      <sz val="12"/>
      <name val="Tms Rmn"/>
    </font>
    <font>
      <sz val="24"/>
      <name val="Arial"/>
      <family val="2"/>
    </font>
    <font>
      <sz val="10"/>
      <name val="Helv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rgb="FF660066"/>
      <name val="Arial"/>
      <family val="2"/>
    </font>
    <font>
      <b/>
      <sz val="11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8.5"/>
      <color theme="1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indexed="62"/>
      <name val="Arial"/>
      <family val="2"/>
    </font>
    <font>
      <b/>
      <sz val="12"/>
      <name val="Tms Rmn"/>
    </font>
    <font>
      <sz val="8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2"/>
      <name val="Arial MT"/>
    </font>
    <font>
      <b/>
      <sz val="10"/>
      <color indexed="63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9.75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12"/>
      <name val="MS Sans Serif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b/>
      <sz val="10"/>
      <color indexed="12"/>
      <name val="MS Sans Serif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sz val="12"/>
      <color indexed="13"/>
      <name val="Tms Rmn"/>
    </font>
    <font>
      <b/>
      <sz val="18"/>
      <color indexed="56"/>
      <name val="Cambria"/>
      <family val="2"/>
    </font>
    <font>
      <b/>
      <sz val="14"/>
      <color indexed="56"/>
      <name val="Arial"/>
      <family val="2"/>
    </font>
    <font>
      <b/>
      <sz val="10"/>
      <color indexed="8"/>
      <name val="Arial"/>
      <family val="2"/>
    </font>
    <font>
      <sz val="12"/>
      <color indexed="8"/>
      <name val="Arial MT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8.5"/>
      <color theme="1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9"/>
      <color indexed="8"/>
      <name val="Calibri"/>
      <family val="2"/>
    </font>
    <font>
      <i/>
      <sz val="10"/>
      <name val="Arial"/>
      <family val="2"/>
    </font>
    <font>
      <b/>
      <sz val="8.5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2"/>
      </patternFill>
    </fill>
  </fills>
  <borders count="5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ashed">
        <color rgb="FFBFBFB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0173">
    <xf numFmtId="0" fontId="0" fillId="0" borderId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9" fillId="0" borderId="0"/>
    <xf numFmtId="0" fontId="34" fillId="0" borderId="0"/>
    <xf numFmtId="9" fontId="29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8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42" fontId="33" fillId="0" borderId="0" applyFill="0" applyBorder="0" applyProtection="0">
      <alignment horizontal="left"/>
    </xf>
    <xf numFmtId="42" fontId="54" fillId="0" borderId="0" applyFill="0" applyBorder="0" applyAlignment="0" applyProtection="0"/>
    <xf numFmtId="44" fontId="34" fillId="0" borderId="0">
      <alignment horizontal="left"/>
    </xf>
    <xf numFmtId="167" fontId="33" fillId="0" borderId="12" applyBorder="0">
      <alignment horizont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32" fillId="3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32" fillId="34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32" fillId="35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32" fillId="3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2" fillId="37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2" fillId="38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32" fillId="39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32" fillId="40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32" fillId="41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32" fillId="36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2" fillId="3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2" fillId="4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5" fillId="43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5" fillId="4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5" fillId="41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5" fillId="44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5" fillId="45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5" fillId="46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5" fillId="47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5" fillId="48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5" fillId="4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5" fillId="44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5" fillId="45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5" fillId="50" borderId="0" applyNumberFormat="0" applyBorder="0" applyAlignment="0" applyProtection="0"/>
    <xf numFmtId="43" fontId="34" fillId="0" borderId="0">
      <alignment horizontal="left"/>
    </xf>
    <xf numFmtId="168" fontId="34" fillId="0" borderId="0">
      <alignment horizontal="left"/>
    </xf>
    <xf numFmtId="37" fontId="33" fillId="0" borderId="0" applyNumberFormat="0" applyBorder="0" applyAlignment="0"/>
    <xf numFmtId="38" fontId="56" fillId="0" borderId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57" fillId="34" borderId="0" applyNumberFormat="0" applyBorder="0" applyAlignment="0" applyProtection="0"/>
    <xf numFmtId="0" fontId="47" fillId="6" borderId="6" applyNumberFormat="0" applyAlignment="0" applyProtection="0"/>
    <xf numFmtId="0" fontId="47" fillId="6" borderId="6" applyNumberFormat="0" applyAlignment="0" applyProtection="0"/>
    <xf numFmtId="0" fontId="47" fillId="6" borderId="6" applyNumberFormat="0" applyAlignment="0" applyProtection="0"/>
    <xf numFmtId="0" fontId="47" fillId="6" borderId="6" applyNumberFormat="0" applyAlignment="0" applyProtection="0"/>
    <xf numFmtId="0" fontId="58" fillId="51" borderId="13" applyNumberFormat="0" applyAlignment="0" applyProtection="0"/>
    <xf numFmtId="0" fontId="58" fillId="51" borderId="13" applyNumberFormat="0" applyAlignment="0" applyProtection="0"/>
    <xf numFmtId="0" fontId="49" fillId="7" borderId="9" applyNumberFormat="0" applyAlignment="0" applyProtection="0"/>
    <xf numFmtId="0" fontId="49" fillId="7" borderId="9" applyNumberFormat="0" applyAlignment="0" applyProtection="0"/>
    <xf numFmtId="0" fontId="49" fillId="7" borderId="9" applyNumberFormat="0" applyAlignment="0" applyProtection="0"/>
    <xf numFmtId="0" fontId="49" fillId="7" borderId="9" applyNumberFormat="0" applyAlignment="0" applyProtection="0"/>
    <xf numFmtId="0" fontId="59" fillId="52" borderId="14" applyNumberFormat="0" applyAlignment="0" applyProtection="0"/>
    <xf numFmtId="37" fontId="34" fillId="0" borderId="0">
      <alignment horizontal="center"/>
    </xf>
    <xf numFmtId="37" fontId="33" fillId="0" borderId="0" applyNumberFormat="0" applyFill="0" applyBorder="0" applyProtection="0">
      <alignment horizontal="centerContinuous"/>
    </xf>
    <xf numFmtId="37" fontId="34" fillId="0" borderId="15">
      <alignment horizontal="center"/>
    </xf>
    <xf numFmtId="37" fontId="34" fillId="0" borderId="15">
      <alignment horizontal="center"/>
    </xf>
    <xf numFmtId="0" fontId="60" fillId="53" borderId="0" applyAlignment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5" fillId="0" borderId="0" applyFont="0" applyFill="0" applyBorder="0" applyAlignment="0" applyProtection="0"/>
    <xf numFmtId="3" fontId="33" fillId="0" borderId="0" applyFont="0" applyFill="0" applyBorder="0" applyAlignment="0" applyProtection="0"/>
    <xf numFmtId="37" fontId="33" fillId="0" borderId="0" applyFill="0" applyBorder="0" applyAlignment="0" applyProtection="0"/>
    <xf numFmtId="0" fontId="33" fillId="0" borderId="0" applyNumberFormat="0" applyFill="0" applyBorder="0" applyAlignment="0" applyProtection="0"/>
    <xf numFmtId="4" fontId="66" fillId="0" borderId="1" applyFill="0" applyProtection="0">
      <alignment horizontal="center" vertical="center" wrapText="1"/>
    </xf>
    <xf numFmtId="0" fontId="33" fillId="0" borderId="0" applyNumberForma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1" fontId="33" fillId="0" borderId="0" applyFill="0" applyBorder="0" applyAlignment="0" applyProtection="0"/>
    <xf numFmtId="42" fontId="33" fillId="0" borderId="2"/>
    <xf numFmtId="42" fontId="33" fillId="0" borderId="2"/>
    <xf numFmtId="43" fontId="33" fillId="0" borderId="0" applyBorder="0">
      <alignment horizontal="left"/>
    </xf>
    <xf numFmtId="5" fontId="33" fillId="0" borderId="0" applyFill="0" applyBorder="0" applyAlignment="0" applyProtection="0"/>
    <xf numFmtId="0" fontId="68" fillId="0" borderId="0"/>
    <xf numFmtId="0" fontId="68" fillId="0" borderId="0"/>
    <xf numFmtId="0" fontId="68" fillId="0" borderId="16"/>
    <xf numFmtId="0" fontId="33" fillId="0" borderId="0" applyFont="0" applyFill="0" applyBorder="0" applyAlignment="0" applyProtection="0"/>
    <xf numFmtId="169" fontId="33" fillId="0" borderId="0"/>
    <xf numFmtId="7" fontId="69" fillId="0" borderId="17"/>
    <xf numFmtId="7" fontId="69" fillId="0" borderId="17"/>
    <xf numFmtId="7" fontId="69" fillId="0" borderId="17"/>
    <xf numFmtId="7" fontId="69" fillId="0" borderId="17"/>
    <xf numFmtId="4" fontId="70" fillId="0" borderId="0" applyFont="0" applyBorder="0">
      <alignment horizontal="justify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2" fontId="33" fillId="0" borderId="0" applyFont="0" applyFill="0" applyBorder="0" applyAlignment="0" applyProtection="0"/>
    <xf numFmtId="38" fontId="54" fillId="0" borderId="0"/>
    <xf numFmtId="170" fontId="33" fillId="0" borderId="0">
      <alignment horizontal="center"/>
    </xf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72" fillId="35" borderId="0" applyNumberFormat="0" applyBorder="0" applyAlignment="0" applyProtection="0"/>
    <xf numFmtId="38" fontId="73" fillId="0" borderId="0"/>
    <xf numFmtId="49" fontId="74" fillId="0" borderId="0" applyNumberFormat="0" applyFill="0" applyBorder="0" applyProtection="0">
      <alignment horizontal="centerContinuous"/>
    </xf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75" fillId="0" borderId="18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76" fillId="0" borderId="19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77" fillId="0" borderId="20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33" fillId="0" borderId="0" applyNumberFormat="0" applyFill="0" applyBorder="0" applyProtection="0">
      <alignment horizontal="justify" vertical="top" wrapText="1"/>
    </xf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62" fillId="54" borderId="0"/>
    <xf numFmtId="0" fontId="62" fillId="54" borderId="0"/>
    <xf numFmtId="0" fontId="45" fillId="5" borderId="6" applyNumberFormat="0" applyAlignment="0" applyProtection="0"/>
    <xf numFmtId="0" fontId="45" fillId="5" borderId="6" applyNumberFormat="0" applyAlignment="0" applyProtection="0"/>
    <xf numFmtId="0" fontId="45" fillId="5" borderId="6" applyNumberFormat="0" applyAlignment="0" applyProtection="0"/>
    <xf numFmtId="0" fontId="45" fillId="5" borderId="6" applyNumberFormat="0" applyAlignment="0" applyProtection="0"/>
    <xf numFmtId="0" fontId="81" fillId="38" borderId="13" applyNumberFormat="0" applyAlignment="0" applyProtection="0"/>
    <xf numFmtId="0" fontId="81" fillId="38" borderId="13" applyNumberFormat="0" applyAlignment="0" applyProtection="0"/>
    <xf numFmtId="0" fontId="82" fillId="55" borderId="16"/>
    <xf numFmtId="37" fontId="83" fillId="0" borderId="0" applyBorder="0" applyAlignment="0" applyProtection="0"/>
    <xf numFmtId="0" fontId="83" fillId="56" borderId="0"/>
    <xf numFmtId="41" fontId="54" fillId="0" borderId="0" applyFill="0" applyBorder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84" fillId="0" borderId="21" applyNumberFormat="0" applyFill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85" fillId="57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33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25" fillId="0" borderId="0"/>
    <xf numFmtId="0" fontId="25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25" fillId="0" borderId="0"/>
    <xf numFmtId="0" fontId="25" fillId="0" borderId="0"/>
    <xf numFmtId="0" fontId="34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34" fillId="0" borderId="0"/>
    <xf numFmtId="0" fontId="33" fillId="0" borderId="0"/>
    <xf numFmtId="0" fontId="33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25" fillId="0" borderId="0"/>
    <xf numFmtId="0" fontId="63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3" fillId="0" borderId="0"/>
    <xf numFmtId="0" fontId="3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4" fillId="0" borderId="0"/>
    <xf numFmtId="0" fontId="25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3" fillId="0" borderId="0"/>
    <xf numFmtId="0" fontId="33" fillId="0" borderId="0"/>
    <xf numFmtId="0" fontId="63" fillId="0" borderId="0"/>
    <xf numFmtId="0" fontId="63" fillId="0" borderId="0"/>
    <xf numFmtId="0" fontId="6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3" fillId="0" borderId="0"/>
    <xf numFmtId="0" fontId="25" fillId="0" borderId="0"/>
    <xf numFmtId="0" fontId="25" fillId="0" borderId="0"/>
    <xf numFmtId="0" fontId="8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64" fillId="0" borderId="0"/>
    <xf numFmtId="0" fontId="33" fillId="0" borderId="0"/>
    <xf numFmtId="0" fontId="33" fillId="0" borderId="0"/>
    <xf numFmtId="0" fontId="65" fillId="0" borderId="0"/>
    <xf numFmtId="0" fontId="25" fillId="0" borderId="0"/>
    <xf numFmtId="0" fontId="25" fillId="0" borderId="0"/>
    <xf numFmtId="0" fontId="25" fillId="0" borderId="0"/>
    <xf numFmtId="0" fontId="67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3" fillId="0" borderId="0"/>
    <xf numFmtId="0" fontId="34" fillId="0" borderId="0"/>
    <xf numFmtId="0" fontId="33" fillId="0" borderId="0" applyNumberFormat="0" applyFill="0" applyBorder="0" applyAlignment="0" applyProtection="0"/>
    <xf numFmtId="0" fontId="25" fillId="0" borderId="0"/>
    <xf numFmtId="0" fontId="25" fillId="0" borderId="0"/>
    <xf numFmtId="0" fontId="87" fillId="0" borderId="0"/>
    <xf numFmtId="0" fontId="25" fillId="0" borderId="0"/>
    <xf numFmtId="0" fontId="25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171" fontId="33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3" fillId="0" borderId="0"/>
    <xf numFmtId="0" fontId="6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6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4" fillId="0" borderId="0"/>
    <xf numFmtId="0" fontId="63" fillId="0" borderId="0"/>
    <xf numFmtId="0" fontId="34" fillId="0" borderId="0"/>
    <xf numFmtId="0" fontId="33" fillId="0" borderId="0"/>
    <xf numFmtId="0" fontId="3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3" fillId="0" borderId="0"/>
    <xf numFmtId="0" fontId="33" fillId="0" borderId="0"/>
    <xf numFmtId="0" fontId="3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3" fillId="0" borderId="0" applyNumberFormat="0" applyFill="0" applyBorder="0" applyAlignment="0" applyProtection="0"/>
    <xf numFmtId="0" fontId="34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3" fillId="0" borderId="0" applyNumberFormat="0" applyFill="0" applyBorder="0" applyAlignment="0" applyProtection="0"/>
    <xf numFmtId="0" fontId="62" fillId="0" borderId="0"/>
    <xf numFmtId="0" fontId="33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3" fillId="0" borderId="0"/>
    <xf numFmtId="0" fontId="33" fillId="0" borderId="0"/>
    <xf numFmtId="0" fontId="3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3" fillId="0" borderId="0"/>
    <xf numFmtId="0" fontId="88" fillId="0" borderId="0"/>
    <xf numFmtId="0" fontId="88" fillId="0" borderId="0"/>
    <xf numFmtId="0" fontId="3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 applyNumberFormat="0" applyFill="0" applyBorder="0" applyAlignment="0" applyProtection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3" fillId="0" borderId="0"/>
    <xf numFmtId="0" fontId="3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3" fillId="0" borderId="0"/>
    <xf numFmtId="0" fontId="33" fillId="0" borderId="0"/>
    <xf numFmtId="0" fontId="33" fillId="0" borderId="0"/>
    <xf numFmtId="0" fontId="63" fillId="0" borderId="0"/>
    <xf numFmtId="0" fontId="6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34" fillId="0" borderId="0"/>
    <xf numFmtId="0" fontId="33" fillId="0" borderId="0"/>
    <xf numFmtId="0" fontId="33" fillId="0" borderId="0"/>
    <xf numFmtId="0" fontId="6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 applyNumberFormat="0" applyFill="0" applyBorder="0" applyAlignment="0" applyProtection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37" fontId="33" fillId="0" borderId="0" applyFill="0" applyBorder="0" applyAlignment="0" applyProtection="0"/>
    <xf numFmtId="37" fontId="33" fillId="0" borderId="0" applyFill="0" applyBorder="0" applyProtection="0"/>
    <xf numFmtId="37" fontId="33" fillId="0" borderId="0" applyBorder="0" applyAlignment="0" applyProtection="0"/>
    <xf numFmtId="0" fontId="61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25" fillId="8" borderId="10" applyNumberFormat="0" applyFont="0" applyAlignment="0" applyProtection="0"/>
    <xf numFmtId="0" fontId="33" fillId="58" borderId="22" applyNumberFormat="0" applyFont="0" applyAlignment="0" applyProtection="0"/>
    <xf numFmtId="0" fontId="46" fillId="6" borderId="7" applyNumberFormat="0" applyAlignment="0" applyProtection="0"/>
    <xf numFmtId="0" fontId="46" fillId="6" borderId="7" applyNumberFormat="0" applyAlignment="0" applyProtection="0"/>
    <xf numFmtId="0" fontId="46" fillId="6" borderId="7" applyNumberFormat="0" applyAlignment="0" applyProtection="0"/>
    <xf numFmtId="0" fontId="46" fillId="6" borderId="7" applyNumberFormat="0" applyAlignment="0" applyProtection="0"/>
    <xf numFmtId="0" fontId="89" fillId="51" borderId="23" applyNumberFormat="0" applyAlignment="0" applyProtection="0"/>
    <xf numFmtId="0" fontId="89" fillId="51" borderId="23" applyNumberFormat="0" applyAlignment="0" applyProtection="0"/>
    <xf numFmtId="40" fontId="90" fillId="54" borderId="0">
      <alignment horizontal="right"/>
    </xf>
    <xf numFmtId="0" fontId="91" fillId="54" borderId="0">
      <alignment horizontal="right"/>
    </xf>
    <xf numFmtId="0" fontId="92" fillId="54" borderId="24"/>
    <xf numFmtId="0" fontId="92" fillId="0" borderId="0" applyBorder="0">
      <alignment horizontal="centerContinuous"/>
    </xf>
    <xf numFmtId="0" fontId="93" fillId="0" borderId="0" applyBorder="0">
      <alignment horizontal="centerContinuous"/>
    </xf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3" fontId="66" fillId="0" borderId="1" applyFill="0" applyProtection="0">
      <alignment horizontal="center" vertical="center" wrapText="1"/>
    </xf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3" fillId="0" borderId="0" applyFont="0" applyFill="0" applyBorder="0" applyAlignment="0" applyProtection="0"/>
    <xf numFmtId="37" fontId="83" fillId="0" borderId="0" applyNumberFormat="0" applyBorder="0" applyAlignment="0"/>
    <xf numFmtId="0" fontId="95" fillId="0" borderId="0" applyNumberFormat="0" applyFont="0" applyFill="0" applyBorder="0" applyAlignment="0" applyProtection="0">
      <alignment horizontal="left"/>
    </xf>
    <xf numFmtId="15" fontId="95" fillId="0" borderId="0" applyFont="0" applyFill="0" applyBorder="0" applyAlignment="0" applyProtection="0"/>
    <xf numFmtId="4" fontId="95" fillId="0" borderId="0" applyFont="0" applyFill="0" applyBorder="0" applyAlignment="0" applyProtection="0"/>
    <xf numFmtId="0" fontId="96" fillId="0" borderId="1">
      <alignment horizontal="center"/>
    </xf>
    <xf numFmtId="3" fontId="95" fillId="0" borderId="0" applyFont="0" applyFill="0" applyBorder="0" applyAlignment="0" applyProtection="0"/>
    <xf numFmtId="0" fontId="95" fillId="59" borderId="0" applyNumberFormat="0" applyFont="0" applyBorder="0" applyAlignment="0" applyProtection="0"/>
    <xf numFmtId="0" fontId="97" fillId="0" borderId="25"/>
    <xf numFmtId="0" fontId="68" fillId="0" borderId="0"/>
    <xf numFmtId="0" fontId="68" fillId="0" borderId="0"/>
    <xf numFmtId="49" fontId="33" fillId="0" borderId="0">
      <alignment horizontal="left" wrapText="1"/>
    </xf>
    <xf numFmtId="0" fontId="98" fillId="60" borderId="0" applyNumberFormat="0" applyBorder="0" applyAlignment="0" applyProtection="0"/>
    <xf numFmtId="0" fontId="98" fillId="60" borderId="0" applyNumberFormat="0" applyBorder="0" applyAlignment="0" applyProtection="0"/>
    <xf numFmtId="0" fontId="98" fillId="60" borderId="0" applyNumberFormat="0" applyBorder="0" applyAlignment="0" applyProtection="0"/>
    <xf numFmtId="0" fontId="98" fillId="60" borderId="0" applyNumberFormat="0" applyBorder="0" applyAlignment="0" applyProtection="0"/>
    <xf numFmtId="0" fontId="98" fillId="60" borderId="0" applyNumberFormat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99" fillId="60" borderId="0" applyNumberFormat="0" applyBorder="0" applyAlignment="0" applyProtection="0"/>
    <xf numFmtId="0" fontId="99" fillId="60" borderId="0" applyNumberFormat="0" applyBorder="0" applyAlignment="0" applyProtection="0"/>
    <xf numFmtId="0" fontId="99" fillId="60" borderId="0" applyNumberFormat="0" applyBorder="0" applyAlignment="0" applyProtection="0"/>
    <xf numFmtId="0" fontId="99" fillId="60" borderId="0" applyNumberFormat="0" applyBorder="0" applyAlignment="0" applyProtection="0"/>
    <xf numFmtId="0" fontId="99" fillId="60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9" fillId="61" borderId="0" applyNumberFormat="0" applyBorder="0" applyAlignment="0" applyProtection="0"/>
    <xf numFmtId="0" fontId="59" fillId="61" borderId="0" applyNumberFormat="0" applyBorder="0" applyAlignment="0" applyProtection="0"/>
    <xf numFmtId="0" fontId="59" fillId="61" borderId="0" applyNumberFormat="0" applyBorder="0" applyAlignment="0" applyProtection="0"/>
    <xf numFmtId="0" fontId="59" fillId="61" borderId="0" applyNumberFormat="0" applyBorder="0" applyAlignment="0" applyProtection="0"/>
    <xf numFmtId="0" fontId="59" fillId="61" borderId="0" applyNumberFormat="0" applyBorder="0" applyAlignment="0" applyProtection="0"/>
    <xf numFmtId="0" fontId="59" fillId="61" borderId="0" applyNumberFormat="0" applyBorder="0" applyAlignment="0" applyProtection="0"/>
    <xf numFmtId="0" fontId="59" fillId="61" borderId="0" applyNumberFormat="0" applyBorder="0" applyAlignment="0" applyProtection="0"/>
    <xf numFmtId="0" fontId="59" fillId="61" borderId="0" applyNumberFormat="0" applyBorder="0" applyAlignment="0" applyProtection="0">
      <alignment wrapText="1"/>
    </xf>
    <xf numFmtId="0" fontId="59" fillId="61" borderId="0" applyNumberFormat="0" applyBorder="0" applyAlignment="0" applyProtection="0"/>
    <xf numFmtId="0" fontId="59" fillId="61" borderId="0" applyNumberFormat="0" applyBorder="0" applyProtection="0">
      <alignment horizontal="center"/>
    </xf>
    <xf numFmtId="0" fontId="59" fillId="61" borderId="0" applyNumberFormat="0" applyBorder="0" applyProtection="0">
      <alignment horizontal="center"/>
    </xf>
    <xf numFmtId="0" fontId="59" fillId="61" borderId="0" applyNumberFormat="0" applyBorder="0" applyProtection="0">
      <alignment horizontal="center"/>
    </xf>
    <xf numFmtId="0" fontId="59" fillId="61" borderId="0" applyNumberFormat="0" applyBorder="0" applyProtection="0">
      <alignment horizontal="center"/>
    </xf>
    <xf numFmtId="0" fontId="59" fillId="61" borderId="0" applyNumberFormat="0" applyBorder="0" applyProtection="0">
      <alignment horizontal="center"/>
    </xf>
    <xf numFmtId="0" fontId="100" fillId="61" borderId="0" applyNumberFormat="0" applyBorder="0" applyAlignment="0" applyProtection="0"/>
    <xf numFmtId="0" fontId="100" fillId="61" borderId="0" applyNumberFormat="0" applyBorder="0" applyAlignment="0" applyProtection="0"/>
    <xf numFmtId="0" fontId="100" fillId="61" borderId="0" applyNumberFormat="0" applyBorder="0" applyAlignment="0" applyProtection="0"/>
    <xf numFmtId="0" fontId="100" fillId="61" borderId="0" applyNumberFormat="0" applyBorder="0" applyAlignment="0" applyProtection="0"/>
    <xf numFmtId="0" fontId="100" fillId="61" borderId="0" applyNumberFormat="0" applyBorder="0" applyAlignment="0" applyProtection="0"/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righ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33" fillId="0" borderId="0" applyNumberFormat="0" applyFont="0" applyFill="0" applyBorder="0" applyProtection="0">
      <alignment horizontal="left"/>
    </xf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33" fillId="0" borderId="1" applyNumberFormat="0" applyFont="0" applyFill="0" applyAlignment="0" applyProtection="0"/>
    <xf numFmtId="0" fontId="102" fillId="0" borderId="26"/>
    <xf numFmtId="0" fontId="68" fillId="0" borderId="16"/>
    <xf numFmtId="0" fontId="68" fillId="0" borderId="16"/>
    <xf numFmtId="37" fontId="103" fillId="0" borderId="0">
      <alignment horizontal="left"/>
    </xf>
    <xf numFmtId="37" fontId="33" fillId="0" borderId="0">
      <alignment horizontal="left" indent="1"/>
    </xf>
    <xf numFmtId="37" fontId="33" fillId="0" borderId="0">
      <alignment horizontal="left" indent="2"/>
    </xf>
    <xf numFmtId="37" fontId="33" fillId="0" borderId="0">
      <alignment horizontal="left" indent="3"/>
    </xf>
    <xf numFmtId="37" fontId="103" fillId="0" borderId="0">
      <alignment horizontal="left"/>
    </xf>
    <xf numFmtId="37" fontId="103" fillId="0" borderId="0">
      <alignment horizontal="left" indent="1"/>
    </xf>
    <xf numFmtId="49" fontId="34" fillId="0" borderId="0">
      <alignment horizontal="left" vertical="center" wrapText="1" indent="1"/>
    </xf>
    <xf numFmtId="0" fontId="104" fillId="0" borderId="0" applyAlignment="0"/>
    <xf numFmtId="0" fontId="33" fillId="0" borderId="0"/>
    <xf numFmtId="0" fontId="105" fillId="63" borderId="0"/>
    <xf numFmtId="0" fontId="105" fillId="63" borderId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>
      <alignment horizontal="left" vertical="center"/>
    </xf>
    <xf numFmtId="0" fontId="52" fillId="0" borderId="11" applyNumberFormat="0" applyFill="0" applyAlignment="0" applyProtection="0"/>
    <xf numFmtId="0" fontId="52" fillId="0" borderId="11" applyNumberFormat="0" applyFill="0" applyAlignment="0" applyProtection="0"/>
    <xf numFmtId="0" fontId="52" fillId="0" borderId="11" applyNumberFormat="0" applyFill="0" applyAlignment="0" applyProtection="0"/>
    <xf numFmtId="0" fontId="52" fillId="0" borderId="11" applyNumberFormat="0" applyFill="0" applyAlignment="0" applyProtection="0"/>
    <xf numFmtId="0" fontId="108" fillId="0" borderId="27" applyNumberFormat="0" applyFill="0" applyAlignment="0" applyProtection="0"/>
    <xf numFmtId="0" fontId="108" fillId="0" borderId="27" applyNumberFormat="0" applyFill="0" applyAlignment="0" applyProtection="0"/>
    <xf numFmtId="0" fontId="82" fillId="0" borderId="28"/>
    <xf numFmtId="0" fontId="82" fillId="0" borderId="28"/>
    <xf numFmtId="0" fontId="82" fillId="0" borderId="16"/>
    <xf numFmtId="0" fontId="82" fillId="0" borderId="16"/>
    <xf numFmtId="174" fontId="109" fillId="0" borderId="0"/>
    <xf numFmtId="39" fontId="69" fillId="0" borderId="29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12" fillId="0" borderId="0"/>
    <xf numFmtId="0" fontId="34" fillId="0" borderId="0"/>
    <xf numFmtId="0" fontId="17" fillId="0" borderId="0"/>
    <xf numFmtId="9" fontId="17" fillId="0" borderId="0" applyFont="0" applyFill="0" applyBorder="0" applyAlignment="0" applyProtection="0"/>
    <xf numFmtId="0" fontId="34" fillId="0" borderId="0"/>
    <xf numFmtId="0" fontId="17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3" fillId="0" borderId="0"/>
    <xf numFmtId="0" fontId="34" fillId="0" borderId="0"/>
    <xf numFmtId="0" fontId="34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13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4" fillId="0" borderId="0"/>
    <xf numFmtId="0" fontId="34" fillId="0" borderId="0"/>
    <xf numFmtId="9" fontId="17" fillId="0" borderId="0" applyFont="0" applyFill="0" applyBorder="0" applyAlignment="0" applyProtection="0"/>
    <xf numFmtId="0" fontId="34" fillId="0" borderId="0"/>
    <xf numFmtId="9" fontId="67" fillId="0" borderId="0" applyFont="0" applyFill="0" applyBorder="0" applyAlignment="0" applyProtection="0"/>
    <xf numFmtId="0" fontId="17" fillId="0" borderId="0"/>
    <xf numFmtId="0" fontId="114" fillId="0" borderId="0"/>
    <xf numFmtId="0" fontId="17" fillId="0" borderId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67" fillId="0" borderId="0"/>
    <xf numFmtId="43" fontId="67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0" fontId="34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3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  <xf numFmtId="0" fontId="41" fillId="0" borderId="5" applyNumberFormat="0" applyFill="0" applyAlignment="0" applyProtection="0"/>
    <xf numFmtId="0" fontId="41" fillId="0" borderId="0" applyNumberFormat="0" applyFill="0" applyBorder="0" applyAlignment="0" applyProtection="0"/>
    <xf numFmtId="0" fontId="42" fillId="2" borderId="0" applyNumberFormat="0" applyBorder="0" applyAlignment="0" applyProtection="0"/>
    <xf numFmtId="0" fontId="43" fillId="3" borderId="0" applyNumberFormat="0" applyBorder="0" applyAlignment="0" applyProtection="0"/>
    <xf numFmtId="0" fontId="45" fillId="5" borderId="6" applyNumberFormat="0" applyAlignment="0" applyProtection="0"/>
    <xf numFmtId="0" fontId="46" fillId="6" borderId="7" applyNumberFormat="0" applyAlignment="0" applyProtection="0"/>
    <xf numFmtId="0" fontId="47" fillId="6" borderId="6" applyNumberFormat="0" applyAlignment="0" applyProtection="0"/>
    <xf numFmtId="0" fontId="48" fillId="0" borderId="8" applyNumberFormat="0" applyFill="0" applyAlignment="0" applyProtection="0"/>
    <xf numFmtId="0" fontId="49" fillId="7" borderId="9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53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3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3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3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3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3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33" fillId="0" borderId="0"/>
    <xf numFmtId="4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13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17" fillId="4" borderId="0" applyNumberFormat="0" applyBorder="0" applyAlignment="0" applyProtection="0"/>
    <xf numFmtId="0" fontId="5" fillId="8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8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8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8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8" borderId="10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18" fillId="0" borderId="39">
      <alignment wrapText="1"/>
    </xf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4" fillId="0" borderId="0"/>
    <xf numFmtId="9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4" fillId="0" borderId="0"/>
    <xf numFmtId="0" fontId="34" fillId="0" borderId="0"/>
    <xf numFmtId="0" fontId="34" fillId="0" borderId="0"/>
    <xf numFmtId="9" fontId="2" fillId="0" borderId="0" applyFont="0" applyFill="0" applyBorder="0" applyAlignment="0" applyProtection="0"/>
    <xf numFmtId="0" fontId="34" fillId="0" borderId="0"/>
    <xf numFmtId="0" fontId="34" fillId="0" borderId="0"/>
    <xf numFmtId="0" fontId="2" fillId="0" borderId="0"/>
    <xf numFmtId="0" fontId="2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9" fontId="2" fillId="0" borderId="0" applyFont="0" applyFill="0" applyBorder="0" applyAlignment="0" applyProtection="0"/>
    <xf numFmtId="0" fontId="34" fillId="0" borderId="0"/>
    <xf numFmtId="9" fontId="2" fillId="0" borderId="0" applyFont="0" applyFill="0" applyBorder="0" applyAlignment="0" applyProtection="0"/>
    <xf numFmtId="0" fontId="2" fillId="0" borderId="0"/>
    <xf numFmtId="0" fontId="33" fillId="0" borderId="0"/>
    <xf numFmtId="0" fontId="123" fillId="0" borderId="0"/>
    <xf numFmtId="4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4" fontId="33" fillId="0" borderId="0" applyFont="0" applyFill="0" applyBorder="0" applyAlignment="0" applyProtection="0"/>
    <xf numFmtId="0" fontId="1" fillId="0" borderId="0"/>
    <xf numFmtId="0" fontId="1" fillId="0" borderId="0"/>
    <xf numFmtId="43" fontId="33" fillId="0" borderId="0" applyFont="0" applyFill="0" applyBorder="0" applyAlignment="0" applyProtection="0"/>
    <xf numFmtId="0" fontId="33" fillId="0" borderId="0"/>
    <xf numFmtId="0" fontId="123" fillId="0" borderId="0"/>
    <xf numFmtId="44" fontId="33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3" fillId="0" borderId="0"/>
    <xf numFmtId="0" fontId="33" fillId="0" borderId="0"/>
    <xf numFmtId="0" fontId="123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4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4" fontId="33" fillId="0" borderId="0" applyFont="0" applyFill="0" applyBorder="0" applyAlignment="0" applyProtection="0"/>
    <xf numFmtId="0" fontId="33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/>
    <xf numFmtId="0" fontId="33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4" fillId="0" borderId="0"/>
    <xf numFmtId="0" fontId="34" fillId="0" borderId="0"/>
    <xf numFmtId="0" fontId="33" fillId="0" borderId="0"/>
    <xf numFmtId="0" fontId="33" fillId="0" borderId="48" applyNumberFormat="0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6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29">
    <xf numFmtId="0" fontId="0" fillId="0" borderId="0" xfId="0"/>
    <xf numFmtId="0" fontId="33" fillId="0" borderId="0" xfId="0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164" fontId="33" fillId="0" borderId="0" xfId="0" applyNumberFormat="1" applyFont="1" applyAlignment="1">
      <alignment horizontal="center"/>
    </xf>
    <xf numFmtId="10" fontId="33" fillId="0" borderId="0" xfId="0" applyNumberFormat="1" applyFont="1" applyAlignment="1">
      <alignment horizontal="center"/>
    </xf>
    <xf numFmtId="10" fontId="0" fillId="0" borderId="0" xfId="0" applyNumberFormat="1"/>
    <xf numFmtId="10" fontId="33" fillId="0" borderId="0" xfId="9379" applyNumberFormat="1" applyFont="1" applyFill="1" applyBorder="1" applyAlignment="1">
      <alignment horizontal="center"/>
    </xf>
    <xf numFmtId="164" fontId="0" fillId="0" borderId="0" xfId="0" applyNumberFormat="1"/>
    <xf numFmtId="10" fontId="33" fillId="0" borderId="0" xfId="1" applyNumberFormat="1" applyFont="1" applyFill="1" applyBorder="1" applyAlignment="1">
      <alignment horizontal="center"/>
    </xf>
    <xf numFmtId="0" fontId="33" fillId="0" borderId="0" xfId="9388" applyFont="1"/>
    <xf numFmtId="10" fontId="0" fillId="0" borderId="0" xfId="1" applyNumberFormat="1" applyFont="1"/>
    <xf numFmtId="10" fontId="33" fillId="0" borderId="0" xfId="7610" applyNumberFormat="1" applyFont="1" applyBorder="1" applyAlignment="1">
      <alignment horizontal="center"/>
    </xf>
    <xf numFmtId="0" fontId="34" fillId="0" borderId="0" xfId="9388"/>
    <xf numFmtId="10" fontId="111" fillId="0" borderId="0" xfId="9388" applyNumberFormat="1" applyFont="1" applyAlignment="1">
      <alignment horizontal="center"/>
    </xf>
    <xf numFmtId="10" fontId="34" fillId="0" borderId="0" xfId="9388" applyNumberFormat="1" applyAlignment="1">
      <alignment horizontal="center"/>
    </xf>
    <xf numFmtId="4" fontId="33" fillId="0" borderId="0" xfId="9388" applyNumberFormat="1" applyFont="1" applyAlignment="1">
      <alignment horizontal="center"/>
    </xf>
    <xf numFmtId="10" fontId="34" fillId="0" borderId="0" xfId="7610" applyNumberFormat="1" applyFont="1" applyBorder="1" applyAlignment="1">
      <alignment horizontal="center"/>
    </xf>
    <xf numFmtId="0" fontId="34" fillId="0" borderId="0" xfId="9401" applyFont="1"/>
    <xf numFmtId="0" fontId="37" fillId="0" borderId="0" xfId="9402" applyFont="1" applyAlignment="1">
      <alignment horizontal="center" vertical="center" wrapText="1"/>
    </xf>
    <xf numFmtId="0" fontId="34" fillId="0" borderId="0" xfId="9401" applyFont="1" applyAlignment="1">
      <alignment horizontal="centerContinuous"/>
    </xf>
    <xf numFmtId="0" fontId="34" fillId="0" borderId="0" xfId="9401" applyFont="1" applyAlignment="1">
      <alignment horizontal="center" wrapText="1"/>
    </xf>
    <xf numFmtId="0" fontId="34" fillId="0" borderId="0" xfId="9401" applyFont="1" applyAlignment="1">
      <alignment horizontal="center" vertical="center"/>
    </xf>
    <xf numFmtId="10" fontId="34" fillId="0" borderId="0" xfId="9403" applyNumberFormat="1" applyFont="1"/>
    <xf numFmtId="0" fontId="34" fillId="0" borderId="0" xfId="9401" applyFont="1" applyAlignment="1">
      <alignment horizontal="left"/>
    </xf>
    <xf numFmtId="43" fontId="34" fillId="0" borderId="0" xfId="9401" applyNumberFormat="1" applyFont="1"/>
    <xf numFmtId="0" fontId="34" fillId="0" borderId="0" xfId="9401" applyFont="1" applyAlignment="1">
      <alignment horizontal="center"/>
    </xf>
    <xf numFmtId="3" fontId="34" fillId="0" borderId="0" xfId="9401" applyNumberFormat="1" applyFont="1"/>
    <xf numFmtId="166" fontId="34" fillId="0" borderId="0" xfId="9404" applyNumberFormat="1" applyFont="1" applyBorder="1"/>
    <xf numFmtId="166" fontId="34" fillId="0" borderId="0" xfId="9401" applyNumberFormat="1" applyFont="1"/>
    <xf numFmtId="4" fontId="34" fillId="0" borderId="0" xfId="9388" applyNumberFormat="1"/>
    <xf numFmtId="0" fontId="34" fillId="0" borderId="0" xfId="0" applyFont="1"/>
    <xf numFmtId="0" fontId="34" fillId="0" borderId="0" xfId="0" applyFont="1" applyAlignment="1">
      <alignment horizontal="left"/>
    </xf>
    <xf numFmtId="0" fontId="67" fillId="0" borderId="0" xfId="5862"/>
    <xf numFmtId="0" fontId="33" fillId="0" borderId="0" xfId="3162"/>
    <xf numFmtId="10" fontId="33" fillId="0" borderId="0" xfId="13" applyNumberFormat="1" applyBorder="1" applyAlignment="1">
      <alignment horizontal="center"/>
    </xf>
    <xf numFmtId="0" fontId="34" fillId="0" borderId="0" xfId="9398"/>
    <xf numFmtId="10" fontId="33" fillId="0" borderId="0" xfId="1" applyNumberFormat="1" applyFont="1" applyBorder="1" applyAlignment="1">
      <alignment horizontal="center"/>
    </xf>
    <xf numFmtId="0" fontId="32" fillId="0" borderId="0" xfId="9398" applyFont="1"/>
    <xf numFmtId="10" fontId="34" fillId="0" borderId="0" xfId="9388" applyNumberFormat="1"/>
    <xf numFmtId="9" fontId="34" fillId="0" borderId="0" xfId="9388" applyNumberFormat="1"/>
    <xf numFmtId="10" fontId="33" fillId="0" borderId="0" xfId="7610" applyNumberFormat="1" applyFont="1" applyFill="1" applyBorder="1" applyAlignment="1">
      <alignment horizontal="center"/>
    </xf>
    <xf numFmtId="0" fontId="0" fillId="0" borderId="0" xfId="9388" applyFont="1"/>
    <xf numFmtId="0" fontId="33" fillId="0" borderId="35" xfId="0" applyFont="1" applyBorder="1"/>
    <xf numFmtId="0" fontId="33" fillId="0" borderId="35" xfId="0" applyFont="1" applyBorder="1" applyAlignment="1">
      <alignment horizontal="center"/>
    </xf>
    <xf numFmtId="164" fontId="33" fillId="0" borderId="35" xfId="0" applyNumberFormat="1" applyFont="1" applyBorder="1" applyAlignment="1">
      <alignment horizontal="center"/>
    </xf>
    <xf numFmtId="10" fontId="33" fillId="0" borderId="35" xfId="0" applyNumberFormat="1" applyFont="1" applyBorder="1" applyAlignment="1">
      <alignment horizontal="center"/>
    </xf>
    <xf numFmtId="0" fontId="34" fillId="0" borderId="1" xfId="9388" applyBorder="1"/>
    <xf numFmtId="10" fontId="34" fillId="0" borderId="1" xfId="9388" applyNumberFormat="1" applyBorder="1" applyAlignment="1">
      <alignment horizontal="center"/>
    </xf>
    <xf numFmtId="0" fontId="34" fillId="0" borderId="1" xfId="9401" applyFont="1" applyBorder="1"/>
    <xf numFmtId="0" fontId="34" fillId="0" borderId="1" xfId="9401" applyFont="1" applyBorder="1" applyAlignment="1">
      <alignment horizontal="center"/>
    </xf>
    <xf numFmtId="0" fontId="37" fillId="0" borderId="1" xfId="9401" applyFont="1" applyBorder="1" applyAlignment="1">
      <alignment horizontal="center"/>
    </xf>
    <xf numFmtId="10" fontId="34" fillId="0" borderId="1" xfId="9401" applyNumberFormat="1" applyFont="1" applyBorder="1" applyAlignment="1">
      <alignment horizontal="center" vertical="center"/>
    </xf>
    <xf numFmtId="10" fontId="33" fillId="0" borderId="0" xfId="0" applyNumberFormat="1" applyFont="1"/>
    <xf numFmtId="4" fontId="0" fillId="0" borderId="0" xfId="0" applyNumberFormat="1"/>
    <xf numFmtId="0" fontId="33" fillId="0" borderId="36" xfId="0" applyFont="1" applyBorder="1"/>
    <xf numFmtId="43" fontId="33" fillId="0" borderId="0" xfId="9455" applyFont="1" applyBorder="1" applyAlignment="1">
      <alignment horizontal="center"/>
    </xf>
    <xf numFmtId="2" fontId="34" fillId="0" borderId="1" xfId="9388" applyNumberFormat="1" applyBorder="1" applyAlignment="1">
      <alignment horizontal="center"/>
    </xf>
    <xf numFmtId="0" fontId="0" fillId="0" borderId="1" xfId="9388" applyFont="1" applyBorder="1"/>
    <xf numFmtId="0" fontId="111" fillId="0" borderId="0" xfId="9388" applyFont="1"/>
    <xf numFmtId="165" fontId="34" fillId="0" borderId="1" xfId="0" applyNumberFormat="1" applyFont="1" applyBorder="1" applyAlignment="1">
      <alignment horizontal="center"/>
    </xf>
    <xf numFmtId="0" fontId="33" fillId="0" borderId="1" xfId="0" applyFont="1" applyBorder="1"/>
    <xf numFmtId="0" fontId="33" fillId="0" borderId="1" xfId="0" applyFont="1" applyBorder="1" applyAlignment="1">
      <alignment horizontal="center"/>
    </xf>
    <xf numFmtId="0" fontId="34" fillId="0" borderId="0" xfId="9388" applyAlignment="1">
      <alignment horizontal="center"/>
    </xf>
    <xf numFmtId="2" fontId="34" fillId="0" borderId="0" xfId="9388" applyNumberFormat="1" applyAlignment="1">
      <alignment horizontal="center"/>
    </xf>
    <xf numFmtId="10" fontId="0" fillId="0" borderId="0" xfId="0" applyNumberFormat="1" applyAlignment="1">
      <alignment horizontal="right"/>
    </xf>
    <xf numFmtId="10" fontId="0" fillId="0" borderId="1" xfId="0" applyNumberFormat="1" applyBorder="1"/>
    <xf numFmtId="0" fontId="33" fillId="0" borderId="36" xfId="0" applyFont="1" applyBorder="1" applyAlignment="1">
      <alignment horizontal="center"/>
    </xf>
    <xf numFmtId="10" fontId="0" fillId="0" borderId="36" xfId="0" applyNumberFormat="1" applyBorder="1"/>
    <xf numFmtId="0" fontId="32" fillId="0" borderId="0" xfId="3162" applyFont="1"/>
    <xf numFmtId="10" fontId="33" fillId="0" borderId="0" xfId="3162" applyNumberFormat="1"/>
    <xf numFmtId="10" fontId="32" fillId="0" borderId="0" xfId="9459" applyNumberFormat="1" applyFont="1" applyBorder="1" applyAlignment="1">
      <alignment horizontal="centerContinuous"/>
    </xf>
    <xf numFmtId="0" fontId="34" fillId="0" borderId="0" xfId="9398" applyAlignment="1">
      <alignment horizontal="centerContinuous"/>
    </xf>
    <xf numFmtId="0" fontId="33" fillId="0" borderId="0" xfId="3162" applyAlignment="1">
      <alignment horizontal="center"/>
    </xf>
    <xf numFmtId="10" fontId="32" fillId="0" borderId="0" xfId="3162" applyNumberFormat="1" applyFont="1" applyAlignment="1">
      <alignment horizontal="center"/>
    </xf>
    <xf numFmtId="0" fontId="32" fillId="0" borderId="0" xfId="3162" applyFont="1" applyAlignment="1">
      <alignment horizontal="center"/>
    </xf>
    <xf numFmtId="10" fontId="32" fillId="0" borderId="0" xfId="7610" applyNumberFormat="1" applyFont="1" applyFill="1" applyAlignment="1">
      <alignment horizontal="center"/>
    </xf>
    <xf numFmtId="10" fontId="32" fillId="0" borderId="0" xfId="7610" applyNumberFormat="1" applyFont="1" applyAlignment="1">
      <alignment horizontal="center"/>
    </xf>
    <xf numFmtId="0" fontId="32" fillId="0" borderId="0" xfId="3162" applyFont="1" applyAlignment="1">
      <alignment horizontal="left"/>
    </xf>
    <xf numFmtId="0" fontId="33" fillId="0" borderId="0" xfId="3577"/>
    <xf numFmtId="0" fontId="33" fillId="0" borderId="0" xfId="3577" applyAlignment="1">
      <alignment horizontal="center"/>
    </xf>
    <xf numFmtId="4" fontId="33" fillId="0" borderId="0" xfId="3162" applyNumberFormat="1" applyAlignment="1">
      <alignment horizontal="center"/>
    </xf>
    <xf numFmtId="3" fontId="33" fillId="0" borderId="0" xfId="3162" applyNumberFormat="1" applyAlignment="1">
      <alignment horizontal="center"/>
    </xf>
    <xf numFmtId="10" fontId="32" fillId="0" borderId="0" xfId="7610" applyNumberFormat="1" applyFont="1" applyFill="1" applyBorder="1" applyAlignment="1">
      <alignment horizontal="centerContinuous"/>
    </xf>
    <xf numFmtId="9" fontId="34" fillId="0" borderId="0" xfId="7610" applyFont="1" applyBorder="1" applyAlignment="1">
      <alignment horizontal="centerContinuous"/>
    </xf>
    <xf numFmtId="0" fontId="33" fillId="0" borderId="35" xfId="9398" applyFont="1" applyBorder="1" applyAlignment="1">
      <alignment horizontal="left" vertical="center"/>
    </xf>
    <xf numFmtId="0" fontId="34" fillId="0" borderId="35" xfId="9401" applyFont="1" applyBorder="1" applyAlignment="1">
      <alignment horizontal="center"/>
    </xf>
    <xf numFmtId="0" fontId="37" fillId="0" borderId="35" xfId="9401" applyFont="1" applyBorder="1" applyAlignment="1">
      <alignment horizontal="center"/>
    </xf>
    <xf numFmtId="0" fontId="34" fillId="0" borderId="35" xfId="9401" applyFont="1" applyBorder="1"/>
    <xf numFmtId="10" fontId="33" fillId="0" borderId="35" xfId="9405" applyNumberFormat="1" applyFont="1" applyBorder="1" applyAlignment="1">
      <alignment horizontal="center"/>
    </xf>
    <xf numFmtId="0" fontId="34" fillId="0" borderId="35" xfId="9388" applyBorder="1"/>
    <xf numFmtId="2" fontId="34" fillId="0" borderId="35" xfId="9388" applyNumberFormat="1" applyBorder="1" applyAlignment="1">
      <alignment horizontal="center"/>
    </xf>
    <xf numFmtId="10" fontId="34" fillId="0" borderId="35" xfId="9388" applyNumberFormat="1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33" fillId="0" borderId="0" xfId="3579" applyAlignment="1">
      <alignment horizontal="centerContinuous"/>
    </xf>
    <xf numFmtId="0" fontId="33" fillId="0" borderId="0" xfId="3579"/>
    <xf numFmtId="0" fontId="33" fillId="0" borderId="0" xfId="3579" applyAlignment="1">
      <alignment horizontal="center"/>
    </xf>
    <xf numFmtId="0" fontId="33" fillId="0" borderId="0" xfId="3579" quotePrefix="1" applyAlignment="1">
      <alignment horizontal="center"/>
    </xf>
    <xf numFmtId="10" fontId="33" fillId="0" borderId="0" xfId="13" applyNumberFormat="1" applyFont="1" applyAlignment="1">
      <alignment horizontal="center"/>
    </xf>
    <xf numFmtId="166" fontId="33" fillId="0" borderId="0" xfId="377" applyNumberFormat="1" applyFont="1"/>
    <xf numFmtId="166" fontId="33" fillId="0" borderId="0" xfId="3579" applyNumberFormat="1"/>
    <xf numFmtId="10" fontId="33" fillId="0" borderId="0" xfId="13" applyNumberFormat="1" applyFont="1" applyFill="1" applyBorder="1" applyAlignment="1">
      <alignment horizontal="center"/>
    </xf>
    <xf numFmtId="0" fontId="33" fillId="0" borderId="36" xfId="3579" applyBorder="1"/>
    <xf numFmtId="10" fontId="33" fillId="0" borderId="36" xfId="13" applyNumberFormat="1" applyFont="1" applyBorder="1" applyAlignment="1">
      <alignment horizontal="center"/>
    </xf>
    <xf numFmtId="0" fontId="33" fillId="0" borderId="0" xfId="5308" applyAlignment="1">
      <alignment horizontal="left"/>
    </xf>
    <xf numFmtId="0" fontId="33" fillId="0" borderId="0" xfId="3579" applyAlignment="1">
      <alignment horizontal="left"/>
    </xf>
    <xf numFmtId="0" fontId="33" fillId="0" borderId="35" xfId="3579" applyBorder="1" applyAlignment="1">
      <alignment horizontal="center"/>
    </xf>
    <xf numFmtId="10" fontId="34" fillId="0" borderId="35" xfId="3579" applyNumberFormat="1" applyFont="1" applyBorder="1" applyAlignment="1">
      <alignment horizontal="center"/>
    </xf>
    <xf numFmtId="0" fontId="121" fillId="0" borderId="30" xfId="0" applyFont="1" applyBorder="1" applyAlignment="1">
      <alignment horizontal="center" vertical="center" wrapText="1"/>
    </xf>
    <xf numFmtId="0" fontId="111" fillId="0" borderId="0" xfId="0" applyFont="1"/>
    <xf numFmtId="10" fontId="111" fillId="0" borderId="0" xfId="0" applyNumberFormat="1" applyFont="1" applyAlignment="1">
      <alignment horizontal="right"/>
    </xf>
    <xf numFmtId="10" fontId="111" fillId="0" borderId="0" xfId="1" applyNumberFormat="1" applyFont="1"/>
    <xf numFmtId="10" fontId="111" fillId="0" borderId="36" xfId="0" applyNumberFormat="1" applyFont="1" applyBorder="1"/>
    <xf numFmtId="10" fontId="111" fillId="0" borderId="0" xfId="0" applyNumberFormat="1" applyFont="1"/>
    <xf numFmtId="10" fontId="111" fillId="0" borderId="1" xfId="0" applyNumberFormat="1" applyFont="1" applyBorder="1"/>
    <xf numFmtId="0" fontId="33" fillId="0" borderId="47" xfId="0" applyFont="1" applyBorder="1" applyAlignment="1">
      <alignment horizontal="center" wrapText="1"/>
    </xf>
    <xf numFmtId="0" fontId="33" fillId="0" borderId="45" xfId="0" applyFont="1" applyBorder="1"/>
    <xf numFmtId="0" fontId="33" fillId="0" borderId="45" xfId="0" applyFont="1" applyBorder="1" applyAlignment="1">
      <alignment horizontal="center"/>
    </xf>
    <xf numFmtId="164" fontId="33" fillId="0" borderId="45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33" fillId="0" borderId="47" xfId="9388" applyFont="1" applyBorder="1" applyAlignment="1">
      <alignment horizontal="center" wrapText="1"/>
    </xf>
    <xf numFmtId="0" fontId="33" fillId="0" borderId="45" xfId="9388" applyFont="1" applyBorder="1"/>
    <xf numFmtId="3" fontId="32" fillId="0" borderId="0" xfId="3162" applyNumberFormat="1" applyFont="1"/>
    <xf numFmtId="166" fontId="34" fillId="0" borderId="0" xfId="9455" applyNumberFormat="1"/>
    <xf numFmtId="166" fontId="0" fillId="0" borderId="0" xfId="9455" applyNumberFormat="1" applyFont="1"/>
    <xf numFmtId="10" fontId="33" fillId="0" borderId="45" xfId="0" applyNumberFormat="1" applyFont="1" applyBorder="1" applyAlignment="1">
      <alignment horizontal="center"/>
    </xf>
    <xf numFmtId="0" fontId="0" fillId="0" borderId="45" xfId="0" applyBorder="1"/>
    <xf numFmtId="10" fontId="0" fillId="0" borderId="45" xfId="0" applyNumberFormat="1" applyBorder="1"/>
    <xf numFmtId="10" fontId="111" fillId="0" borderId="45" xfId="0" applyNumberFormat="1" applyFont="1" applyBorder="1"/>
    <xf numFmtId="0" fontId="33" fillId="0" borderId="45" xfId="0" applyFont="1" applyBorder="1" applyAlignment="1">
      <alignment horizontal="left"/>
    </xf>
    <xf numFmtId="0" fontId="33" fillId="0" borderId="45" xfId="0" applyFont="1" applyBorder="1" applyAlignment="1">
      <alignment horizontal="center" wrapText="1"/>
    </xf>
    <xf numFmtId="0" fontId="34" fillId="0" borderId="45" xfId="0" applyFont="1" applyBorder="1"/>
    <xf numFmtId="0" fontId="33" fillId="0" borderId="47" xfId="0" applyFont="1" applyBorder="1" applyAlignment="1">
      <alignment horizontal="left"/>
    </xf>
    <xf numFmtId="0" fontId="33" fillId="0" borderId="47" xfId="0" applyFont="1" applyBorder="1" applyAlignment="1">
      <alignment horizontal="center"/>
    </xf>
    <xf numFmtId="0" fontId="32" fillId="0" borderId="45" xfId="3162" applyFont="1" applyBorder="1"/>
    <xf numFmtId="0" fontId="32" fillId="0" borderId="46" xfId="3162" applyFont="1" applyBorder="1"/>
    <xf numFmtId="0" fontId="32" fillId="0" borderId="46" xfId="3162" applyFont="1" applyBorder="1" applyAlignment="1">
      <alignment horizontal="center"/>
    </xf>
    <xf numFmtId="0" fontId="32" fillId="0" borderId="45" xfId="3162" applyFont="1" applyBorder="1" applyAlignment="1">
      <alignment horizontal="center"/>
    </xf>
    <xf numFmtId="0" fontId="34" fillId="0" borderId="45" xfId="9388" applyBorder="1"/>
    <xf numFmtId="0" fontId="34" fillId="0" borderId="47" xfId="9388" applyBorder="1" applyAlignment="1">
      <alignment horizontal="center"/>
    </xf>
    <xf numFmtId="0" fontId="0" fillId="0" borderId="47" xfId="9388" applyFont="1" applyBorder="1" applyAlignment="1">
      <alignment horizontal="center" wrapText="1"/>
    </xf>
    <xf numFmtId="0" fontId="34" fillId="0" borderId="47" xfId="9388" applyBorder="1" applyAlignment="1">
      <alignment horizontal="center" wrapText="1"/>
    </xf>
    <xf numFmtId="0" fontId="33" fillId="0" borderId="47" xfId="3579" applyBorder="1"/>
    <xf numFmtId="0" fontId="33" fillId="0" borderId="47" xfId="3579" applyBorder="1" applyAlignment="1">
      <alignment horizontal="center" wrapText="1"/>
    </xf>
    <xf numFmtId="0" fontId="33" fillId="0" borderId="46" xfId="3579" applyBorder="1"/>
    <xf numFmtId="0" fontId="33" fillId="0" borderId="46" xfId="3579" applyBorder="1" applyAlignment="1">
      <alignment horizontal="center"/>
    </xf>
    <xf numFmtId="0" fontId="33" fillId="0" borderId="45" xfId="3579" applyBorder="1"/>
    <xf numFmtId="0" fontId="33" fillId="0" borderId="45" xfId="3579" applyBorder="1" applyAlignment="1">
      <alignment horizontal="center"/>
    </xf>
    <xf numFmtId="10" fontId="33" fillId="0" borderId="45" xfId="13" applyNumberFormat="1" applyFont="1" applyBorder="1" applyAlignment="1">
      <alignment horizontal="center"/>
    </xf>
    <xf numFmtId="0" fontId="33" fillId="0" borderId="45" xfId="5308" applyBorder="1" applyAlignment="1">
      <alignment horizontal="left"/>
    </xf>
    <xf numFmtId="0" fontId="33" fillId="0" borderId="1" xfId="3579" applyBorder="1" applyAlignment="1">
      <alignment horizontal="center"/>
    </xf>
    <xf numFmtId="0" fontId="34" fillId="0" borderId="47" xfId="9401" applyFont="1" applyBorder="1"/>
    <xf numFmtId="0" fontId="0" fillId="0" borderId="47" xfId="9401" applyFont="1" applyBorder="1" applyAlignment="1">
      <alignment horizontal="center" wrapText="1"/>
    </xf>
    <xf numFmtId="0" fontId="34" fillId="0" borderId="47" xfId="9401" applyFont="1" applyBorder="1" applyAlignment="1">
      <alignment horizontal="center" wrapText="1"/>
    </xf>
    <xf numFmtId="0" fontId="34" fillId="0" borderId="45" xfId="9401" applyFont="1" applyBorder="1"/>
    <xf numFmtId="166" fontId="0" fillId="0" borderId="0" xfId="9455" applyNumberFormat="1" applyFont="1" applyFill="1"/>
    <xf numFmtId="177" fontId="32" fillId="0" borderId="0" xfId="9459" applyNumberFormat="1" applyFont="1" applyBorder="1" applyAlignment="1">
      <alignment horizontal="centerContinuous"/>
    </xf>
    <xf numFmtId="10" fontId="34" fillId="0" borderId="0" xfId="9398" applyNumberFormat="1"/>
    <xf numFmtId="43" fontId="0" fillId="0" borderId="0" xfId="9455" applyFont="1"/>
    <xf numFmtId="43" fontId="0" fillId="0" borderId="0" xfId="0" applyNumberFormat="1"/>
    <xf numFmtId="2" fontId="0" fillId="0" borderId="0" xfId="0" applyNumberFormat="1"/>
    <xf numFmtId="176" fontId="33" fillId="0" borderId="0" xfId="13" applyNumberFormat="1" applyFont="1" applyAlignment="1">
      <alignment horizontal="center"/>
    </xf>
    <xf numFmtId="10" fontId="33" fillId="0" borderId="45" xfId="7610" applyNumberFormat="1" applyFont="1" applyFill="1" applyBorder="1" applyAlignment="1">
      <alignment horizontal="center"/>
    </xf>
    <xf numFmtId="4" fontId="33" fillId="0" borderId="45" xfId="9388" applyNumberFormat="1" applyFont="1" applyBorder="1" applyAlignment="1">
      <alignment horizontal="center"/>
    </xf>
    <xf numFmtId="10" fontId="34" fillId="0" borderId="45" xfId="7610" applyNumberFormat="1" applyFont="1" applyBorder="1" applyAlignment="1">
      <alignment horizontal="center"/>
    </xf>
    <xf numFmtId="10" fontId="33" fillId="0" borderId="45" xfId="1" applyNumberFormat="1" applyFont="1" applyBorder="1" applyAlignment="1">
      <alignment horizontal="center"/>
    </xf>
    <xf numFmtId="10" fontId="34" fillId="0" borderId="45" xfId="9388" applyNumberFormat="1" applyBorder="1" applyAlignment="1">
      <alignment horizontal="center"/>
    </xf>
    <xf numFmtId="10" fontId="33" fillId="0" borderId="45" xfId="7610" applyNumberFormat="1" applyFont="1" applyBorder="1" applyAlignment="1">
      <alignment horizontal="center"/>
    </xf>
    <xf numFmtId="0" fontId="33" fillId="0" borderId="0" xfId="9402" applyFont="1"/>
    <xf numFmtId="43" fontId="34" fillId="0" borderId="0" xfId="9455" applyFont="1"/>
    <xf numFmtId="10" fontId="34" fillId="0" borderId="0" xfId="1" applyNumberFormat="1" applyFont="1"/>
    <xf numFmtId="10" fontId="34" fillId="0" borderId="0" xfId="9995" applyNumberFormat="1" applyFont="1" applyAlignment="1">
      <alignment horizontal="center"/>
    </xf>
    <xf numFmtId="10" fontId="33" fillId="0" borderId="0" xfId="10002" applyNumberFormat="1" applyFont="1" applyAlignment="1">
      <alignment horizontal="center"/>
    </xf>
    <xf numFmtId="3" fontId="33" fillId="0" borderId="0" xfId="9996" applyNumberFormat="1" applyFont="1" applyBorder="1" applyAlignment="1">
      <alignment horizontal="center"/>
    </xf>
    <xf numFmtId="4" fontId="33" fillId="0" borderId="0" xfId="9996" applyNumberFormat="1" applyFont="1" applyBorder="1" applyAlignment="1">
      <alignment horizontal="center"/>
    </xf>
    <xf numFmtId="10" fontId="34" fillId="0" borderId="0" xfId="9789" applyNumberFormat="1" applyFont="1" applyBorder="1" applyAlignment="1">
      <alignment horizontal="center"/>
    </xf>
    <xf numFmtId="175" fontId="34" fillId="0" borderId="0" xfId="9995" applyNumberFormat="1" applyFont="1" applyAlignment="1">
      <alignment horizontal="center"/>
    </xf>
    <xf numFmtId="0" fontId="34" fillId="0" borderId="35" xfId="9995" applyFont="1" applyBorder="1" applyAlignment="1">
      <alignment horizontal="center"/>
    </xf>
    <xf numFmtId="0" fontId="37" fillId="0" borderId="35" xfId="9995" applyFont="1" applyBorder="1" applyAlignment="1">
      <alignment horizontal="center"/>
    </xf>
    <xf numFmtId="0" fontId="34" fillId="0" borderId="35" xfId="9995" applyFont="1" applyBorder="1"/>
    <xf numFmtId="10" fontId="33" fillId="0" borderId="35" xfId="9998" applyNumberFormat="1" applyFont="1" applyBorder="1" applyAlignment="1">
      <alignment horizontal="center"/>
    </xf>
    <xf numFmtId="43" fontId="0" fillId="0" borderId="0" xfId="9455" applyFont="1" applyFill="1"/>
    <xf numFmtId="10" fontId="34" fillId="0" borderId="0" xfId="1" applyNumberFormat="1" applyFont="1" applyAlignment="1">
      <alignment horizontal="center"/>
    </xf>
    <xf numFmtId="10" fontId="34" fillId="0" borderId="48" xfId="3579" applyNumberFormat="1" applyFont="1" applyBorder="1" applyAlignment="1">
      <alignment horizontal="center"/>
    </xf>
    <xf numFmtId="0" fontId="0" fillId="0" borderId="48" xfId="0" applyBorder="1"/>
    <xf numFmtId="0" fontId="122" fillId="0" borderId="49" xfId="0" applyFont="1" applyBorder="1" applyAlignment="1">
      <alignment horizontal="center"/>
    </xf>
    <xf numFmtId="0" fontId="122" fillId="0" borderId="49" xfId="0" applyFont="1" applyBorder="1" applyAlignment="1">
      <alignment horizontal="centerContinuous"/>
    </xf>
    <xf numFmtId="10" fontId="34" fillId="0" borderId="35" xfId="1" applyNumberFormat="1" applyFont="1" applyBorder="1" applyAlignment="1">
      <alignment horizontal="center"/>
    </xf>
    <xf numFmtId="10" fontId="34" fillId="0" borderId="1" xfId="1" applyNumberFormat="1" applyFont="1" applyBorder="1" applyAlignment="1">
      <alignment horizontal="center"/>
    </xf>
    <xf numFmtId="0" fontId="37" fillId="0" borderId="31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21" fillId="0" borderId="31" xfId="0" applyFont="1" applyBorder="1" applyAlignment="1">
      <alignment horizontal="center" vertical="center" wrapText="1"/>
    </xf>
    <xf numFmtId="0" fontId="121" fillId="0" borderId="38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7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 wrapText="1"/>
    </xf>
    <xf numFmtId="0" fontId="119" fillId="0" borderId="32" xfId="0" applyFont="1" applyBorder="1" applyAlignment="1">
      <alignment horizontal="center" vertical="center"/>
    </xf>
    <xf numFmtId="0" fontId="119" fillId="0" borderId="34" xfId="0" applyFont="1" applyBorder="1" applyAlignment="1">
      <alignment horizontal="center" vertical="center"/>
    </xf>
    <xf numFmtId="0" fontId="119" fillId="0" borderId="33" xfId="0" applyFont="1" applyBorder="1" applyAlignment="1">
      <alignment horizontal="center" vertical="center"/>
    </xf>
    <xf numFmtId="0" fontId="119" fillId="0" borderId="31" xfId="0" applyFont="1" applyBorder="1" applyAlignment="1">
      <alignment horizontal="center" vertical="top" wrapText="1"/>
    </xf>
    <xf numFmtId="0" fontId="119" fillId="0" borderId="37" xfId="0" applyFont="1" applyBorder="1" applyAlignment="1">
      <alignment horizontal="center" vertical="top"/>
    </xf>
    <xf numFmtId="0" fontId="119" fillId="0" borderId="38" xfId="0" applyFont="1" applyBorder="1" applyAlignment="1">
      <alignment horizontal="center" vertical="top"/>
    </xf>
    <xf numFmtId="0" fontId="32" fillId="0" borderId="0" xfId="9398" applyFont="1" applyAlignment="1">
      <alignment horizontal="center"/>
    </xf>
    <xf numFmtId="0" fontId="32" fillId="0" borderId="0" xfId="3162" applyFont="1" applyAlignment="1">
      <alignment horizontal="center"/>
    </xf>
    <xf numFmtId="10" fontId="32" fillId="0" borderId="32" xfId="7610" applyNumberFormat="1" applyFont="1" applyFill="1" applyBorder="1" applyAlignment="1">
      <alignment horizontal="center"/>
    </xf>
    <xf numFmtId="10" fontId="32" fillId="0" borderId="34" xfId="7610" applyNumberFormat="1" applyFont="1" applyFill="1" applyBorder="1" applyAlignment="1">
      <alignment horizontal="center"/>
    </xf>
    <xf numFmtId="10" fontId="32" fillId="0" borderId="33" xfId="7610" applyNumberFormat="1" applyFont="1" applyFill="1" applyBorder="1" applyAlignment="1">
      <alignment horizontal="center"/>
    </xf>
    <xf numFmtId="10" fontId="32" fillId="0" borderId="32" xfId="9459" applyNumberFormat="1" applyFont="1" applyBorder="1" applyAlignment="1">
      <alignment horizontal="center"/>
    </xf>
    <xf numFmtId="10" fontId="32" fillId="0" borderId="34" xfId="9459" applyNumberFormat="1" applyFont="1" applyBorder="1" applyAlignment="1">
      <alignment horizontal="center"/>
    </xf>
    <xf numFmtId="10" fontId="32" fillId="0" borderId="33" xfId="9459" applyNumberFormat="1" applyFont="1" applyBorder="1" applyAlignment="1">
      <alignment horizontal="center"/>
    </xf>
    <xf numFmtId="0" fontId="34" fillId="0" borderId="0" xfId="9388" applyAlignment="1">
      <alignment horizontal="center"/>
    </xf>
    <xf numFmtId="0" fontId="0" fillId="0" borderId="0" xfId="9388" applyFont="1" applyAlignment="1">
      <alignment horizontal="center"/>
    </xf>
    <xf numFmtId="0" fontId="33" fillId="0" borderId="0" xfId="3579" applyAlignment="1">
      <alignment horizontal="center"/>
    </xf>
    <xf numFmtId="0" fontId="34" fillId="0" borderId="0" xfId="9401" applyFont="1" applyAlignment="1">
      <alignment horizontal="center"/>
    </xf>
  </cellXfs>
  <cellStyles count="10173">
    <cellStyle name="$ Currency" xfId="23" xr:uid="{00000000-0005-0000-0000-000000000000}"/>
    <cellStyle name="$ Linked Amount" xfId="24" xr:uid="{00000000-0005-0000-0000-000001000000}"/>
    <cellStyle name="$Currency x2" xfId="25" xr:uid="{00000000-0005-0000-0000-000002000000}"/>
    <cellStyle name="$Gas Cost x5" xfId="26" xr:uid="{00000000-0005-0000-0000-000003000000}"/>
    <cellStyle name="20% - Accent1" xfId="9481" builtinId="30" customBuiltin="1"/>
    <cellStyle name="20% - Accent1 2" xfId="27" xr:uid="{00000000-0005-0000-0000-000004000000}"/>
    <cellStyle name="20% - Accent1 2 2" xfId="28" xr:uid="{00000000-0005-0000-0000-000005000000}"/>
    <cellStyle name="20% - Accent1 2 2 2" xfId="29" xr:uid="{00000000-0005-0000-0000-000006000000}"/>
    <cellStyle name="20% - Accent1 2 2 3" xfId="30" xr:uid="{00000000-0005-0000-0000-000007000000}"/>
    <cellStyle name="20% - Accent1 2 2 4" xfId="9675" xr:uid="{8A9311A5-A722-424D-A6E8-70F46770A707}"/>
    <cellStyle name="20% - Accent1 2 2 5" xfId="9970" xr:uid="{BC31034C-A7B6-4D89-B90A-FDC6BA0BA583}"/>
    <cellStyle name="20% - Accent1 2 3" xfId="31" xr:uid="{00000000-0005-0000-0000-000008000000}"/>
    <cellStyle name="20% - Accent1 2 3 2" xfId="32" xr:uid="{00000000-0005-0000-0000-000009000000}"/>
    <cellStyle name="20% - Accent1 2 3 3" xfId="10157" xr:uid="{69A2D0EA-1AE1-4BF5-AD0E-A9F56E61BBC5}"/>
    <cellStyle name="20% - Accent1 2 4" xfId="33" xr:uid="{00000000-0005-0000-0000-00000A000000}"/>
    <cellStyle name="20% - Accent1 2 5" xfId="34" xr:uid="{00000000-0005-0000-0000-00000B000000}"/>
    <cellStyle name="20% - Accent1 2 6" xfId="9561" xr:uid="{4DB06528-DC36-4B79-9AC6-4C756D1881FC}"/>
    <cellStyle name="20% - Accent1 2 7" xfId="9856" xr:uid="{DE566D7F-D580-44B2-8E45-FE1B904BF941}"/>
    <cellStyle name="20% - Accent1 3" xfId="35" xr:uid="{00000000-0005-0000-0000-00000C000000}"/>
    <cellStyle name="20% - Accent1 3 2" xfId="36" xr:uid="{00000000-0005-0000-0000-00000D000000}"/>
    <cellStyle name="20% - Accent1 3 2 2" xfId="37" xr:uid="{00000000-0005-0000-0000-00000E000000}"/>
    <cellStyle name="20% - Accent1 3 3" xfId="38" xr:uid="{00000000-0005-0000-0000-00000F000000}"/>
    <cellStyle name="20% - Accent1 3 4" xfId="39" xr:uid="{00000000-0005-0000-0000-000010000000}"/>
    <cellStyle name="20% - Accent1 3 5" xfId="9618" xr:uid="{7BAF9ECE-8B35-432D-8B6A-259618CEB9DA}"/>
    <cellStyle name="20% - Accent1 3 6" xfId="9913" xr:uid="{FBA0FE6E-3548-491F-B1A5-860E29CDBF09}"/>
    <cellStyle name="20% - Accent1 4" xfId="40" xr:uid="{00000000-0005-0000-0000-000011000000}"/>
    <cellStyle name="20% - Accent1 4 2" xfId="41" xr:uid="{00000000-0005-0000-0000-000012000000}"/>
    <cellStyle name="20% - Accent1 4 2 2" xfId="42" xr:uid="{00000000-0005-0000-0000-000013000000}"/>
    <cellStyle name="20% - Accent1 4 3" xfId="43" xr:uid="{00000000-0005-0000-0000-000014000000}"/>
    <cellStyle name="20% - Accent1 4 4" xfId="9722" xr:uid="{5BADF676-1CC9-43D9-A0D9-632F784B3239}"/>
    <cellStyle name="20% - Accent1 4 5" xfId="10017" xr:uid="{BFAF1D74-4B7A-4B2D-9414-C0ACAC45941E}"/>
    <cellStyle name="20% - Accent1 5" xfId="44" xr:uid="{00000000-0005-0000-0000-000015000000}"/>
    <cellStyle name="20% - Accent1 5 2" xfId="45" xr:uid="{00000000-0005-0000-0000-000016000000}"/>
    <cellStyle name="20% - Accent1 5 2 2" xfId="46" xr:uid="{00000000-0005-0000-0000-000017000000}"/>
    <cellStyle name="20% - Accent1 5 3" xfId="47" xr:uid="{00000000-0005-0000-0000-000018000000}"/>
    <cellStyle name="20% - Accent1 6" xfId="48" xr:uid="{00000000-0005-0000-0000-000019000000}"/>
    <cellStyle name="20% - Accent1 7" xfId="9798" xr:uid="{39C547C5-68A1-4036-B582-6CC11BF62481}"/>
    <cellStyle name="20% - Accent2" xfId="9485" builtinId="34" customBuiltin="1"/>
    <cellStyle name="20% - Accent2 2" xfId="49" xr:uid="{00000000-0005-0000-0000-00001A000000}"/>
    <cellStyle name="20% - Accent2 2 2" xfId="50" xr:uid="{00000000-0005-0000-0000-00001B000000}"/>
    <cellStyle name="20% - Accent2 2 2 2" xfId="51" xr:uid="{00000000-0005-0000-0000-00001C000000}"/>
    <cellStyle name="20% - Accent2 2 2 3" xfId="52" xr:uid="{00000000-0005-0000-0000-00001D000000}"/>
    <cellStyle name="20% - Accent2 2 2 4" xfId="9678" xr:uid="{83EAE3C2-670B-4217-A6CE-4C8139D3EE69}"/>
    <cellStyle name="20% - Accent2 2 2 5" xfId="9973" xr:uid="{5DC4F194-A605-4F3F-8651-B5CCBEC2DC37}"/>
    <cellStyle name="20% - Accent2 2 3" xfId="53" xr:uid="{00000000-0005-0000-0000-00001E000000}"/>
    <cellStyle name="20% - Accent2 2 3 2" xfId="54" xr:uid="{00000000-0005-0000-0000-00001F000000}"/>
    <cellStyle name="20% - Accent2 2 3 3" xfId="10158" xr:uid="{5D77838E-E7FE-4C16-9159-9A1E36F890DB}"/>
    <cellStyle name="20% - Accent2 2 4" xfId="55" xr:uid="{00000000-0005-0000-0000-000020000000}"/>
    <cellStyle name="20% - Accent2 2 5" xfId="56" xr:uid="{00000000-0005-0000-0000-000021000000}"/>
    <cellStyle name="20% - Accent2 2 6" xfId="9564" xr:uid="{6DCCB490-409E-462C-BDC2-D0625487CA52}"/>
    <cellStyle name="20% - Accent2 2 7" xfId="9859" xr:uid="{2279CF9B-B641-4498-95F1-F788B0EC3BDE}"/>
    <cellStyle name="20% - Accent2 3" xfId="57" xr:uid="{00000000-0005-0000-0000-000022000000}"/>
    <cellStyle name="20% - Accent2 3 2" xfId="58" xr:uid="{00000000-0005-0000-0000-000023000000}"/>
    <cellStyle name="20% - Accent2 3 2 2" xfId="59" xr:uid="{00000000-0005-0000-0000-000024000000}"/>
    <cellStyle name="20% - Accent2 3 3" xfId="60" xr:uid="{00000000-0005-0000-0000-000025000000}"/>
    <cellStyle name="20% - Accent2 3 4" xfId="61" xr:uid="{00000000-0005-0000-0000-000026000000}"/>
    <cellStyle name="20% - Accent2 3 5" xfId="9621" xr:uid="{1C82E3AE-13AE-44B1-A54E-4D0B393DD1E0}"/>
    <cellStyle name="20% - Accent2 3 6" xfId="9916" xr:uid="{D778A6CA-890D-4546-8E90-FC71D68C2F16}"/>
    <cellStyle name="20% - Accent2 4" xfId="62" xr:uid="{00000000-0005-0000-0000-000027000000}"/>
    <cellStyle name="20% - Accent2 4 2" xfId="63" xr:uid="{00000000-0005-0000-0000-000028000000}"/>
    <cellStyle name="20% - Accent2 4 2 2" xfId="64" xr:uid="{00000000-0005-0000-0000-000029000000}"/>
    <cellStyle name="20% - Accent2 4 3" xfId="65" xr:uid="{00000000-0005-0000-0000-00002A000000}"/>
    <cellStyle name="20% - Accent2 4 4" xfId="9725" xr:uid="{A5DD0A10-44DA-486D-B56C-386B01F0F239}"/>
    <cellStyle name="20% - Accent2 4 5" xfId="10020" xr:uid="{DAB0FA50-C358-4235-AF08-6B398DD7858E}"/>
    <cellStyle name="20% - Accent2 5" xfId="66" xr:uid="{00000000-0005-0000-0000-00002B000000}"/>
    <cellStyle name="20% - Accent2 5 2" xfId="67" xr:uid="{00000000-0005-0000-0000-00002C000000}"/>
    <cellStyle name="20% - Accent2 5 2 2" xfId="68" xr:uid="{00000000-0005-0000-0000-00002D000000}"/>
    <cellStyle name="20% - Accent2 5 3" xfId="69" xr:uid="{00000000-0005-0000-0000-00002E000000}"/>
    <cellStyle name="20% - Accent2 6" xfId="70" xr:uid="{00000000-0005-0000-0000-00002F000000}"/>
    <cellStyle name="20% - Accent2 7" xfId="9801" xr:uid="{0B6A9EF5-0809-4554-B488-E3F8C2ED5A49}"/>
    <cellStyle name="20% - Accent3" xfId="9489" builtinId="38" customBuiltin="1"/>
    <cellStyle name="20% - Accent3 2" xfId="71" xr:uid="{00000000-0005-0000-0000-000030000000}"/>
    <cellStyle name="20% - Accent3 2 2" xfId="72" xr:uid="{00000000-0005-0000-0000-000031000000}"/>
    <cellStyle name="20% - Accent3 2 2 2" xfId="73" xr:uid="{00000000-0005-0000-0000-000032000000}"/>
    <cellStyle name="20% - Accent3 2 2 3" xfId="74" xr:uid="{00000000-0005-0000-0000-000033000000}"/>
    <cellStyle name="20% - Accent3 2 2 4" xfId="9681" xr:uid="{5E2B0B99-CA5A-4DD1-AE27-50910E530CBE}"/>
    <cellStyle name="20% - Accent3 2 2 5" xfId="9976" xr:uid="{4AEBC93B-1D32-4737-95E1-6941B5A91C83}"/>
    <cellStyle name="20% - Accent3 2 3" xfId="75" xr:uid="{00000000-0005-0000-0000-000034000000}"/>
    <cellStyle name="20% - Accent3 2 3 2" xfId="76" xr:uid="{00000000-0005-0000-0000-000035000000}"/>
    <cellStyle name="20% - Accent3 2 3 3" xfId="10159" xr:uid="{9183B96E-0E8D-452C-90D8-034A73E6FFAB}"/>
    <cellStyle name="20% - Accent3 2 4" xfId="77" xr:uid="{00000000-0005-0000-0000-000036000000}"/>
    <cellStyle name="20% - Accent3 2 5" xfId="78" xr:uid="{00000000-0005-0000-0000-000037000000}"/>
    <cellStyle name="20% - Accent3 2 6" xfId="9567" xr:uid="{80B1CCD2-C97A-4777-97F2-708BBECEF2CC}"/>
    <cellStyle name="20% - Accent3 2 7" xfId="9862" xr:uid="{FBE052A8-5889-437D-BB71-42A605A0EE1E}"/>
    <cellStyle name="20% - Accent3 3" xfId="79" xr:uid="{00000000-0005-0000-0000-000038000000}"/>
    <cellStyle name="20% - Accent3 3 2" xfId="80" xr:uid="{00000000-0005-0000-0000-000039000000}"/>
    <cellStyle name="20% - Accent3 3 2 2" xfId="81" xr:uid="{00000000-0005-0000-0000-00003A000000}"/>
    <cellStyle name="20% - Accent3 3 3" xfId="82" xr:uid="{00000000-0005-0000-0000-00003B000000}"/>
    <cellStyle name="20% - Accent3 3 4" xfId="83" xr:uid="{00000000-0005-0000-0000-00003C000000}"/>
    <cellStyle name="20% - Accent3 3 5" xfId="9624" xr:uid="{968D302B-0B88-4A55-A3FF-5C0172C8717D}"/>
    <cellStyle name="20% - Accent3 3 6" xfId="9919" xr:uid="{AAE3FF88-E8D4-4E88-84FA-C5EFDCCA861D}"/>
    <cellStyle name="20% - Accent3 4" xfId="84" xr:uid="{00000000-0005-0000-0000-00003D000000}"/>
    <cellStyle name="20% - Accent3 4 2" xfId="85" xr:uid="{00000000-0005-0000-0000-00003E000000}"/>
    <cellStyle name="20% - Accent3 4 2 2" xfId="86" xr:uid="{00000000-0005-0000-0000-00003F000000}"/>
    <cellStyle name="20% - Accent3 4 3" xfId="87" xr:uid="{00000000-0005-0000-0000-000040000000}"/>
    <cellStyle name="20% - Accent3 4 4" xfId="9728" xr:uid="{53508547-E325-4963-A497-56D1C388C699}"/>
    <cellStyle name="20% - Accent3 4 5" xfId="10023" xr:uid="{FC4A0DA6-8D06-49BC-9761-B0EFC9018D87}"/>
    <cellStyle name="20% - Accent3 5" xfId="88" xr:uid="{00000000-0005-0000-0000-000041000000}"/>
    <cellStyle name="20% - Accent3 5 2" xfId="89" xr:uid="{00000000-0005-0000-0000-000042000000}"/>
    <cellStyle name="20% - Accent3 5 2 2" xfId="90" xr:uid="{00000000-0005-0000-0000-000043000000}"/>
    <cellStyle name="20% - Accent3 5 3" xfId="91" xr:uid="{00000000-0005-0000-0000-000044000000}"/>
    <cellStyle name="20% - Accent3 6" xfId="92" xr:uid="{00000000-0005-0000-0000-000045000000}"/>
    <cellStyle name="20% - Accent3 7" xfId="9804" xr:uid="{05F0712A-0ED5-4FE7-84B4-218D0046A917}"/>
    <cellStyle name="20% - Accent4" xfId="9493" builtinId="42" customBuiltin="1"/>
    <cellStyle name="20% - Accent4 2" xfId="93" xr:uid="{00000000-0005-0000-0000-000046000000}"/>
    <cellStyle name="20% - Accent4 2 2" xfId="94" xr:uid="{00000000-0005-0000-0000-000047000000}"/>
    <cellStyle name="20% - Accent4 2 2 2" xfId="95" xr:uid="{00000000-0005-0000-0000-000048000000}"/>
    <cellStyle name="20% - Accent4 2 2 3" xfId="96" xr:uid="{00000000-0005-0000-0000-000049000000}"/>
    <cellStyle name="20% - Accent4 2 2 4" xfId="9684" xr:uid="{8C6FA768-9B84-49C0-A94B-E1CF84B33E00}"/>
    <cellStyle name="20% - Accent4 2 2 5" xfId="9979" xr:uid="{7F9A6050-BCD1-4905-8DD7-B178D8763821}"/>
    <cellStyle name="20% - Accent4 2 3" xfId="97" xr:uid="{00000000-0005-0000-0000-00004A000000}"/>
    <cellStyle name="20% - Accent4 2 3 2" xfId="98" xr:uid="{00000000-0005-0000-0000-00004B000000}"/>
    <cellStyle name="20% - Accent4 2 3 3" xfId="10160" xr:uid="{B7DF13A5-19BD-4657-A43E-D9508B4CBAB4}"/>
    <cellStyle name="20% - Accent4 2 4" xfId="99" xr:uid="{00000000-0005-0000-0000-00004C000000}"/>
    <cellStyle name="20% - Accent4 2 5" xfId="100" xr:uid="{00000000-0005-0000-0000-00004D000000}"/>
    <cellStyle name="20% - Accent4 2 6" xfId="9570" xr:uid="{CDEE1E48-C103-4F5D-91C3-D9C3FCBF70DC}"/>
    <cellStyle name="20% - Accent4 2 7" xfId="9865" xr:uid="{E34D83C0-CCC4-4FF0-9111-473B4F804B5E}"/>
    <cellStyle name="20% - Accent4 3" xfId="101" xr:uid="{00000000-0005-0000-0000-00004E000000}"/>
    <cellStyle name="20% - Accent4 3 2" xfId="102" xr:uid="{00000000-0005-0000-0000-00004F000000}"/>
    <cellStyle name="20% - Accent4 3 2 2" xfId="103" xr:uid="{00000000-0005-0000-0000-000050000000}"/>
    <cellStyle name="20% - Accent4 3 3" xfId="104" xr:uid="{00000000-0005-0000-0000-000051000000}"/>
    <cellStyle name="20% - Accent4 3 4" xfId="105" xr:uid="{00000000-0005-0000-0000-000052000000}"/>
    <cellStyle name="20% - Accent4 3 5" xfId="9627" xr:uid="{4D5ED9DF-61C4-464D-A0CC-C2F4F3F92F66}"/>
    <cellStyle name="20% - Accent4 3 6" xfId="9922" xr:uid="{4E2F6308-77D0-430D-9AC5-74EF57ECE0F2}"/>
    <cellStyle name="20% - Accent4 4" xfId="106" xr:uid="{00000000-0005-0000-0000-000053000000}"/>
    <cellStyle name="20% - Accent4 4 2" xfId="107" xr:uid="{00000000-0005-0000-0000-000054000000}"/>
    <cellStyle name="20% - Accent4 4 2 2" xfId="108" xr:uid="{00000000-0005-0000-0000-000055000000}"/>
    <cellStyle name="20% - Accent4 4 3" xfId="109" xr:uid="{00000000-0005-0000-0000-000056000000}"/>
    <cellStyle name="20% - Accent4 4 4" xfId="9731" xr:uid="{BFBE5117-FE42-4ECC-B21F-A0697F9BBE1A}"/>
    <cellStyle name="20% - Accent4 4 5" xfId="10026" xr:uid="{84BF55A7-659B-4C76-92CA-0E718FADC077}"/>
    <cellStyle name="20% - Accent4 5" xfId="110" xr:uid="{00000000-0005-0000-0000-000057000000}"/>
    <cellStyle name="20% - Accent4 5 2" xfId="111" xr:uid="{00000000-0005-0000-0000-000058000000}"/>
    <cellStyle name="20% - Accent4 5 2 2" xfId="112" xr:uid="{00000000-0005-0000-0000-000059000000}"/>
    <cellStyle name="20% - Accent4 5 3" xfId="113" xr:uid="{00000000-0005-0000-0000-00005A000000}"/>
    <cellStyle name="20% - Accent4 6" xfId="114" xr:uid="{00000000-0005-0000-0000-00005B000000}"/>
    <cellStyle name="20% - Accent4 7" xfId="9807" xr:uid="{916EA0CE-8002-4D93-87A3-DD4C9AF54E5E}"/>
    <cellStyle name="20% - Accent5" xfId="9497" builtinId="46" customBuiltin="1"/>
    <cellStyle name="20% - Accent5 2" xfId="115" xr:uid="{00000000-0005-0000-0000-00005C000000}"/>
    <cellStyle name="20% - Accent5 2 2" xfId="116" xr:uid="{00000000-0005-0000-0000-00005D000000}"/>
    <cellStyle name="20% - Accent5 2 2 2" xfId="117" xr:uid="{00000000-0005-0000-0000-00005E000000}"/>
    <cellStyle name="20% - Accent5 2 2 3" xfId="118" xr:uid="{00000000-0005-0000-0000-00005F000000}"/>
    <cellStyle name="20% - Accent5 2 2 4" xfId="9687" xr:uid="{FF58DFA4-A073-4025-839C-66A38D46CF23}"/>
    <cellStyle name="20% - Accent5 2 2 5" xfId="9982" xr:uid="{3CDACFE1-E6A0-450D-B47B-C788E05B8A78}"/>
    <cellStyle name="20% - Accent5 2 3" xfId="119" xr:uid="{00000000-0005-0000-0000-000060000000}"/>
    <cellStyle name="20% - Accent5 2 3 2" xfId="120" xr:uid="{00000000-0005-0000-0000-000061000000}"/>
    <cellStyle name="20% - Accent5 2 3 3" xfId="10161" xr:uid="{D5871968-DCEF-4D49-9658-32D531A75CAA}"/>
    <cellStyle name="20% - Accent5 2 4" xfId="121" xr:uid="{00000000-0005-0000-0000-000062000000}"/>
    <cellStyle name="20% - Accent5 2 5" xfId="122" xr:uid="{00000000-0005-0000-0000-000063000000}"/>
    <cellStyle name="20% - Accent5 2 6" xfId="9573" xr:uid="{A1E285A3-5556-48C4-A65A-D9E5242053AB}"/>
    <cellStyle name="20% - Accent5 2 7" xfId="9868" xr:uid="{6A84DE92-E07D-41B6-8B27-BA25BC9793D5}"/>
    <cellStyle name="20% - Accent5 3" xfId="123" xr:uid="{00000000-0005-0000-0000-000064000000}"/>
    <cellStyle name="20% - Accent5 3 2" xfId="124" xr:uid="{00000000-0005-0000-0000-000065000000}"/>
    <cellStyle name="20% - Accent5 3 2 2" xfId="125" xr:uid="{00000000-0005-0000-0000-000066000000}"/>
    <cellStyle name="20% - Accent5 3 3" xfId="126" xr:uid="{00000000-0005-0000-0000-000067000000}"/>
    <cellStyle name="20% - Accent5 3 4" xfId="127" xr:uid="{00000000-0005-0000-0000-000068000000}"/>
    <cellStyle name="20% - Accent5 3 5" xfId="9630" xr:uid="{A5181332-76E2-40ED-881E-4DCCA51077B1}"/>
    <cellStyle name="20% - Accent5 3 6" xfId="9925" xr:uid="{B916DF58-5BF2-4E80-AB07-A25476CD96CD}"/>
    <cellStyle name="20% - Accent5 4" xfId="128" xr:uid="{00000000-0005-0000-0000-000069000000}"/>
    <cellStyle name="20% - Accent5 4 2" xfId="129" xr:uid="{00000000-0005-0000-0000-00006A000000}"/>
    <cellStyle name="20% - Accent5 4 2 2" xfId="130" xr:uid="{00000000-0005-0000-0000-00006B000000}"/>
    <cellStyle name="20% - Accent5 4 3" xfId="131" xr:uid="{00000000-0005-0000-0000-00006C000000}"/>
    <cellStyle name="20% - Accent5 4 4" xfId="9734" xr:uid="{BAFE02E7-9A58-4300-B71C-183D0DDE3D0C}"/>
    <cellStyle name="20% - Accent5 4 5" xfId="10029" xr:uid="{7D2DD404-ED3B-4F3D-9B7E-CE6F61C8BE57}"/>
    <cellStyle name="20% - Accent5 5" xfId="132" xr:uid="{00000000-0005-0000-0000-00006D000000}"/>
    <cellStyle name="20% - Accent5 5 2" xfId="133" xr:uid="{00000000-0005-0000-0000-00006E000000}"/>
    <cellStyle name="20% - Accent5 5 2 2" xfId="134" xr:uid="{00000000-0005-0000-0000-00006F000000}"/>
    <cellStyle name="20% - Accent5 5 3" xfId="135" xr:uid="{00000000-0005-0000-0000-000070000000}"/>
    <cellStyle name="20% - Accent5 6" xfId="136" xr:uid="{00000000-0005-0000-0000-000071000000}"/>
    <cellStyle name="20% - Accent5 7" xfId="9810" xr:uid="{292C29BB-0A7D-4A75-856E-2E5778221C64}"/>
    <cellStyle name="20% - Accent6" xfId="9501" builtinId="50" customBuiltin="1"/>
    <cellStyle name="20% - Accent6 2" xfId="137" xr:uid="{00000000-0005-0000-0000-000072000000}"/>
    <cellStyle name="20% - Accent6 2 2" xfId="138" xr:uid="{00000000-0005-0000-0000-000073000000}"/>
    <cellStyle name="20% - Accent6 2 2 2" xfId="139" xr:uid="{00000000-0005-0000-0000-000074000000}"/>
    <cellStyle name="20% - Accent6 2 2 3" xfId="140" xr:uid="{00000000-0005-0000-0000-000075000000}"/>
    <cellStyle name="20% - Accent6 2 2 4" xfId="9690" xr:uid="{7B45A7B8-C9CB-4B4A-904C-364E4CB9CAD6}"/>
    <cellStyle name="20% - Accent6 2 2 5" xfId="9985" xr:uid="{F93C5E2F-A301-4313-BA88-CCCA657484DD}"/>
    <cellStyle name="20% - Accent6 2 3" xfId="141" xr:uid="{00000000-0005-0000-0000-000076000000}"/>
    <cellStyle name="20% - Accent6 2 3 2" xfId="142" xr:uid="{00000000-0005-0000-0000-000077000000}"/>
    <cellStyle name="20% - Accent6 2 3 3" xfId="10162" xr:uid="{F870B125-882A-4BB4-A788-2F6B7CF10340}"/>
    <cellStyle name="20% - Accent6 2 4" xfId="143" xr:uid="{00000000-0005-0000-0000-000078000000}"/>
    <cellStyle name="20% - Accent6 2 5" xfId="144" xr:uid="{00000000-0005-0000-0000-000079000000}"/>
    <cellStyle name="20% - Accent6 2 6" xfId="9576" xr:uid="{89914872-1C79-4E2B-BFCA-2BD9E2E9B663}"/>
    <cellStyle name="20% - Accent6 2 7" xfId="9871" xr:uid="{34AB631C-B9B8-4E18-B419-D7EAC5886F56}"/>
    <cellStyle name="20% - Accent6 3" xfId="145" xr:uid="{00000000-0005-0000-0000-00007A000000}"/>
    <cellStyle name="20% - Accent6 3 2" xfId="146" xr:uid="{00000000-0005-0000-0000-00007B000000}"/>
    <cellStyle name="20% - Accent6 3 2 2" xfId="147" xr:uid="{00000000-0005-0000-0000-00007C000000}"/>
    <cellStyle name="20% - Accent6 3 3" xfId="148" xr:uid="{00000000-0005-0000-0000-00007D000000}"/>
    <cellStyle name="20% - Accent6 3 4" xfId="149" xr:uid="{00000000-0005-0000-0000-00007E000000}"/>
    <cellStyle name="20% - Accent6 3 5" xfId="9633" xr:uid="{58A8A778-9AB0-4150-AC38-0E495D24A481}"/>
    <cellStyle name="20% - Accent6 3 6" xfId="9928" xr:uid="{BAEE6807-A4E7-467C-90E5-0679F9EEF288}"/>
    <cellStyle name="20% - Accent6 4" xfId="150" xr:uid="{00000000-0005-0000-0000-00007F000000}"/>
    <cellStyle name="20% - Accent6 4 2" xfId="151" xr:uid="{00000000-0005-0000-0000-000080000000}"/>
    <cellStyle name="20% - Accent6 4 2 2" xfId="152" xr:uid="{00000000-0005-0000-0000-000081000000}"/>
    <cellStyle name="20% - Accent6 4 3" xfId="153" xr:uid="{00000000-0005-0000-0000-000082000000}"/>
    <cellStyle name="20% - Accent6 4 4" xfId="9737" xr:uid="{83C0B86D-46DB-4756-A72F-166D88A6DD6C}"/>
    <cellStyle name="20% - Accent6 4 5" xfId="10032" xr:uid="{B986BAFD-7AAA-4724-ACCE-F5F1836C6EF8}"/>
    <cellStyle name="20% - Accent6 5" xfId="154" xr:uid="{00000000-0005-0000-0000-000083000000}"/>
    <cellStyle name="20% - Accent6 5 2" xfId="155" xr:uid="{00000000-0005-0000-0000-000084000000}"/>
    <cellStyle name="20% - Accent6 5 2 2" xfId="156" xr:uid="{00000000-0005-0000-0000-000085000000}"/>
    <cellStyle name="20% - Accent6 5 3" xfId="157" xr:uid="{00000000-0005-0000-0000-000086000000}"/>
    <cellStyle name="20% - Accent6 6" xfId="158" xr:uid="{00000000-0005-0000-0000-000087000000}"/>
    <cellStyle name="20% - Accent6 7" xfId="9813" xr:uid="{34E9433C-EFDF-4261-B4DA-042EBB28DF18}"/>
    <cellStyle name="40% - Accent1" xfId="9482" builtinId="31" customBuiltin="1"/>
    <cellStyle name="40% - Accent1 2" xfId="159" xr:uid="{00000000-0005-0000-0000-000088000000}"/>
    <cellStyle name="40% - Accent1 2 2" xfId="160" xr:uid="{00000000-0005-0000-0000-000089000000}"/>
    <cellStyle name="40% - Accent1 2 2 2" xfId="161" xr:uid="{00000000-0005-0000-0000-00008A000000}"/>
    <cellStyle name="40% - Accent1 2 2 3" xfId="162" xr:uid="{00000000-0005-0000-0000-00008B000000}"/>
    <cellStyle name="40% - Accent1 2 2 4" xfId="9676" xr:uid="{ECA2D5F4-8E96-4D50-82D7-3F77F8D31944}"/>
    <cellStyle name="40% - Accent1 2 2 5" xfId="9971" xr:uid="{1AF1D5C5-7851-4B42-8E51-4B791EFC69FC}"/>
    <cellStyle name="40% - Accent1 2 3" xfId="163" xr:uid="{00000000-0005-0000-0000-00008C000000}"/>
    <cellStyle name="40% - Accent1 2 3 2" xfId="164" xr:uid="{00000000-0005-0000-0000-00008D000000}"/>
    <cellStyle name="40% - Accent1 2 3 3" xfId="10163" xr:uid="{EF851EEC-CD10-4698-A2A2-F9FE9AAC9C87}"/>
    <cellStyle name="40% - Accent1 2 4" xfId="165" xr:uid="{00000000-0005-0000-0000-00008E000000}"/>
    <cellStyle name="40% - Accent1 2 5" xfId="166" xr:uid="{00000000-0005-0000-0000-00008F000000}"/>
    <cellStyle name="40% - Accent1 2 6" xfId="9562" xr:uid="{F64317AB-5923-420B-9227-FEF4D7BE25B1}"/>
    <cellStyle name="40% - Accent1 2 7" xfId="9857" xr:uid="{3EA8A5FD-F4D6-4F6E-A3C1-BE3D6BFB3E94}"/>
    <cellStyle name="40% - Accent1 3" xfId="167" xr:uid="{00000000-0005-0000-0000-000090000000}"/>
    <cellStyle name="40% - Accent1 3 2" xfId="168" xr:uid="{00000000-0005-0000-0000-000091000000}"/>
    <cellStyle name="40% - Accent1 3 2 2" xfId="169" xr:uid="{00000000-0005-0000-0000-000092000000}"/>
    <cellStyle name="40% - Accent1 3 3" xfId="170" xr:uid="{00000000-0005-0000-0000-000093000000}"/>
    <cellStyle name="40% - Accent1 3 4" xfId="171" xr:uid="{00000000-0005-0000-0000-000094000000}"/>
    <cellStyle name="40% - Accent1 3 5" xfId="9619" xr:uid="{0A4E8151-FF3E-4B59-B16D-7DC8B4BE492F}"/>
    <cellStyle name="40% - Accent1 3 6" xfId="9914" xr:uid="{592B0932-6712-46D2-BF7B-F68829F6E98B}"/>
    <cellStyle name="40% - Accent1 4" xfId="172" xr:uid="{00000000-0005-0000-0000-000095000000}"/>
    <cellStyle name="40% - Accent1 4 2" xfId="173" xr:uid="{00000000-0005-0000-0000-000096000000}"/>
    <cellStyle name="40% - Accent1 4 2 2" xfId="174" xr:uid="{00000000-0005-0000-0000-000097000000}"/>
    <cellStyle name="40% - Accent1 4 3" xfId="175" xr:uid="{00000000-0005-0000-0000-000098000000}"/>
    <cellStyle name="40% - Accent1 4 4" xfId="9723" xr:uid="{BBB34D60-BB76-430B-ADB8-57FC3D0AC84A}"/>
    <cellStyle name="40% - Accent1 4 5" xfId="10018" xr:uid="{4510FD59-998C-4775-A6F3-0BC889A8CA59}"/>
    <cellStyle name="40% - Accent1 5" xfId="176" xr:uid="{00000000-0005-0000-0000-000099000000}"/>
    <cellStyle name="40% - Accent1 5 2" xfId="177" xr:uid="{00000000-0005-0000-0000-00009A000000}"/>
    <cellStyle name="40% - Accent1 5 2 2" xfId="178" xr:uid="{00000000-0005-0000-0000-00009B000000}"/>
    <cellStyle name="40% - Accent1 5 3" xfId="179" xr:uid="{00000000-0005-0000-0000-00009C000000}"/>
    <cellStyle name="40% - Accent1 6" xfId="180" xr:uid="{00000000-0005-0000-0000-00009D000000}"/>
    <cellStyle name="40% - Accent1 7" xfId="9799" xr:uid="{D93026B5-FDC8-44AC-B859-83AA83E0A912}"/>
    <cellStyle name="40% - Accent2" xfId="9486" builtinId="35" customBuiltin="1"/>
    <cellStyle name="40% - Accent2 2" xfId="181" xr:uid="{00000000-0005-0000-0000-00009E000000}"/>
    <cellStyle name="40% - Accent2 2 2" xfId="182" xr:uid="{00000000-0005-0000-0000-00009F000000}"/>
    <cellStyle name="40% - Accent2 2 2 2" xfId="183" xr:uid="{00000000-0005-0000-0000-0000A0000000}"/>
    <cellStyle name="40% - Accent2 2 2 3" xfId="184" xr:uid="{00000000-0005-0000-0000-0000A1000000}"/>
    <cellStyle name="40% - Accent2 2 2 4" xfId="9679" xr:uid="{C3BFD2F8-878C-4571-B0E0-5FACFD2399BE}"/>
    <cellStyle name="40% - Accent2 2 2 5" xfId="9974" xr:uid="{D360A7E8-6658-4F3A-935A-500F1F1BADB5}"/>
    <cellStyle name="40% - Accent2 2 3" xfId="185" xr:uid="{00000000-0005-0000-0000-0000A2000000}"/>
    <cellStyle name="40% - Accent2 2 3 2" xfId="186" xr:uid="{00000000-0005-0000-0000-0000A3000000}"/>
    <cellStyle name="40% - Accent2 2 3 3" xfId="10164" xr:uid="{C254645A-EB4E-4330-843B-FD3242F0ED41}"/>
    <cellStyle name="40% - Accent2 2 4" xfId="187" xr:uid="{00000000-0005-0000-0000-0000A4000000}"/>
    <cellStyle name="40% - Accent2 2 5" xfId="188" xr:uid="{00000000-0005-0000-0000-0000A5000000}"/>
    <cellStyle name="40% - Accent2 2 6" xfId="9565" xr:uid="{3F4531EC-9F94-41A7-B1B0-5595251ACDFA}"/>
    <cellStyle name="40% - Accent2 2 7" xfId="9860" xr:uid="{30695559-B4E5-408A-B85F-7AB422811150}"/>
    <cellStyle name="40% - Accent2 3" xfId="189" xr:uid="{00000000-0005-0000-0000-0000A6000000}"/>
    <cellStyle name="40% - Accent2 3 2" xfId="190" xr:uid="{00000000-0005-0000-0000-0000A7000000}"/>
    <cellStyle name="40% - Accent2 3 2 2" xfId="191" xr:uid="{00000000-0005-0000-0000-0000A8000000}"/>
    <cellStyle name="40% - Accent2 3 3" xfId="192" xr:uid="{00000000-0005-0000-0000-0000A9000000}"/>
    <cellStyle name="40% - Accent2 3 4" xfId="193" xr:uid="{00000000-0005-0000-0000-0000AA000000}"/>
    <cellStyle name="40% - Accent2 3 5" xfId="9622" xr:uid="{001EF366-4966-463D-913C-8AC74383EF6E}"/>
    <cellStyle name="40% - Accent2 3 6" xfId="9917" xr:uid="{8439DAA6-79B1-44EB-B01C-0D2948F2FE25}"/>
    <cellStyle name="40% - Accent2 4" xfId="194" xr:uid="{00000000-0005-0000-0000-0000AB000000}"/>
    <cellStyle name="40% - Accent2 4 2" xfId="195" xr:uid="{00000000-0005-0000-0000-0000AC000000}"/>
    <cellStyle name="40% - Accent2 4 2 2" xfId="196" xr:uid="{00000000-0005-0000-0000-0000AD000000}"/>
    <cellStyle name="40% - Accent2 4 3" xfId="197" xr:uid="{00000000-0005-0000-0000-0000AE000000}"/>
    <cellStyle name="40% - Accent2 4 4" xfId="9726" xr:uid="{632AB374-5A0C-4E10-B7A8-0DEF1799B549}"/>
    <cellStyle name="40% - Accent2 4 5" xfId="10021" xr:uid="{B1CCA735-3A95-42BE-BF28-632156BB7355}"/>
    <cellStyle name="40% - Accent2 5" xfId="198" xr:uid="{00000000-0005-0000-0000-0000AF000000}"/>
    <cellStyle name="40% - Accent2 5 2" xfId="199" xr:uid="{00000000-0005-0000-0000-0000B0000000}"/>
    <cellStyle name="40% - Accent2 5 2 2" xfId="200" xr:uid="{00000000-0005-0000-0000-0000B1000000}"/>
    <cellStyle name="40% - Accent2 5 3" xfId="201" xr:uid="{00000000-0005-0000-0000-0000B2000000}"/>
    <cellStyle name="40% - Accent2 6" xfId="202" xr:uid="{00000000-0005-0000-0000-0000B3000000}"/>
    <cellStyle name="40% - Accent2 7" xfId="9802" xr:uid="{5E96F101-7945-4A74-A0A3-77B831ECC653}"/>
    <cellStyle name="40% - Accent3" xfId="9490" builtinId="39" customBuiltin="1"/>
    <cellStyle name="40% - Accent3 2" xfId="203" xr:uid="{00000000-0005-0000-0000-0000B4000000}"/>
    <cellStyle name="40% - Accent3 2 2" xfId="204" xr:uid="{00000000-0005-0000-0000-0000B5000000}"/>
    <cellStyle name="40% - Accent3 2 2 2" xfId="205" xr:uid="{00000000-0005-0000-0000-0000B6000000}"/>
    <cellStyle name="40% - Accent3 2 2 3" xfId="206" xr:uid="{00000000-0005-0000-0000-0000B7000000}"/>
    <cellStyle name="40% - Accent3 2 2 4" xfId="9682" xr:uid="{AE2183D0-D5B6-4146-88B6-DCDD8491E1CC}"/>
    <cellStyle name="40% - Accent3 2 2 5" xfId="9977" xr:uid="{A9FBE59E-F493-46B3-8E4A-01C859F90372}"/>
    <cellStyle name="40% - Accent3 2 3" xfId="207" xr:uid="{00000000-0005-0000-0000-0000B8000000}"/>
    <cellStyle name="40% - Accent3 2 3 2" xfId="208" xr:uid="{00000000-0005-0000-0000-0000B9000000}"/>
    <cellStyle name="40% - Accent3 2 3 3" xfId="10165" xr:uid="{0773F423-C21C-4FC3-B3FA-85292736DA34}"/>
    <cellStyle name="40% - Accent3 2 4" xfId="209" xr:uid="{00000000-0005-0000-0000-0000BA000000}"/>
    <cellStyle name="40% - Accent3 2 5" xfId="210" xr:uid="{00000000-0005-0000-0000-0000BB000000}"/>
    <cellStyle name="40% - Accent3 2 6" xfId="9568" xr:uid="{833004C2-BB4E-4F5D-A22B-3467FC9FE563}"/>
    <cellStyle name="40% - Accent3 2 7" xfId="9863" xr:uid="{019331AE-F6C8-4CF5-AF61-648E3DD28207}"/>
    <cellStyle name="40% - Accent3 3" xfId="211" xr:uid="{00000000-0005-0000-0000-0000BC000000}"/>
    <cellStyle name="40% - Accent3 3 2" xfId="212" xr:uid="{00000000-0005-0000-0000-0000BD000000}"/>
    <cellStyle name="40% - Accent3 3 2 2" xfId="213" xr:uid="{00000000-0005-0000-0000-0000BE000000}"/>
    <cellStyle name="40% - Accent3 3 3" xfId="214" xr:uid="{00000000-0005-0000-0000-0000BF000000}"/>
    <cellStyle name="40% - Accent3 3 4" xfId="215" xr:uid="{00000000-0005-0000-0000-0000C0000000}"/>
    <cellStyle name="40% - Accent3 3 5" xfId="9625" xr:uid="{C0DD82D3-BD5A-4E32-A2A9-BAF724B3B0A8}"/>
    <cellStyle name="40% - Accent3 3 6" xfId="9920" xr:uid="{1F53A72C-4404-4C19-BE53-7E491BE02F3A}"/>
    <cellStyle name="40% - Accent3 4" xfId="216" xr:uid="{00000000-0005-0000-0000-0000C1000000}"/>
    <cellStyle name="40% - Accent3 4 2" xfId="217" xr:uid="{00000000-0005-0000-0000-0000C2000000}"/>
    <cellStyle name="40% - Accent3 4 2 2" xfId="218" xr:uid="{00000000-0005-0000-0000-0000C3000000}"/>
    <cellStyle name="40% - Accent3 4 3" xfId="219" xr:uid="{00000000-0005-0000-0000-0000C4000000}"/>
    <cellStyle name="40% - Accent3 4 4" xfId="9729" xr:uid="{0AE8AB3C-5D2C-4525-85A4-0749841BD7D8}"/>
    <cellStyle name="40% - Accent3 4 5" xfId="10024" xr:uid="{2A60F31C-1016-4B48-983D-564144880555}"/>
    <cellStyle name="40% - Accent3 5" xfId="220" xr:uid="{00000000-0005-0000-0000-0000C5000000}"/>
    <cellStyle name="40% - Accent3 5 2" xfId="221" xr:uid="{00000000-0005-0000-0000-0000C6000000}"/>
    <cellStyle name="40% - Accent3 5 2 2" xfId="222" xr:uid="{00000000-0005-0000-0000-0000C7000000}"/>
    <cellStyle name="40% - Accent3 5 3" xfId="223" xr:uid="{00000000-0005-0000-0000-0000C8000000}"/>
    <cellStyle name="40% - Accent3 6" xfId="224" xr:uid="{00000000-0005-0000-0000-0000C9000000}"/>
    <cellStyle name="40% - Accent3 7" xfId="9805" xr:uid="{ACECC23B-374C-4068-88E0-7C4DD9165084}"/>
    <cellStyle name="40% - Accent4" xfId="9494" builtinId="43" customBuiltin="1"/>
    <cellStyle name="40% - Accent4 2" xfId="225" xr:uid="{00000000-0005-0000-0000-0000CA000000}"/>
    <cellStyle name="40% - Accent4 2 2" xfId="226" xr:uid="{00000000-0005-0000-0000-0000CB000000}"/>
    <cellStyle name="40% - Accent4 2 2 2" xfId="227" xr:uid="{00000000-0005-0000-0000-0000CC000000}"/>
    <cellStyle name="40% - Accent4 2 2 3" xfId="228" xr:uid="{00000000-0005-0000-0000-0000CD000000}"/>
    <cellStyle name="40% - Accent4 2 2 4" xfId="9685" xr:uid="{4B309338-2AB6-4F43-9D75-E5718E9FEE64}"/>
    <cellStyle name="40% - Accent4 2 2 5" xfId="9980" xr:uid="{7F746647-C920-4524-A28C-40C18970AFFA}"/>
    <cellStyle name="40% - Accent4 2 3" xfId="229" xr:uid="{00000000-0005-0000-0000-0000CE000000}"/>
    <cellStyle name="40% - Accent4 2 3 2" xfId="230" xr:uid="{00000000-0005-0000-0000-0000CF000000}"/>
    <cellStyle name="40% - Accent4 2 3 3" xfId="10166" xr:uid="{42489152-6127-4501-AC11-52AF32618C63}"/>
    <cellStyle name="40% - Accent4 2 4" xfId="231" xr:uid="{00000000-0005-0000-0000-0000D0000000}"/>
    <cellStyle name="40% - Accent4 2 5" xfId="232" xr:uid="{00000000-0005-0000-0000-0000D1000000}"/>
    <cellStyle name="40% - Accent4 2 6" xfId="9571" xr:uid="{47BB0821-DCF5-4060-BBDA-DF891EC0443E}"/>
    <cellStyle name="40% - Accent4 2 7" xfId="9866" xr:uid="{81D0154E-B57D-4153-95F1-4F347F3AF714}"/>
    <cellStyle name="40% - Accent4 3" xfId="233" xr:uid="{00000000-0005-0000-0000-0000D2000000}"/>
    <cellStyle name="40% - Accent4 3 2" xfId="234" xr:uid="{00000000-0005-0000-0000-0000D3000000}"/>
    <cellStyle name="40% - Accent4 3 2 2" xfId="235" xr:uid="{00000000-0005-0000-0000-0000D4000000}"/>
    <cellStyle name="40% - Accent4 3 3" xfId="236" xr:uid="{00000000-0005-0000-0000-0000D5000000}"/>
    <cellStyle name="40% - Accent4 3 4" xfId="237" xr:uid="{00000000-0005-0000-0000-0000D6000000}"/>
    <cellStyle name="40% - Accent4 3 5" xfId="9628" xr:uid="{59329245-F4C1-477F-883D-94AF1E36D7E0}"/>
    <cellStyle name="40% - Accent4 3 6" xfId="9923" xr:uid="{44E43076-FA47-4A7C-91D8-84751DCFBE33}"/>
    <cellStyle name="40% - Accent4 4" xfId="238" xr:uid="{00000000-0005-0000-0000-0000D7000000}"/>
    <cellStyle name="40% - Accent4 4 2" xfId="239" xr:uid="{00000000-0005-0000-0000-0000D8000000}"/>
    <cellStyle name="40% - Accent4 4 2 2" xfId="240" xr:uid="{00000000-0005-0000-0000-0000D9000000}"/>
    <cellStyle name="40% - Accent4 4 3" xfId="241" xr:uid="{00000000-0005-0000-0000-0000DA000000}"/>
    <cellStyle name="40% - Accent4 4 4" xfId="9732" xr:uid="{7F31E0EC-277B-459E-BDD7-904EE09412BC}"/>
    <cellStyle name="40% - Accent4 4 5" xfId="10027" xr:uid="{B7F04FEA-CCF0-4B6B-9A23-F98A46F8A6A8}"/>
    <cellStyle name="40% - Accent4 5" xfId="242" xr:uid="{00000000-0005-0000-0000-0000DB000000}"/>
    <cellStyle name="40% - Accent4 5 2" xfId="243" xr:uid="{00000000-0005-0000-0000-0000DC000000}"/>
    <cellStyle name="40% - Accent4 5 2 2" xfId="244" xr:uid="{00000000-0005-0000-0000-0000DD000000}"/>
    <cellStyle name="40% - Accent4 5 3" xfId="245" xr:uid="{00000000-0005-0000-0000-0000DE000000}"/>
    <cellStyle name="40% - Accent4 6" xfId="246" xr:uid="{00000000-0005-0000-0000-0000DF000000}"/>
    <cellStyle name="40% - Accent4 7" xfId="9808" xr:uid="{142D648C-6EDD-46DC-B11F-29C165197105}"/>
    <cellStyle name="40% - Accent5" xfId="9498" builtinId="47" customBuiltin="1"/>
    <cellStyle name="40% - Accent5 2" xfId="247" xr:uid="{00000000-0005-0000-0000-0000E0000000}"/>
    <cellStyle name="40% - Accent5 2 2" xfId="248" xr:uid="{00000000-0005-0000-0000-0000E1000000}"/>
    <cellStyle name="40% - Accent5 2 2 2" xfId="249" xr:uid="{00000000-0005-0000-0000-0000E2000000}"/>
    <cellStyle name="40% - Accent5 2 2 3" xfId="250" xr:uid="{00000000-0005-0000-0000-0000E3000000}"/>
    <cellStyle name="40% - Accent5 2 2 4" xfId="9688" xr:uid="{4EA948BC-A5A9-4A4C-B7FB-0B9167D27FF1}"/>
    <cellStyle name="40% - Accent5 2 2 5" xfId="9983" xr:uid="{9F1555D6-3A3B-4E35-B499-9EBE317B90C1}"/>
    <cellStyle name="40% - Accent5 2 3" xfId="251" xr:uid="{00000000-0005-0000-0000-0000E4000000}"/>
    <cellStyle name="40% - Accent5 2 3 2" xfId="252" xr:uid="{00000000-0005-0000-0000-0000E5000000}"/>
    <cellStyle name="40% - Accent5 2 3 3" xfId="10167" xr:uid="{CF1C1BEC-72BF-4032-AFFD-0629E414426A}"/>
    <cellStyle name="40% - Accent5 2 4" xfId="253" xr:uid="{00000000-0005-0000-0000-0000E6000000}"/>
    <cellStyle name="40% - Accent5 2 5" xfId="254" xr:uid="{00000000-0005-0000-0000-0000E7000000}"/>
    <cellStyle name="40% - Accent5 2 6" xfId="9574" xr:uid="{8F516146-10DB-4851-A378-C31290F9624C}"/>
    <cellStyle name="40% - Accent5 2 7" xfId="9869" xr:uid="{D572320F-35C2-452E-82D3-9D154B92C6A8}"/>
    <cellStyle name="40% - Accent5 3" xfId="255" xr:uid="{00000000-0005-0000-0000-0000E8000000}"/>
    <cellStyle name="40% - Accent5 3 2" xfId="256" xr:uid="{00000000-0005-0000-0000-0000E9000000}"/>
    <cellStyle name="40% - Accent5 3 2 2" xfId="257" xr:uid="{00000000-0005-0000-0000-0000EA000000}"/>
    <cellStyle name="40% - Accent5 3 3" xfId="258" xr:uid="{00000000-0005-0000-0000-0000EB000000}"/>
    <cellStyle name="40% - Accent5 3 4" xfId="259" xr:uid="{00000000-0005-0000-0000-0000EC000000}"/>
    <cellStyle name="40% - Accent5 3 5" xfId="9631" xr:uid="{6BBD068D-C443-4CF9-AA59-54AE0F09124E}"/>
    <cellStyle name="40% - Accent5 3 6" xfId="9926" xr:uid="{16DE4CF7-4FD9-4262-B433-A0A9A5CB9E31}"/>
    <cellStyle name="40% - Accent5 4" xfId="260" xr:uid="{00000000-0005-0000-0000-0000ED000000}"/>
    <cellStyle name="40% - Accent5 4 2" xfId="261" xr:uid="{00000000-0005-0000-0000-0000EE000000}"/>
    <cellStyle name="40% - Accent5 4 2 2" xfId="262" xr:uid="{00000000-0005-0000-0000-0000EF000000}"/>
    <cellStyle name="40% - Accent5 4 3" xfId="263" xr:uid="{00000000-0005-0000-0000-0000F0000000}"/>
    <cellStyle name="40% - Accent5 4 4" xfId="9735" xr:uid="{67ED10D9-C564-4259-8F54-C3B672CB9A26}"/>
    <cellStyle name="40% - Accent5 4 5" xfId="10030" xr:uid="{D7DDF8FC-A56D-47CA-8E78-F390D6E61259}"/>
    <cellStyle name="40% - Accent5 5" xfId="264" xr:uid="{00000000-0005-0000-0000-0000F1000000}"/>
    <cellStyle name="40% - Accent5 5 2" xfId="265" xr:uid="{00000000-0005-0000-0000-0000F2000000}"/>
    <cellStyle name="40% - Accent5 5 2 2" xfId="266" xr:uid="{00000000-0005-0000-0000-0000F3000000}"/>
    <cellStyle name="40% - Accent5 5 3" xfId="267" xr:uid="{00000000-0005-0000-0000-0000F4000000}"/>
    <cellStyle name="40% - Accent5 6" xfId="268" xr:uid="{00000000-0005-0000-0000-0000F5000000}"/>
    <cellStyle name="40% - Accent5 7" xfId="9811" xr:uid="{129BFCFD-6684-46A3-8FF1-51BFF826FD49}"/>
    <cellStyle name="40% - Accent6" xfId="9502" builtinId="51" customBuiltin="1"/>
    <cellStyle name="40% - Accent6 2" xfId="269" xr:uid="{00000000-0005-0000-0000-0000F6000000}"/>
    <cellStyle name="40% - Accent6 2 2" xfId="270" xr:uid="{00000000-0005-0000-0000-0000F7000000}"/>
    <cellStyle name="40% - Accent6 2 2 2" xfId="271" xr:uid="{00000000-0005-0000-0000-0000F8000000}"/>
    <cellStyle name="40% - Accent6 2 2 3" xfId="272" xr:uid="{00000000-0005-0000-0000-0000F9000000}"/>
    <cellStyle name="40% - Accent6 2 2 4" xfId="9691" xr:uid="{23C5AEC9-9C1C-4F79-B715-ADE2E650157F}"/>
    <cellStyle name="40% - Accent6 2 2 5" xfId="9986" xr:uid="{A64BDD63-82A4-4C3F-830E-CFAEB181036C}"/>
    <cellStyle name="40% - Accent6 2 3" xfId="273" xr:uid="{00000000-0005-0000-0000-0000FA000000}"/>
    <cellStyle name="40% - Accent6 2 3 2" xfId="274" xr:uid="{00000000-0005-0000-0000-0000FB000000}"/>
    <cellStyle name="40% - Accent6 2 3 3" xfId="10168" xr:uid="{A8FF9DBC-1EA6-45B3-BDB1-FB8B7D7A6D24}"/>
    <cellStyle name="40% - Accent6 2 4" xfId="275" xr:uid="{00000000-0005-0000-0000-0000FC000000}"/>
    <cellStyle name="40% - Accent6 2 5" xfId="276" xr:uid="{00000000-0005-0000-0000-0000FD000000}"/>
    <cellStyle name="40% - Accent6 2 6" xfId="9577" xr:uid="{582A2BA7-51B6-4363-B027-2382CFB0EC07}"/>
    <cellStyle name="40% - Accent6 2 7" xfId="9872" xr:uid="{BE395C5E-F1BB-4341-984F-1D6A525DFF24}"/>
    <cellStyle name="40% - Accent6 3" xfId="277" xr:uid="{00000000-0005-0000-0000-0000FE000000}"/>
    <cellStyle name="40% - Accent6 3 2" xfId="278" xr:uid="{00000000-0005-0000-0000-0000FF000000}"/>
    <cellStyle name="40% - Accent6 3 2 2" xfId="279" xr:uid="{00000000-0005-0000-0000-000000010000}"/>
    <cellStyle name="40% - Accent6 3 3" xfId="280" xr:uid="{00000000-0005-0000-0000-000001010000}"/>
    <cellStyle name="40% - Accent6 3 4" xfId="281" xr:uid="{00000000-0005-0000-0000-000002010000}"/>
    <cellStyle name="40% - Accent6 3 5" xfId="9634" xr:uid="{B794627A-4D81-40F7-BABB-CB2AC5ADCAD7}"/>
    <cellStyle name="40% - Accent6 3 6" xfId="9929" xr:uid="{B7FED424-34FA-4918-8657-F3011463BBCA}"/>
    <cellStyle name="40% - Accent6 4" xfId="282" xr:uid="{00000000-0005-0000-0000-000003010000}"/>
    <cellStyle name="40% - Accent6 4 2" xfId="283" xr:uid="{00000000-0005-0000-0000-000004010000}"/>
    <cellStyle name="40% - Accent6 4 2 2" xfId="284" xr:uid="{00000000-0005-0000-0000-000005010000}"/>
    <cellStyle name="40% - Accent6 4 3" xfId="285" xr:uid="{00000000-0005-0000-0000-000006010000}"/>
    <cellStyle name="40% - Accent6 4 4" xfId="9738" xr:uid="{AA3F8236-5D83-44C3-B96D-C2A3791E3140}"/>
    <cellStyle name="40% - Accent6 4 5" xfId="10033" xr:uid="{181C4BFC-1B0D-4505-A0D7-A9B2117BA56A}"/>
    <cellStyle name="40% - Accent6 5" xfId="286" xr:uid="{00000000-0005-0000-0000-000007010000}"/>
    <cellStyle name="40% - Accent6 5 2" xfId="287" xr:uid="{00000000-0005-0000-0000-000008010000}"/>
    <cellStyle name="40% - Accent6 5 2 2" xfId="288" xr:uid="{00000000-0005-0000-0000-000009010000}"/>
    <cellStyle name="40% - Accent6 5 3" xfId="289" xr:uid="{00000000-0005-0000-0000-00000A010000}"/>
    <cellStyle name="40% - Accent6 6" xfId="290" xr:uid="{00000000-0005-0000-0000-00000B010000}"/>
    <cellStyle name="40% - Accent6 7" xfId="9814" xr:uid="{EEC184FB-79E5-4107-9261-EE119E9FA679}"/>
    <cellStyle name="60% - Accent1" xfId="9483" builtinId="32" customBuiltin="1"/>
    <cellStyle name="60% - Accent1 2" xfId="291" xr:uid="{00000000-0005-0000-0000-00000C010000}"/>
    <cellStyle name="60% - Accent1 2 2" xfId="9677" xr:uid="{FE47670C-5BC2-4DE1-9EA8-FED9AC589D5D}"/>
    <cellStyle name="60% - Accent1 2 2 2" xfId="9972" xr:uid="{9AE234D4-519A-49C4-9B23-9952FAA4E117}"/>
    <cellStyle name="60% - Accent1 2 3" xfId="9563" xr:uid="{C541F2F8-C0DC-4905-832D-256211B1245A}"/>
    <cellStyle name="60% - Accent1 2 4" xfId="9858" xr:uid="{3296370C-3DAF-432C-99F1-8F8DA5EEBC5B}"/>
    <cellStyle name="60% - Accent1 3" xfId="292" xr:uid="{00000000-0005-0000-0000-00000D010000}"/>
    <cellStyle name="60% - Accent1 3 2" xfId="9620" xr:uid="{94DFCBB6-A26C-4CEF-AE2F-B00B38F7FE65}"/>
    <cellStyle name="60% - Accent1 3 3" xfId="9915" xr:uid="{07EA7C7C-7C01-4C62-97EA-D67CD479B814}"/>
    <cellStyle name="60% - Accent1 4" xfId="293" xr:uid="{00000000-0005-0000-0000-00000E010000}"/>
    <cellStyle name="60% - Accent1 4 2" xfId="9724" xr:uid="{C0B94C4A-1AB9-4527-9A8A-40F0639AECB0}"/>
    <cellStyle name="60% - Accent1 4 3" xfId="10019" xr:uid="{570E0112-DE3C-4D54-84AC-7BAB9CC58BCB}"/>
    <cellStyle name="60% - Accent1 5" xfId="294" xr:uid="{00000000-0005-0000-0000-00000F010000}"/>
    <cellStyle name="60% - Accent1 6" xfId="295" xr:uid="{00000000-0005-0000-0000-000010010000}"/>
    <cellStyle name="60% - Accent1 7" xfId="9800" xr:uid="{F67C026E-9FE5-4920-8848-BADBDCE23FD3}"/>
    <cellStyle name="60% - Accent2" xfId="9487" builtinId="36" customBuiltin="1"/>
    <cellStyle name="60% - Accent2 2" xfId="296" xr:uid="{00000000-0005-0000-0000-000011010000}"/>
    <cellStyle name="60% - Accent2 2 2" xfId="9680" xr:uid="{A265F448-912F-4F29-9114-F0899AA8639C}"/>
    <cellStyle name="60% - Accent2 2 2 2" xfId="9975" xr:uid="{B938A90D-B846-4321-B121-6D1C640C9EF1}"/>
    <cellStyle name="60% - Accent2 2 3" xfId="9566" xr:uid="{1C1D9F77-FDCF-4054-8C09-774A709FED42}"/>
    <cellStyle name="60% - Accent2 2 4" xfId="9861" xr:uid="{FEB700A9-1C66-4AB5-949B-B1D343410138}"/>
    <cellStyle name="60% - Accent2 3" xfId="297" xr:uid="{00000000-0005-0000-0000-000012010000}"/>
    <cellStyle name="60% - Accent2 3 2" xfId="9623" xr:uid="{B15E8221-6F03-4D96-A491-BBF085266335}"/>
    <cellStyle name="60% - Accent2 3 3" xfId="9918" xr:uid="{7AB4194C-86E3-4A8D-8C87-64B515BB3781}"/>
    <cellStyle name="60% - Accent2 4" xfId="298" xr:uid="{00000000-0005-0000-0000-000013010000}"/>
    <cellStyle name="60% - Accent2 4 2" xfId="9727" xr:uid="{D9CB1CAB-3402-40DA-87DB-92F50E25161F}"/>
    <cellStyle name="60% - Accent2 4 3" xfId="10022" xr:uid="{B5A69C93-2048-4ACC-BA72-5D33D1ADFE0D}"/>
    <cellStyle name="60% - Accent2 5" xfId="299" xr:uid="{00000000-0005-0000-0000-000014010000}"/>
    <cellStyle name="60% - Accent2 6" xfId="300" xr:uid="{00000000-0005-0000-0000-000015010000}"/>
    <cellStyle name="60% - Accent2 7" xfId="9803" xr:uid="{573B1093-B571-47D9-9B3D-97674E733143}"/>
    <cellStyle name="60% - Accent3" xfId="9491" builtinId="40" customBuiltin="1"/>
    <cellStyle name="60% - Accent3 2" xfId="301" xr:uid="{00000000-0005-0000-0000-000016010000}"/>
    <cellStyle name="60% - Accent3 2 2" xfId="9683" xr:uid="{FE11E270-6FDF-4617-8FA9-F3AE5D67AD4E}"/>
    <cellStyle name="60% - Accent3 2 2 2" xfId="9978" xr:uid="{9330FF5B-A6DF-4CE3-925E-7CE75337349D}"/>
    <cellStyle name="60% - Accent3 2 3" xfId="9569" xr:uid="{E6C455C8-7A92-48AD-9272-AA18C4F04569}"/>
    <cellStyle name="60% - Accent3 2 4" xfId="9864" xr:uid="{CF8CDBE4-6808-4CF3-9F09-2FC685CEF11E}"/>
    <cellStyle name="60% - Accent3 3" xfId="302" xr:uid="{00000000-0005-0000-0000-000017010000}"/>
    <cellStyle name="60% - Accent3 3 2" xfId="9626" xr:uid="{5560F7E9-5EDF-47C4-939E-6FCAA39E07A3}"/>
    <cellStyle name="60% - Accent3 3 3" xfId="9921" xr:uid="{AA54374F-B6E5-4E4E-ABEB-3424A178864D}"/>
    <cellStyle name="60% - Accent3 4" xfId="303" xr:uid="{00000000-0005-0000-0000-000018010000}"/>
    <cellStyle name="60% - Accent3 4 2" xfId="9730" xr:uid="{BAB4BC21-A0F6-4405-BE06-C1B7B15BFFC3}"/>
    <cellStyle name="60% - Accent3 4 3" xfId="10025" xr:uid="{7292FC26-3C00-4588-B61A-63986D31EC1A}"/>
    <cellStyle name="60% - Accent3 5" xfId="304" xr:uid="{00000000-0005-0000-0000-000019010000}"/>
    <cellStyle name="60% - Accent3 6" xfId="305" xr:uid="{00000000-0005-0000-0000-00001A010000}"/>
    <cellStyle name="60% - Accent3 7" xfId="9806" xr:uid="{B103C2CC-C508-4D32-9739-75E5C8089356}"/>
    <cellStyle name="60% - Accent4" xfId="9495" builtinId="44" customBuiltin="1"/>
    <cellStyle name="60% - Accent4 2" xfId="306" xr:uid="{00000000-0005-0000-0000-00001B010000}"/>
    <cellStyle name="60% - Accent4 2 2" xfId="9686" xr:uid="{D52FB7F4-DC60-4ED1-A2A5-6CCE3B2F97EB}"/>
    <cellStyle name="60% - Accent4 2 2 2" xfId="9981" xr:uid="{5EFE2833-2807-459E-99FB-80A138789B5D}"/>
    <cellStyle name="60% - Accent4 2 3" xfId="9572" xr:uid="{20A1F78D-9E6D-48B3-85AD-9ACB5809F9D0}"/>
    <cellStyle name="60% - Accent4 2 4" xfId="9867" xr:uid="{29FDD180-A48E-4B29-90FB-2ED5FF9D2676}"/>
    <cellStyle name="60% - Accent4 3" xfId="307" xr:uid="{00000000-0005-0000-0000-00001C010000}"/>
    <cellStyle name="60% - Accent4 3 2" xfId="9629" xr:uid="{F4C8A8C5-33F0-4A32-8851-B4D67EF3C425}"/>
    <cellStyle name="60% - Accent4 3 3" xfId="9924" xr:uid="{CDFBD5A2-1E8F-417D-AFBB-1470DF940C09}"/>
    <cellStyle name="60% - Accent4 4" xfId="308" xr:uid="{00000000-0005-0000-0000-00001D010000}"/>
    <cellStyle name="60% - Accent4 4 2" xfId="9733" xr:uid="{37F36200-54EF-454C-9D9A-DAC92B12A33A}"/>
    <cellStyle name="60% - Accent4 4 3" xfId="10028" xr:uid="{8479F498-ED15-4EE1-BEE5-1CF430AAEE48}"/>
    <cellStyle name="60% - Accent4 5" xfId="309" xr:uid="{00000000-0005-0000-0000-00001E010000}"/>
    <cellStyle name="60% - Accent4 6" xfId="310" xr:uid="{00000000-0005-0000-0000-00001F010000}"/>
    <cellStyle name="60% - Accent4 7" xfId="9809" xr:uid="{EC67DEAB-3043-480C-B06F-9BAEF65FC1C5}"/>
    <cellStyle name="60% - Accent5" xfId="9499" builtinId="48" customBuiltin="1"/>
    <cellStyle name="60% - Accent5 2" xfId="311" xr:uid="{00000000-0005-0000-0000-000020010000}"/>
    <cellStyle name="60% - Accent5 2 2" xfId="9689" xr:uid="{55B602A9-4760-4A7D-916A-3049D205E3D4}"/>
    <cellStyle name="60% - Accent5 2 2 2" xfId="9984" xr:uid="{DCA97297-46B0-439F-AAFE-295073AB9580}"/>
    <cellStyle name="60% - Accent5 2 3" xfId="9575" xr:uid="{C947FEB8-B710-4A3B-BE2A-2BAD0F4F6970}"/>
    <cellStyle name="60% - Accent5 2 4" xfId="9870" xr:uid="{F3C19A32-C762-4BD4-BB6C-38DD4B84F3A5}"/>
    <cellStyle name="60% - Accent5 3" xfId="312" xr:uid="{00000000-0005-0000-0000-000021010000}"/>
    <cellStyle name="60% - Accent5 3 2" xfId="9632" xr:uid="{773861DA-B130-4777-A222-298AC8BEB751}"/>
    <cellStyle name="60% - Accent5 3 3" xfId="9927" xr:uid="{340BA562-10F8-4719-821F-3098106EF5B8}"/>
    <cellStyle name="60% - Accent5 4" xfId="313" xr:uid="{00000000-0005-0000-0000-000022010000}"/>
    <cellStyle name="60% - Accent5 4 2" xfId="9736" xr:uid="{3E08665C-CB47-4D37-9B23-FD789FB99888}"/>
    <cellStyle name="60% - Accent5 4 3" xfId="10031" xr:uid="{0D834988-95B8-4BD6-8A13-1BDC1EF32D5B}"/>
    <cellStyle name="60% - Accent5 5" xfId="314" xr:uid="{00000000-0005-0000-0000-000023010000}"/>
    <cellStyle name="60% - Accent5 6" xfId="315" xr:uid="{00000000-0005-0000-0000-000024010000}"/>
    <cellStyle name="60% - Accent5 7" xfId="9812" xr:uid="{EB20F92D-0F42-4E50-96D1-46BBF1E0E169}"/>
    <cellStyle name="60% - Accent6" xfId="9503" builtinId="52" customBuiltin="1"/>
    <cellStyle name="60% - Accent6 2" xfId="316" xr:uid="{00000000-0005-0000-0000-000025010000}"/>
    <cellStyle name="60% - Accent6 2 2" xfId="9692" xr:uid="{30CB016F-F76E-4611-B972-EE7D7E2B172A}"/>
    <cellStyle name="60% - Accent6 2 2 2" xfId="9987" xr:uid="{A2331A48-A236-4066-981E-A6FE11ED859B}"/>
    <cellStyle name="60% - Accent6 2 3" xfId="9578" xr:uid="{51A68344-059C-44B7-B771-2792E0DB302E}"/>
    <cellStyle name="60% - Accent6 2 4" xfId="9873" xr:uid="{DFFD97BB-48B0-4864-9BEC-F8E21E22751B}"/>
    <cellStyle name="60% - Accent6 3" xfId="317" xr:uid="{00000000-0005-0000-0000-000026010000}"/>
    <cellStyle name="60% - Accent6 3 2" xfId="9635" xr:uid="{1A34576C-DE5F-496D-B9BA-413E9311ACED}"/>
    <cellStyle name="60% - Accent6 3 3" xfId="9930" xr:uid="{8C00B5BA-9F2F-4975-B499-C99D54345366}"/>
    <cellStyle name="60% - Accent6 4" xfId="318" xr:uid="{00000000-0005-0000-0000-000027010000}"/>
    <cellStyle name="60% - Accent6 4 2" xfId="9739" xr:uid="{5FC75DC5-BEA9-46A3-848E-64EB35CD1443}"/>
    <cellStyle name="60% - Accent6 4 3" xfId="10034" xr:uid="{52E6431E-5AF0-4083-9C86-86D65D55330E}"/>
    <cellStyle name="60% - Accent6 5" xfId="319" xr:uid="{00000000-0005-0000-0000-000028010000}"/>
    <cellStyle name="60% - Accent6 6" xfId="320" xr:uid="{00000000-0005-0000-0000-000029010000}"/>
    <cellStyle name="60% - Accent6 7" xfId="9815" xr:uid="{C1D7FB90-F9EE-4574-9B29-902A81A81DA0}"/>
    <cellStyle name="Accent1" xfId="9480" builtinId="29" customBuiltin="1"/>
    <cellStyle name="Accent1 2" xfId="321" xr:uid="{00000000-0005-0000-0000-00002A010000}"/>
    <cellStyle name="Accent1 3" xfId="322" xr:uid="{00000000-0005-0000-0000-00002B010000}"/>
    <cellStyle name="Accent1 4" xfId="323" xr:uid="{00000000-0005-0000-0000-00002C010000}"/>
    <cellStyle name="Accent1 5" xfId="324" xr:uid="{00000000-0005-0000-0000-00002D010000}"/>
    <cellStyle name="Accent1 6" xfId="325" xr:uid="{00000000-0005-0000-0000-00002E010000}"/>
    <cellStyle name="Accent2" xfId="9484" builtinId="33" customBuiltin="1"/>
    <cellStyle name="Accent2 2" xfId="326" xr:uid="{00000000-0005-0000-0000-00002F010000}"/>
    <cellStyle name="Accent2 3" xfId="327" xr:uid="{00000000-0005-0000-0000-000030010000}"/>
    <cellStyle name="Accent2 4" xfId="328" xr:uid="{00000000-0005-0000-0000-000031010000}"/>
    <cellStyle name="Accent2 5" xfId="329" xr:uid="{00000000-0005-0000-0000-000032010000}"/>
    <cellStyle name="Accent2 6" xfId="330" xr:uid="{00000000-0005-0000-0000-000033010000}"/>
    <cellStyle name="Accent3" xfId="9488" builtinId="37" customBuiltin="1"/>
    <cellStyle name="Accent3 2" xfId="331" xr:uid="{00000000-0005-0000-0000-000034010000}"/>
    <cellStyle name="Accent3 3" xfId="332" xr:uid="{00000000-0005-0000-0000-000035010000}"/>
    <cellStyle name="Accent3 4" xfId="333" xr:uid="{00000000-0005-0000-0000-000036010000}"/>
    <cellStyle name="Accent3 5" xfId="334" xr:uid="{00000000-0005-0000-0000-000037010000}"/>
    <cellStyle name="Accent3 6" xfId="335" xr:uid="{00000000-0005-0000-0000-000038010000}"/>
    <cellStyle name="Accent4" xfId="9492" builtinId="41" customBuiltin="1"/>
    <cellStyle name="Accent4 2" xfId="336" xr:uid="{00000000-0005-0000-0000-000039010000}"/>
    <cellStyle name="Accent4 3" xfId="337" xr:uid="{00000000-0005-0000-0000-00003A010000}"/>
    <cellStyle name="Accent4 4" xfId="338" xr:uid="{00000000-0005-0000-0000-00003B010000}"/>
    <cellStyle name="Accent4 5" xfId="339" xr:uid="{00000000-0005-0000-0000-00003C010000}"/>
    <cellStyle name="Accent4 6" xfId="340" xr:uid="{00000000-0005-0000-0000-00003D010000}"/>
    <cellStyle name="Accent5" xfId="9496" builtinId="45" customBuiltin="1"/>
    <cellStyle name="Accent5 2" xfId="341" xr:uid="{00000000-0005-0000-0000-00003E010000}"/>
    <cellStyle name="Accent5 3" xfId="342" xr:uid="{00000000-0005-0000-0000-00003F010000}"/>
    <cellStyle name="Accent5 4" xfId="343" xr:uid="{00000000-0005-0000-0000-000040010000}"/>
    <cellStyle name="Accent5 5" xfId="344" xr:uid="{00000000-0005-0000-0000-000041010000}"/>
    <cellStyle name="Accent5 6" xfId="345" xr:uid="{00000000-0005-0000-0000-000042010000}"/>
    <cellStyle name="Accent6" xfId="9500" builtinId="49" customBuiltin="1"/>
    <cellStyle name="Accent6 2" xfId="346" xr:uid="{00000000-0005-0000-0000-000043010000}"/>
    <cellStyle name="Accent6 3" xfId="347" xr:uid="{00000000-0005-0000-0000-000044010000}"/>
    <cellStyle name="Accent6 4" xfId="348" xr:uid="{00000000-0005-0000-0000-000045010000}"/>
    <cellStyle name="Accent6 5" xfId="349" xr:uid="{00000000-0005-0000-0000-000046010000}"/>
    <cellStyle name="Accent6 6" xfId="350" xr:uid="{00000000-0005-0000-0000-000047010000}"/>
    <cellStyle name="Account No." xfId="351" xr:uid="{00000000-0005-0000-0000-000048010000}"/>
    <cellStyle name="Account No. 2" xfId="352" xr:uid="{00000000-0005-0000-0000-000049010000}"/>
    <cellStyle name="adj detail" xfId="353" xr:uid="{00000000-0005-0000-0000-00004A010000}"/>
    <cellStyle name="Allocated" xfId="354" xr:uid="{00000000-0005-0000-0000-00004B010000}"/>
    <cellStyle name="Bad" xfId="9471" builtinId="27" customBuiltin="1"/>
    <cellStyle name="Bad 2" xfId="355" xr:uid="{00000000-0005-0000-0000-00004C010000}"/>
    <cellStyle name="Bad 3" xfId="356" xr:uid="{00000000-0005-0000-0000-00004D010000}"/>
    <cellStyle name="Bad 4" xfId="357" xr:uid="{00000000-0005-0000-0000-00004E010000}"/>
    <cellStyle name="Bad 5" xfId="358" xr:uid="{00000000-0005-0000-0000-00004F010000}"/>
    <cellStyle name="Bad 6" xfId="359" xr:uid="{00000000-0005-0000-0000-000050010000}"/>
    <cellStyle name="Body: normal cell" xfId="9740" xr:uid="{6D6C8CE1-7BE3-402A-934C-0840D9FCA41A}"/>
    <cellStyle name="Calculation" xfId="9474" builtinId="22" customBuiltin="1"/>
    <cellStyle name="Calculation 2" xfId="360" xr:uid="{00000000-0005-0000-0000-000051010000}"/>
    <cellStyle name="Calculation 3" xfId="361" xr:uid="{00000000-0005-0000-0000-000052010000}"/>
    <cellStyle name="Calculation 4" xfId="362" xr:uid="{00000000-0005-0000-0000-000053010000}"/>
    <cellStyle name="Calculation 5" xfId="363" xr:uid="{00000000-0005-0000-0000-000054010000}"/>
    <cellStyle name="Calculation 6" xfId="364" xr:uid="{00000000-0005-0000-0000-000055010000}"/>
    <cellStyle name="Calculation 7" xfId="365" xr:uid="{00000000-0005-0000-0000-000056010000}"/>
    <cellStyle name="Check Cell" xfId="9476" builtinId="23" customBuiltin="1"/>
    <cellStyle name="Check Cell 2" xfId="366" xr:uid="{00000000-0005-0000-0000-000057010000}"/>
    <cellStyle name="Check Cell 3" xfId="367" xr:uid="{00000000-0005-0000-0000-000058010000}"/>
    <cellStyle name="Check Cell 4" xfId="368" xr:uid="{00000000-0005-0000-0000-000059010000}"/>
    <cellStyle name="Check Cell 5" xfId="369" xr:uid="{00000000-0005-0000-0000-00005A010000}"/>
    <cellStyle name="Check Cell 6" xfId="370" xr:uid="{00000000-0005-0000-0000-00005B010000}"/>
    <cellStyle name="Col Cent" xfId="371" xr:uid="{00000000-0005-0000-0000-00005C010000}"/>
    <cellStyle name="Col Cent Across" xfId="372" xr:uid="{00000000-0005-0000-0000-00005D010000}"/>
    <cellStyle name="Col Head Cent" xfId="373" xr:uid="{00000000-0005-0000-0000-00005E010000}"/>
    <cellStyle name="Col Head Cent 2" xfId="374" xr:uid="{00000000-0005-0000-0000-00005F010000}"/>
    <cellStyle name="ColumnHeaderNormal" xfId="375" xr:uid="{00000000-0005-0000-0000-000060010000}"/>
    <cellStyle name="Comma" xfId="9455" builtinId="3"/>
    <cellStyle name="Comma [0] 2" xfId="376" xr:uid="{00000000-0005-0000-0000-000061010000}"/>
    <cellStyle name="Comma 10" xfId="377" xr:uid="{00000000-0005-0000-0000-000062010000}"/>
    <cellStyle name="Comma 100" xfId="9458" xr:uid="{EB4ADC6E-4E6F-4026-83C7-0D2B61FAA0BF}"/>
    <cellStyle name="Comma 101" xfId="9506" xr:uid="{B663B2D6-E82A-44F6-85A5-3FC79440E89F}"/>
    <cellStyle name="Comma 102" xfId="9774" xr:uid="{29103F6B-B214-434B-A233-18AE0A51EA3F}"/>
    <cellStyle name="Comma 103" xfId="9780" xr:uid="{2CB5AB84-8238-49F1-AD0B-D5ADD2FAD78D}"/>
    <cellStyle name="Comma 104" xfId="10048" xr:uid="{DA3BE3E7-4E43-49EE-B7BE-C53EE4F61980}"/>
    <cellStyle name="Comma 105" xfId="10063" xr:uid="{36C692A5-5D1D-4126-B4B5-444C3554B5D7}"/>
    <cellStyle name="Comma 106" xfId="10062" xr:uid="{50C349B5-A530-436E-BA06-70870A71E297}"/>
    <cellStyle name="Comma 107" xfId="10050" xr:uid="{B3230BB6-20E8-44D9-871D-B017D5F58221}"/>
    <cellStyle name="Comma 108" xfId="10041" xr:uid="{021A3117-FE86-408C-8D97-B2AAC0992CD9}"/>
    <cellStyle name="Comma 109" xfId="10044" xr:uid="{4F100697-23A3-4D00-A9DE-1436150F726E}"/>
    <cellStyle name="Comma 11" xfId="378" xr:uid="{00000000-0005-0000-0000-000063010000}"/>
    <cellStyle name="Comma 110" xfId="10065" xr:uid="{20D74F17-9045-4647-80D6-15DFCCCD2538}"/>
    <cellStyle name="Comma 111" xfId="10047" xr:uid="{88FB0370-471D-4DBF-BCCE-891F78495DAC}"/>
    <cellStyle name="Comma 112" xfId="10045" xr:uid="{E01E11B6-2E08-4453-BB0E-2F583B08FB25}"/>
    <cellStyle name="Comma 113" xfId="9787" xr:uid="{1E5AC30A-F9C6-4C60-962A-BC35510377B0}"/>
    <cellStyle name="Comma 114" xfId="10061" xr:uid="{BF44C8A9-13F0-403D-BB4C-C5C44B1DE560}"/>
    <cellStyle name="Comma 115" xfId="10040" xr:uid="{AFE0F60A-A7FC-40B4-971B-54C3A21F0B2E}"/>
    <cellStyle name="Comma 116" xfId="10035" xr:uid="{D6557796-FBB1-4BE8-8776-BE9133DADAC9}"/>
    <cellStyle name="Comma 117" xfId="10074" xr:uid="{3B951C50-0768-4E5A-8210-3B4D328150D2}"/>
    <cellStyle name="Comma 118" xfId="9775" xr:uid="{408131E2-DDD4-40ED-932E-DE9ABD646383}"/>
    <cellStyle name="Comma 119" xfId="10072" xr:uid="{D9B8C347-59E1-494F-B599-C7BB32281869}"/>
    <cellStyle name="Comma 12" xfId="379" xr:uid="{00000000-0005-0000-0000-000064010000}"/>
    <cellStyle name="Comma 120" xfId="10053" xr:uid="{DB4B351A-BB23-4464-B9A4-89822AEAA5EA}"/>
    <cellStyle name="Comma 121" xfId="10051" xr:uid="{AFC76642-B1AE-4244-8FC8-0F1331297ED1}"/>
    <cellStyle name="Comma 122" xfId="10102" xr:uid="{F1CBE602-3940-4A5B-9C50-008807808205}"/>
    <cellStyle name="Comma 123" xfId="10098" xr:uid="{0FE0E0B5-AEC1-4629-915C-5289FED66769}"/>
    <cellStyle name="Comma 13" xfId="380" xr:uid="{00000000-0005-0000-0000-000065010000}"/>
    <cellStyle name="Comma 14" xfId="381" xr:uid="{00000000-0005-0000-0000-000066010000}"/>
    <cellStyle name="Comma 15" xfId="382" xr:uid="{00000000-0005-0000-0000-000067010000}"/>
    <cellStyle name="Comma 16" xfId="383" xr:uid="{00000000-0005-0000-0000-000068010000}"/>
    <cellStyle name="Comma 17" xfId="384" xr:uid="{00000000-0005-0000-0000-000069010000}"/>
    <cellStyle name="Comma 18" xfId="385" xr:uid="{00000000-0005-0000-0000-00006A010000}"/>
    <cellStyle name="Comma 18 2" xfId="386" xr:uid="{00000000-0005-0000-0000-00006B010000}"/>
    <cellStyle name="Comma 18 3" xfId="387" xr:uid="{00000000-0005-0000-0000-00006C010000}"/>
    <cellStyle name="Comma 19" xfId="388" xr:uid="{00000000-0005-0000-0000-00006D010000}"/>
    <cellStyle name="Comma 2" xfId="9" xr:uid="{00000000-0005-0000-0000-00006E010000}"/>
    <cellStyle name="Comma 2 10" xfId="389" xr:uid="{00000000-0005-0000-0000-00006F010000}"/>
    <cellStyle name="Comma 2 10 2" xfId="390" xr:uid="{00000000-0005-0000-0000-000070010000}"/>
    <cellStyle name="Comma 2 10 2 2" xfId="391" xr:uid="{00000000-0005-0000-0000-000071010000}"/>
    <cellStyle name="Comma 2 10 2 3" xfId="392" xr:uid="{00000000-0005-0000-0000-000072010000}"/>
    <cellStyle name="Comma 2 10 3" xfId="393" xr:uid="{00000000-0005-0000-0000-000073010000}"/>
    <cellStyle name="Comma 2 100" xfId="394" xr:uid="{00000000-0005-0000-0000-000074010000}"/>
    <cellStyle name="Comma 2 101" xfId="395" xr:uid="{00000000-0005-0000-0000-000075010000}"/>
    <cellStyle name="Comma 2 102" xfId="396" xr:uid="{00000000-0005-0000-0000-000076010000}"/>
    <cellStyle name="Comma 2 103" xfId="397" xr:uid="{00000000-0005-0000-0000-000077010000}"/>
    <cellStyle name="Comma 2 104" xfId="398" xr:uid="{00000000-0005-0000-0000-000078010000}"/>
    <cellStyle name="Comma 2 105" xfId="399" xr:uid="{00000000-0005-0000-0000-000079010000}"/>
    <cellStyle name="Comma 2 106" xfId="400" xr:uid="{00000000-0005-0000-0000-00007A010000}"/>
    <cellStyle name="Comma 2 107" xfId="401" xr:uid="{00000000-0005-0000-0000-00007B010000}"/>
    <cellStyle name="Comma 2 108" xfId="402" xr:uid="{00000000-0005-0000-0000-00007C010000}"/>
    <cellStyle name="Comma 2 109" xfId="403" xr:uid="{00000000-0005-0000-0000-00007D010000}"/>
    <cellStyle name="Comma 2 11" xfId="404" xr:uid="{00000000-0005-0000-0000-00007E010000}"/>
    <cellStyle name="Comma 2 11 2" xfId="405" xr:uid="{00000000-0005-0000-0000-00007F010000}"/>
    <cellStyle name="Comma 2 11 2 2" xfId="406" xr:uid="{00000000-0005-0000-0000-000080010000}"/>
    <cellStyle name="Comma 2 11 2 3" xfId="407" xr:uid="{00000000-0005-0000-0000-000081010000}"/>
    <cellStyle name="Comma 2 11 3" xfId="408" xr:uid="{00000000-0005-0000-0000-000082010000}"/>
    <cellStyle name="Comma 2 110" xfId="409" xr:uid="{00000000-0005-0000-0000-000083010000}"/>
    <cellStyle name="Comma 2 111" xfId="410" xr:uid="{00000000-0005-0000-0000-000084010000}"/>
    <cellStyle name="Comma 2 112" xfId="411" xr:uid="{00000000-0005-0000-0000-000085010000}"/>
    <cellStyle name="Comma 2 113" xfId="412" xr:uid="{00000000-0005-0000-0000-000086010000}"/>
    <cellStyle name="Comma 2 114" xfId="413" xr:uid="{00000000-0005-0000-0000-000087010000}"/>
    <cellStyle name="Comma 2 115" xfId="414" xr:uid="{00000000-0005-0000-0000-000088010000}"/>
    <cellStyle name="Comma 2 116" xfId="415" xr:uid="{00000000-0005-0000-0000-000089010000}"/>
    <cellStyle name="Comma 2 117" xfId="416" xr:uid="{00000000-0005-0000-0000-00008A010000}"/>
    <cellStyle name="Comma 2 118" xfId="417" xr:uid="{00000000-0005-0000-0000-00008B010000}"/>
    <cellStyle name="Comma 2 119" xfId="418" xr:uid="{00000000-0005-0000-0000-00008C010000}"/>
    <cellStyle name="Comma 2 12" xfId="419" xr:uid="{00000000-0005-0000-0000-00008D010000}"/>
    <cellStyle name="Comma 2 12 2" xfId="420" xr:uid="{00000000-0005-0000-0000-00008E010000}"/>
    <cellStyle name="Comma 2 12 2 2" xfId="421" xr:uid="{00000000-0005-0000-0000-00008F010000}"/>
    <cellStyle name="Comma 2 12 2 3" xfId="422" xr:uid="{00000000-0005-0000-0000-000090010000}"/>
    <cellStyle name="Comma 2 12 3" xfId="423" xr:uid="{00000000-0005-0000-0000-000091010000}"/>
    <cellStyle name="Comma 2 120" xfId="424" xr:uid="{00000000-0005-0000-0000-000092010000}"/>
    <cellStyle name="Comma 2 121" xfId="425" xr:uid="{00000000-0005-0000-0000-000093010000}"/>
    <cellStyle name="Comma 2 122" xfId="426" xr:uid="{00000000-0005-0000-0000-000094010000}"/>
    <cellStyle name="Comma 2 123" xfId="427" xr:uid="{00000000-0005-0000-0000-000095010000}"/>
    <cellStyle name="Comma 2 124" xfId="428" xr:uid="{00000000-0005-0000-0000-000096010000}"/>
    <cellStyle name="Comma 2 125" xfId="429" xr:uid="{00000000-0005-0000-0000-000097010000}"/>
    <cellStyle name="Comma 2 126" xfId="430" xr:uid="{00000000-0005-0000-0000-000098010000}"/>
    <cellStyle name="Comma 2 127" xfId="431" xr:uid="{00000000-0005-0000-0000-000099010000}"/>
    <cellStyle name="Comma 2 128" xfId="432" xr:uid="{00000000-0005-0000-0000-00009A010000}"/>
    <cellStyle name="Comma 2 129" xfId="433" xr:uid="{00000000-0005-0000-0000-00009B010000}"/>
    <cellStyle name="Comma 2 13" xfId="434" xr:uid="{00000000-0005-0000-0000-00009C010000}"/>
    <cellStyle name="Comma 2 13 2" xfId="435" xr:uid="{00000000-0005-0000-0000-00009D010000}"/>
    <cellStyle name="Comma 2 13 2 2" xfId="436" xr:uid="{00000000-0005-0000-0000-00009E010000}"/>
    <cellStyle name="Comma 2 13 2 3" xfId="437" xr:uid="{00000000-0005-0000-0000-00009F010000}"/>
    <cellStyle name="Comma 2 13 3" xfId="438" xr:uid="{00000000-0005-0000-0000-0000A0010000}"/>
    <cellStyle name="Comma 2 130" xfId="439" xr:uid="{00000000-0005-0000-0000-0000A1010000}"/>
    <cellStyle name="Comma 2 131" xfId="440" xr:uid="{00000000-0005-0000-0000-0000A2010000}"/>
    <cellStyle name="Comma 2 132" xfId="441" xr:uid="{00000000-0005-0000-0000-0000A3010000}"/>
    <cellStyle name="Comma 2 133" xfId="442" xr:uid="{00000000-0005-0000-0000-0000A4010000}"/>
    <cellStyle name="Comma 2 134" xfId="443" xr:uid="{00000000-0005-0000-0000-0000A5010000}"/>
    <cellStyle name="Comma 2 135" xfId="444" xr:uid="{00000000-0005-0000-0000-0000A6010000}"/>
    <cellStyle name="Comma 2 136" xfId="445" xr:uid="{00000000-0005-0000-0000-0000A7010000}"/>
    <cellStyle name="Comma 2 137" xfId="446" xr:uid="{00000000-0005-0000-0000-0000A8010000}"/>
    <cellStyle name="Comma 2 138" xfId="447" xr:uid="{00000000-0005-0000-0000-0000A9010000}"/>
    <cellStyle name="Comma 2 139" xfId="448" xr:uid="{00000000-0005-0000-0000-0000AA010000}"/>
    <cellStyle name="Comma 2 14" xfId="449" xr:uid="{00000000-0005-0000-0000-0000AB010000}"/>
    <cellStyle name="Comma 2 14 2" xfId="450" xr:uid="{00000000-0005-0000-0000-0000AC010000}"/>
    <cellStyle name="Comma 2 14 2 2" xfId="451" xr:uid="{00000000-0005-0000-0000-0000AD010000}"/>
    <cellStyle name="Comma 2 14 2 3" xfId="452" xr:uid="{00000000-0005-0000-0000-0000AE010000}"/>
    <cellStyle name="Comma 2 14 3" xfId="453" xr:uid="{00000000-0005-0000-0000-0000AF010000}"/>
    <cellStyle name="Comma 2 140" xfId="454" xr:uid="{00000000-0005-0000-0000-0000B0010000}"/>
    <cellStyle name="Comma 2 141" xfId="455" xr:uid="{00000000-0005-0000-0000-0000B1010000}"/>
    <cellStyle name="Comma 2 142" xfId="456" xr:uid="{00000000-0005-0000-0000-0000B2010000}"/>
    <cellStyle name="Comma 2 143" xfId="457" xr:uid="{00000000-0005-0000-0000-0000B3010000}"/>
    <cellStyle name="Comma 2 144" xfId="458" xr:uid="{00000000-0005-0000-0000-0000B4010000}"/>
    <cellStyle name="Comma 2 145" xfId="459" xr:uid="{00000000-0005-0000-0000-0000B5010000}"/>
    <cellStyle name="Comma 2 146" xfId="460" xr:uid="{00000000-0005-0000-0000-0000B6010000}"/>
    <cellStyle name="Comma 2 147" xfId="461" xr:uid="{00000000-0005-0000-0000-0000B7010000}"/>
    <cellStyle name="Comma 2 148" xfId="462" xr:uid="{00000000-0005-0000-0000-0000B8010000}"/>
    <cellStyle name="Comma 2 149" xfId="463" xr:uid="{00000000-0005-0000-0000-0000B9010000}"/>
    <cellStyle name="Comma 2 15" xfId="464" xr:uid="{00000000-0005-0000-0000-0000BA010000}"/>
    <cellStyle name="Comma 2 15 2" xfId="465" xr:uid="{00000000-0005-0000-0000-0000BB010000}"/>
    <cellStyle name="Comma 2 15 2 2" xfId="466" xr:uid="{00000000-0005-0000-0000-0000BC010000}"/>
    <cellStyle name="Comma 2 15 2 3" xfId="467" xr:uid="{00000000-0005-0000-0000-0000BD010000}"/>
    <cellStyle name="Comma 2 15 3" xfId="468" xr:uid="{00000000-0005-0000-0000-0000BE010000}"/>
    <cellStyle name="Comma 2 150" xfId="469" xr:uid="{00000000-0005-0000-0000-0000BF010000}"/>
    <cellStyle name="Comma 2 151" xfId="470" xr:uid="{00000000-0005-0000-0000-0000C0010000}"/>
    <cellStyle name="Comma 2 152" xfId="471" xr:uid="{00000000-0005-0000-0000-0000C1010000}"/>
    <cellStyle name="Comma 2 153" xfId="472" xr:uid="{00000000-0005-0000-0000-0000C2010000}"/>
    <cellStyle name="Comma 2 154" xfId="9432" xr:uid="{D2EE9C80-26BC-4C63-B0A3-F8C8C357FBFA}"/>
    <cellStyle name="Comma 2 16" xfId="473" xr:uid="{00000000-0005-0000-0000-0000C3010000}"/>
    <cellStyle name="Comma 2 16 2" xfId="474" xr:uid="{00000000-0005-0000-0000-0000C4010000}"/>
    <cellStyle name="Comma 2 16 2 2" xfId="475" xr:uid="{00000000-0005-0000-0000-0000C5010000}"/>
    <cellStyle name="Comma 2 16 2 3" xfId="476" xr:uid="{00000000-0005-0000-0000-0000C6010000}"/>
    <cellStyle name="Comma 2 16 3" xfId="477" xr:uid="{00000000-0005-0000-0000-0000C7010000}"/>
    <cellStyle name="Comma 2 17" xfId="478" xr:uid="{00000000-0005-0000-0000-0000C8010000}"/>
    <cellStyle name="Comma 2 17 2" xfId="479" xr:uid="{00000000-0005-0000-0000-0000C9010000}"/>
    <cellStyle name="Comma 2 18" xfId="480" xr:uid="{00000000-0005-0000-0000-0000CA010000}"/>
    <cellStyle name="Comma 2 18 2" xfId="481" xr:uid="{00000000-0005-0000-0000-0000CB010000}"/>
    <cellStyle name="Comma 2 19" xfId="482" xr:uid="{00000000-0005-0000-0000-0000CC010000}"/>
    <cellStyle name="Comma 2 19 2" xfId="483" xr:uid="{00000000-0005-0000-0000-0000CD010000}"/>
    <cellStyle name="Comma 2 2" xfId="484" xr:uid="{00000000-0005-0000-0000-0000CE010000}"/>
    <cellStyle name="Comma 2 2 10" xfId="485" xr:uid="{00000000-0005-0000-0000-0000CF010000}"/>
    <cellStyle name="Comma 2 2 10 2" xfId="486" xr:uid="{00000000-0005-0000-0000-0000D0010000}"/>
    <cellStyle name="Comma 2 2 11" xfId="487" xr:uid="{00000000-0005-0000-0000-0000D1010000}"/>
    <cellStyle name="Comma 2 2 11 2" xfId="488" xr:uid="{00000000-0005-0000-0000-0000D2010000}"/>
    <cellStyle name="Comma 2 2 12" xfId="489" xr:uid="{00000000-0005-0000-0000-0000D3010000}"/>
    <cellStyle name="Comma 2 2 12 2" xfId="490" xr:uid="{00000000-0005-0000-0000-0000D4010000}"/>
    <cellStyle name="Comma 2 2 12 2 2" xfId="491" xr:uid="{00000000-0005-0000-0000-0000D5010000}"/>
    <cellStyle name="Comma 2 2 12 3" xfId="492" xr:uid="{00000000-0005-0000-0000-0000D6010000}"/>
    <cellStyle name="Comma 2 2 13" xfId="493" xr:uid="{00000000-0005-0000-0000-0000D7010000}"/>
    <cellStyle name="Comma 2 2 13 2" xfId="494" xr:uid="{00000000-0005-0000-0000-0000D8010000}"/>
    <cellStyle name="Comma 2 2 14" xfId="495" xr:uid="{00000000-0005-0000-0000-0000D9010000}"/>
    <cellStyle name="Comma 2 2 14 2" xfId="496" xr:uid="{00000000-0005-0000-0000-0000DA010000}"/>
    <cellStyle name="Comma 2 2 14 2 2" xfId="497" xr:uid="{00000000-0005-0000-0000-0000DB010000}"/>
    <cellStyle name="Comma 2 2 14 3" xfId="498" xr:uid="{00000000-0005-0000-0000-0000DC010000}"/>
    <cellStyle name="Comma 2 2 15" xfId="499" xr:uid="{00000000-0005-0000-0000-0000DD010000}"/>
    <cellStyle name="Comma 2 2 15 2" xfId="500" xr:uid="{00000000-0005-0000-0000-0000DE010000}"/>
    <cellStyle name="Comma 2 2 15 2 2" xfId="501" xr:uid="{00000000-0005-0000-0000-0000DF010000}"/>
    <cellStyle name="Comma 2 2 15 3" xfId="502" xr:uid="{00000000-0005-0000-0000-0000E0010000}"/>
    <cellStyle name="Comma 2 2 16" xfId="503" xr:uid="{00000000-0005-0000-0000-0000E1010000}"/>
    <cellStyle name="Comma 2 2 16 2" xfId="504" xr:uid="{00000000-0005-0000-0000-0000E2010000}"/>
    <cellStyle name="Comma 2 2 16 2 2" xfId="505" xr:uid="{00000000-0005-0000-0000-0000E3010000}"/>
    <cellStyle name="Comma 2 2 16 3" xfId="506" xr:uid="{00000000-0005-0000-0000-0000E4010000}"/>
    <cellStyle name="Comma 2 2 17" xfId="507" xr:uid="{00000000-0005-0000-0000-0000E5010000}"/>
    <cellStyle name="Comma 2 2 17 2" xfId="508" xr:uid="{00000000-0005-0000-0000-0000E6010000}"/>
    <cellStyle name="Comma 2 2 17 2 2" xfId="509" xr:uid="{00000000-0005-0000-0000-0000E7010000}"/>
    <cellStyle name="Comma 2 2 17 3" xfId="510" xr:uid="{00000000-0005-0000-0000-0000E8010000}"/>
    <cellStyle name="Comma 2 2 18" xfId="511" xr:uid="{00000000-0005-0000-0000-0000E9010000}"/>
    <cellStyle name="Comma 2 2 18 2" xfId="512" xr:uid="{00000000-0005-0000-0000-0000EA010000}"/>
    <cellStyle name="Comma 2 2 19" xfId="513" xr:uid="{00000000-0005-0000-0000-0000EB010000}"/>
    <cellStyle name="Comma 2 2 2" xfId="514" xr:uid="{00000000-0005-0000-0000-0000EC010000}"/>
    <cellStyle name="Comma 2 2 2 10" xfId="515" xr:uid="{00000000-0005-0000-0000-0000ED010000}"/>
    <cellStyle name="Comma 2 2 2 11" xfId="516" xr:uid="{00000000-0005-0000-0000-0000EE010000}"/>
    <cellStyle name="Comma 2 2 2 12" xfId="517" xr:uid="{00000000-0005-0000-0000-0000EF010000}"/>
    <cellStyle name="Comma 2 2 2 13" xfId="518" xr:uid="{00000000-0005-0000-0000-0000F0010000}"/>
    <cellStyle name="Comma 2 2 2 14" xfId="519" xr:uid="{00000000-0005-0000-0000-0000F1010000}"/>
    <cellStyle name="Comma 2 2 2 15" xfId="520" xr:uid="{00000000-0005-0000-0000-0000F2010000}"/>
    <cellStyle name="Comma 2 2 2 16" xfId="521" xr:uid="{00000000-0005-0000-0000-0000F3010000}"/>
    <cellStyle name="Comma 2 2 2 17" xfId="522" xr:uid="{00000000-0005-0000-0000-0000F4010000}"/>
    <cellStyle name="Comma 2 2 2 18" xfId="523" xr:uid="{00000000-0005-0000-0000-0000F5010000}"/>
    <cellStyle name="Comma 2 2 2 18 2" xfId="524" xr:uid="{00000000-0005-0000-0000-0000F6010000}"/>
    <cellStyle name="Comma 2 2 2 19" xfId="525" xr:uid="{00000000-0005-0000-0000-0000F7010000}"/>
    <cellStyle name="Comma 2 2 2 2" xfId="526" xr:uid="{00000000-0005-0000-0000-0000F8010000}"/>
    <cellStyle name="Comma 2 2 2 2 10" xfId="527" xr:uid="{00000000-0005-0000-0000-0000F9010000}"/>
    <cellStyle name="Comma 2 2 2 2 10 2" xfId="528" xr:uid="{00000000-0005-0000-0000-0000FA010000}"/>
    <cellStyle name="Comma 2 2 2 2 10 2 2" xfId="529" xr:uid="{00000000-0005-0000-0000-0000FB010000}"/>
    <cellStyle name="Comma 2 2 2 2 10 3" xfId="530" xr:uid="{00000000-0005-0000-0000-0000FC010000}"/>
    <cellStyle name="Comma 2 2 2 2 11" xfId="531" xr:uid="{00000000-0005-0000-0000-0000FD010000}"/>
    <cellStyle name="Comma 2 2 2 2 11 2" xfId="532" xr:uid="{00000000-0005-0000-0000-0000FE010000}"/>
    <cellStyle name="Comma 2 2 2 2 11 2 2" xfId="533" xr:uid="{00000000-0005-0000-0000-0000FF010000}"/>
    <cellStyle name="Comma 2 2 2 2 11 3" xfId="534" xr:uid="{00000000-0005-0000-0000-000000020000}"/>
    <cellStyle name="Comma 2 2 2 2 12" xfId="535" xr:uid="{00000000-0005-0000-0000-000001020000}"/>
    <cellStyle name="Comma 2 2 2 2 12 2" xfId="536" xr:uid="{00000000-0005-0000-0000-000002020000}"/>
    <cellStyle name="Comma 2 2 2 2 12 2 2" xfId="537" xr:uid="{00000000-0005-0000-0000-000003020000}"/>
    <cellStyle name="Comma 2 2 2 2 12 3" xfId="538" xr:uid="{00000000-0005-0000-0000-000004020000}"/>
    <cellStyle name="Comma 2 2 2 2 13" xfId="539" xr:uid="{00000000-0005-0000-0000-000005020000}"/>
    <cellStyle name="Comma 2 2 2 2 13 2" xfId="540" xr:uid="{00000000-0005-0000-0000-000006020000}"/>
    <cellStyle name="Comma 2 2 2 2 13 2 2" xfId="541" xr:uid="{00000000-0005-0000-0000-000007020000}"/>
    <cellStyle name="Comma 2 2 2 2 13 3" xfId="542" xr:uid="{00000000-0005-0000-0000-000008020000}"/>
    <cellStyle name="Comma 2 2 2 2 14" xfId="543" xr:uid="{00000000-0005-0000-0000-000009020000}"/>
    <cellStyle name="Comma 2 2 2 2 14 2" xfId="544" xr:uid="{00000000-0005-0000-0000-00000A020000}"/>
    <cellStyle name="Comma 2 2 2 2 14 2 2" xfId="545" xr:uid="{00000000-0005-0000-0000-00000B020000}"/>
    <cellStyle name="Comma 2 2 2 2 14 3" xfId="546" xr:uid="{00000000-0005-0000-0000-00000C020000}"/>
    <cellStyle name="Comma 2 2 2 2 15" xfId="547" xr:uid="{00000000-0005-0000-0000-00000D020000}"/>
    <cellStyle name="Comma 2 2 2 2 15 2" xfId="548" xr:uid="{00000000-0005-0000-0000-00000E020000}"/>
    <cellStyle name="Comma 2 2 2 2 15 2 2" xfId="549" xr:uid="{00000000-0005-0000-0000-00000F020000}"/>
    <cellStyle name="Comma 2 2 2 2 15 3" xfId="550" xr:uid="{00000000-0005-0000-0000-000010020000}"/>
    <cellStyle name="Comma 2 2 2 2 16" xfId="551" xr:uid="{00000000-0005-0000-0000-000011020000}"/>
    <cellStyle name="Comma 2 2 2 2 16 2" xfId="552" xr:uid="{00000000-0005-0000-0000-000012020000}"/>
    <cellStyle name="Comma 2 2 2 2 16 2 2" xfId="553" xr:uid="{00000000-0005-0000-0000-000013020000}"/>
    <cellStyle name="Comma 2 2 2 2 16 3" xfId="554" xr:uid="{00000000-0005-0000-0000-000014020000}"/>
    <cellStyle name="Comma 2 2 2 2 17" xfId="555" xr:uid="{00000000-0005-0000-0000-000015020000}"/>
    <cellStyle name="Comma 2 2 2 2 17 2" xfId="556" xr:uid="{00000000-0005-0000-0000-000016020000}"/>
    <cellStyle name="Comma 2 2 2 2 17 2 2" xfId="557" xr:uid="{00000000-0005-0000-0000-000017020000}"/>
    <cellStyle name="Comma 2 2 2 2 17 3" xfId="558" xr:uid="{00000000-0005-0000-0000-000018020000}"/>
    <cellStyle name="Comma 2 2 2 2 2" xfId="559" xr:uid="{00000000-0005-0000-0000-000019020000}"/>
    <cellStyle name="Comma 2 2 2 2 2 2" xfId="560" xr:uid="{00000000-0005-0000-0000-00001A020000}"/>
    <cellStyle name="Comma 2 2 2 2 2 2 2" xfId="561" xr:uid="{00000000-0005-0000-0000-00001B020000}"/>
    <cellStyle name="Comma 2 2 2 2 2 2 2 2" xfId="562" xr:uid="{00000000-0005-0000-0000-00001C020000}"/>
    <cellStyle name="Comma 2 2 2 2 2 2 2 2 2" xfId="563" xr:uid="{00000000-0005-0000-0000-00001D020000}"/>
    <cellStyle name="Comma 2 2 2 2 2 2 2 3" xfId="564" xr:uid="{00000000-0005-0000-0000-00001E020000}"/>
    <cellStyle name="Comma 2 2 2 2 2 2 3" xfId="565" xr:uid="{00000000-0005-0000-0000-00001F020000}"/>
    <cellStyle name="Comma 2 2 2 2 2 2 3 2" xfId="566" xr:uid="{00000000-0005-0000-0000-000020020000}"/>
    <cellStyle name="Comma 2 2 2 2 2 2 3 2 2" xfId="567" xr:uid="{00000000-0005-0000-0000-000021020000}"/>
    <cellStyle name="Comma 2 2 2 2 2 2 3 3" xfId="568" xr:uid="{00000000-0005-0000-0000-000022020000}"/>
    <cellStyle name="Comma 2 2 2 2 2 2 4" xfId="569" xr:uid="{00000000-0005-0000-0000-000023020000}"/>
    <cellStyle name="Comma 2 2 2 2 2 2 4 2" xfId="570" xr:uid="{00000000-0005-0000-0000-000024020000}"/>
    <cellStyle name="Comma 2 2 2 2 2 2 4 2 2" xfId="571" xr:uid="{00000000-0005-0000-0000-000025020000}"/>
    <cellStyle name="Comma 2 2 2 2 2 2 4 3" xfId="572" xr:uid="{00000000-0005-0000-0000-000026020000}"/>
    <cellStyle name="Comma 2 2 2 2 2 2 5" xfId="573" xr:uid="{00000000-0005-0000-0000-000027020000}"/>
    <cellStyle name="Comma 2 2 2 2 2 2 5 2" xfId="574" xr:uid="{00000000-0005-0000-0000-000028020000}"/>
    <cellStyle name="Comma 2 2 2 2 2 2 5 2 2" xfId="575" xr:uid="{00000000-0005-0000-0000-000029020000}"/>
    <cellStyle name="Comma 2 2 2 2 2 2 5 3" xfId="576" xr:uid="{00000000-0005-0000-0000-00002A020000}"/>
    <cellStyle name="Comma 2 2 2 2 2 3" xfId="577" xr:uid="{00000000-0005-0000-0000-00002B020000}"/>
    <cellStyle name="Comma 2 2 2 2 2 4" xfId="578" xr:uid="{00000000-0005-0000-0000-00002C020000}"/>
    <cellStyle name="Comma 2 2 2 2 2 5" xfId="579" xr:uid="{00000000-0005-0000-0000-00002D020000}"/>
    <cellStyle name="Comma 2 2 2 2 2 6" xfId="580" xr:uid="{00000000-0005-0000-0000-00002E020000}"/>
    <cellStyle name="Comma 2 2 2 2 2 6 2" xfId="581" xr:uid="{00000000-0005-0000-0000-00002F020000}"/>
    <cellStyle name="Comma 2 2 2 2 2 7" xfId="582" xr:uid="{00000000-0005-0000-0000-000030020000}"/>
    <cellStyle name="Comma 2 2 2 2 3" xfId="583" xr:uid="{00000000-0005-0000-0000-000031020000}"/>
    <cellStyle name="Comma 2 2 2 2 3 2" xfId="584" xr:uid="{00000000-0005-0000-0000-000032020000}"/>
    <cellStyle name="Comma 2 2 2 2 3 2 2" xfId="585" xr:uid="{00000000-0005-0000-0000-000033020000}"/>
    <cellStyle name="Comma 2 2 2 2 3 3" xfId="586" xr:uid="{00000000-0005-0000-0000-000034020000}"/>
    <cellStyle name="Comma 2 2 2 2 4" xfId="587" xr:uid="{00000000-0005-0000-0000-000035020000}"/>
    <cellStyle name="Comma 2 2 2 2 4 2" xfId="588" xr:uid="{00000000-0005-0000-0000-000036020000}"/>
    <cellStyle name="Comma 2 2 2 2 4 2 2" xfId="589" xr:uid="{00000000-0005-0000-0000-000037020000}"/>
    <cellStyle name="Comma 2 2 2 2 4 3" xfId="590" xr:uid="{00000000-0005-0000-0000-000038020000}"/>
    <cellStyle name="Comma 2 2 2 2 5" xfId="591" xr:uid="{00000000-0005-0000-0000-000039020000}"/>
    <cellStyle name="Comma 2 2 2 2 5 2" xfId="592" xr:uid="{00000000-0005-0000-0000-00003A020000}"/>
    <cellStyle name="Comma 2 2 2 2 5 2 2" xfId="593" xr:uid="{00000000-0005-0000-0000-00003B020000}"/>
    <cellStyle name="Comma 2 2 2 2 5 3" xfId="594" xr:uid="{00000000-0005-0000-0000-00003C020000}"/>
    <cellStyle name="Comma 2 2 2 2 6" xfId="595" xr:uid="{00000000-0005-0000-0000-00003D020000}"/>
    <cellStyle name="Comma 2 2 2 2 6 2" xfId="596" xr:uid="{00000000-0005-0000-0000-00003E020000}"/>
    <cellStyle name="Comma 2 2 2 2 6 2 2" xfId="597" xr:uid="{00000000-0005-0000-0000-00003F020000}"/>
    <cellStyle name="Comma 2 2 2 2 6 3" xfId="598" xr:uid="{00000000-0005-0000-0000-000040020000}"/>
    <cellStyle name="Comma 2 2 2 2 7" xfId="599" xr:uid="{00000000-0005-0000-0000-000041020000}"/>
    <cellStyle name="Comma 2 2 2 2 7 2" xfId="600" xr:uid="{00000000-0005-0000-0000-000042020000}"/>
    <cellStyle name="Comma 2 2 2 2 7 2 2" xfId="601" xr:uid="{00000000-0005-0000-0000-000043020000}"/>
    <cellStyle name="Comma 2 2 2 2 7 3" xfId="602" xr:uid="{00000000-0005-0000-0000-000044020000}"/>
    <cellStyle name="Comma 2 2 2 2 8" xfId="603" xr:uid="{00000000-0005-0000-0000-000045020000}"/>
    <cellStyle name="Comma 2 2 2 2 8 2" xfId="604" xr:uid="{00000000-0005-0000-0000-000046020000}"/>
    <cellStyle name="Comma 2 2 2 2 8 2 2" xfId="605" xr:uid="{00000000-0005-0000-0000-000047020000}"/>
    <cellStyle name="Comma 2 2 2 2 8 3" xfId="606" xr:uid="{00000000-0005-0000-0000-000048020000}"/>
    <cellStyle name="Comma 2 2 2 2 9" xfId="607" xr:uid="{00000000-0005-0000-0000-000049020000}"/>
    <cellStyle name="Comma 2 2 2 2 9 2" xfId="608" xr:uid="{00000000-0005-0000-0000-00004A020000}"/>
    <cellStyle name="Comma 2 2 2 2 9 2 2" xfId="609" xr:uid="{00000000-0005-0000-0000-00004B020000}"/>
    <cellStyle name="Comma 2 2 2 2 9 3" xfId="610" xr:uid="{00000000-0005-0000-0000-00004C020000}"/>
    <cellStyle name="Comma 2 2 2 3" xfId="611" xr:uid="{00000000-0005-0000-0000-00004D020000}"/>
    <cellStyle name="Comma 2 2 2 4" xfId="612" xr:uid="{00000000-0005-0000-0000-00004E020000}"/>
    <cellStyle name="Comma 2 2 2 5" xfId="613" xr:uid="{00000000-0005-0000-0000-00004F020000}"/>
    <cellStyle name="Comma 2 2 2 6" xfId="614" xr:uid="{00000000-0005-0000-0000-000050020000}"/>
    <cellStyle name="Comma 2 2 2 7" xfId="615" xr:uid="{00000000-0005-0000-0000-000051020000}"/>
    <cellStyle name="Comma 2 2 2 8" xfId="616" xr:uid="{00000000-0005-0000-0000-000052020000}"/>
    <cellStyle name="Comma 2 2 2 9" xfId="617" xr:uid="{00000000-0005-0000-0000-000053020000}"/>
    <cellStyle name="Comma 2 2 20" xfId="618" xr:uid="{00000000-0005-0000-0000-000054020000}"/>
    <cellStyle name="Comma 2 2 20 2" xfId="619" xr:uid="{00000000-0005-0000-0000-000055020000}"/>
    <cellStyle name="Comma 2 2 20 3" xfId="620" xr:uid="{00000000-0005-0000-0000-000056020000}"/>
    <cellStyle name="Comma 2 2 21" xfId="9520" xr:uid="{9E3338E6-417D-49D0-9ADF-5534B6E89646}"/>
    <cellStyle name="Comma 2 2 21 2 2" xfId="9764" xr:uid="{BE5651BC-F67F-4282-8625-E59AF7CAC2F1}"/>
    <cellStyle name="Comma 2 2 3" xfId="621" xr:uid="{00000000-0005-0000-0000-000057020000}"/>
    <cellStyle name="Comma 2 2 3 2" xfId="622" xr:uid="{00000000-0005-0000-0000-000058020000}"/>
    <cellStyle name="Comma 2 2 3 2 2" xfId="623" xr:uid="{00000000-0005-0000-0000-000059020000}"/>
    <cellStyle name="Comma 2 2 3 2 3" xfId="624" xr:uid="{00000000-0005-0000-0000-00005A020000}"/>
    <cellStyle name="Comma 2 2 3 3" xfId="625" xr:uid="{00000000-0005-0000-0000-00005B020000}"/>
    <cellStyle name="Comma 2 2 4" xfId="626" xr:uid="{00000000-0005-0000-0000-00005C020000}"/>
    <cellStyle name="Comma 2 2 4 2" xfId="627" xr:uid="{00000000-0005-0000-0000-00005D020000}"/>
    <cellStyle name="Comma 2 2 4 2 2" xfId="628" xr:uid="{00000000-0005-0000-0000-00005E020000}"/>
    <cellStyle name="Comma 2 2 4 2 3" xfId="629" xr:uid="{00000000-0005-0000-0000-00005F020000}"/>
    <cellStyle name="Comma 2 2 4 3" xfId="630" xr:uid="{00000000-0005-0000-0000-000060020000}"/>
    <cellStyle name="Comma 2 2 5" xfId="631" xr:uid="{00000000-0005-0000-0000-000061020000}"/>
    <cellStyle name="Comma 2 2 5 2" xfId="632" xr:uid="{00000000-0005-0000-0000-000062020000}"/>
    <cellStyle name="Comma 2 2 5 2 2" xfId="633" xr:uid="{00000000-0005-0000-0000-000063020000}"/>
    <cellStyle name="Comma 2 2 5 2 3" xfId="634" xr:uid="{00000000-0005-0000-0000-000064020000}"/>
    <cellStyle name="Comma 2 2 5 3" xfId="635" xr:uid="{00000000-0005-0000-0000-000065020000}"/>
    <cellStyle name="Comma 2 2 6" xfId="636" xr:uid="{00000000-0005-0000-0000-000066020000}"/>
    <cellStyle name="Comma 2 2 6 2" xfId="637" xr:uid="{00000000-0005-0000-0000-000067020000}"/>
    <cellStyle name="Comma 2 2 6 2 2" xfId="638" xr:uid="{00000000-0005-0000-0000-000068020000}"/>
    <cellStyle name="Comma 2 2 6 2 3" xfId="639" xr:uid="{00000000-0005-0000-0000-000069020000}"/>
    <cellStyle name="Comma 2 2 6 3" xfId="640" xr:uid="{00000000-0005-0000-0000-00006A020000}"/>
    <cellStyle name="Comma 2 2 7" xfId="641" xr:uid="{00000000-0005-0000-0000-00006B020000}"/>
    <cellStyle name="Comma 2 2 7 2" xfId="642" xr:uid="{00000000-0005-0000-0000-00006C020000}"/>
    <cellStyle name="Comma 2 2 7 2 2" xfId="643" xr:uid="{00000000-0005-0000-0000-00006D020000}"/>
    <cellStyle name="Comma 2 2 7 2 3" xfId="644" xr:uid="{00000000-0005-0000-0000-00006E020000}"/>
    <cellStyle name="Comma 2 2 7 3" xfId="645" xr:uid="{00000000-0005-0000-0000-00006F020000}"/>
    <cellStyle name="Comma 2 2 8" xfId="646" xr:uid="{00000000-0005-0000-0000-000070020000}"/>
    <cellStyle name="Comma 2 2 8 2" xfId="647" xr:uid="{00000000-0005-0000-0000-000071020000}"/>
    <cellStyle name="Comma 2 2 8 2 2" xfId="648" xr:uid="{00000000-0005-0000-0000-000072020000}"/>
    <cellStyle name="Comma 2 2 8 2 3" xfId="649" xr:uid="{00000000-0005-0000-0000-000073020000}"/>
    <cellStyle name="Comma 2 2 8 3" xfId="650" xr:uid="{00000000-0005-0000-0000-000074020000}"/>
    <cellStyle name="Comma 2 2 9" xfId="651" xr:uid="{00000000-0005-0000-0000-000075020000}"/>
    <cellStyle name="Comma 2 2 9 2" xfId="652" xr:uid="{00000000-0005-0000-0000-000076020000}"/>
    <cellStyle name="Comma 2 20" xfId="653" xr:uid="{00000000-0005-0000-0000-000077020000}"/>
    <cellStyle name="Comma 2 20 2" xfId="654" xr:uid="{00000000-0005-0000-0000-000078020000}"/>
    <cellStyle name="Comma 2 21" xfId="655" xr:uid="{00000000-0005-0000-0000-000079020000}"/>
    <cellStyle name="Comma 2 21 2" xfId="656" xr:uid="{00000000-0005-0000-0000-00007A020000}"/>
    <cellStyle name="Comma 2 22" xfId="657" xr:uid="{00000000-0005-0000-0000-00007B020000}"/>
    <cellStyle name="Comma 2 22 2" xfId="658" xr:uid="{00000000-0005-0000-0000-00007C020000}"/>
    <cellStyle name="Comma 2 23" xfId="659" xr:uid="{00000000-0005-0000-0000-00007D020000}"/>
    <cellStyle name="Comma 2 23 2" xfId="660" xr:uid="{00000000-0005-0000-0000-00007E020000}"/>
    <cellStyle name="Comma 2 24" xfId="661" xr:uid="{00000000-0005-0000-0000-00007F020000}"/>
    <cellStyle name="Comma 2 24 2" xfId="662" xr:uid="{00000000-0005-0000-0000-000080020000}"/>
    <cellStyle name="Comma 2 25" xfId="663" xr:uid="{00000000-0005-0000-0000-000081020000}"/>
    <cellStyle name="Comma 2 25 2" xfId="664" xr:uid="{00000000-0005-0000-0000-000082020000}"/>
    <cellStyle name="Comma 2 26" xfId="665" xr:uid="{00000000-0005-0000-0000-000083020000}"/>
    <cellStyle name="Comma 2 26 2" xfId="666" xr:uid="{00000000-0005-0000-0000-000084020000}"/>
    <cellStyle name="Comma 2 27" xfId="667" xr:uid="{00000000-0005-0000-0000-000085020000}"/>
    <cellStyle name="Comma 2 27 2" xfId="668" xr:uid="{00000000-0005-0000-0000-000086020000}"/>
    <cellStyle name="Comma 2 28" xfId="669" xr:uid="{00000000-0005-0000-0000-000087020000}"/>
    <cellStyle name="Comma 2 28 2" xfId="670" xr:uid="{00000000-0005-0000-0000-000088020000}"/>
    <cellStyle name="Comma 2 29" xfId="671" xr:uid="{00000000-0005-0000-0000-000089020000}"/>
    <cellStyle name="Comma 2 29 2" xfId="672" xr:uid="{00000000-0005-0000-0000-00008A020000}"/>
    <cellStyle name="Comma 2 3" xfId="673" xr:uid="{00000000-0005-0000-0000-00008B020000}"/>
    <cellStyle name="Comma 2 3 2" xfId="674" xr:uid="{00000000-0005-0000-0000-00008C020000}"/>
    <cellStyle name="Comma 2 3 2 2" xfId="675" xr:uid="{00000000-0005-0000-0000-00008D020000}"/>
    <cellStyle name="Comma 2 3 2 3" xfId="676" xr:uid="{00000000-0005-0000-0000-00008E020000}"/>
    <cellStyle name="Comma 2 3 3" xfId="677" xr:uid="{00000000-0005-0000-0000-00008F020000}"/>
    <cellStyle name="Comma 2 30" xfId="678" xr:uid="{00000000-0005-0000-0000-000090020000}"/>
    <cellStyle name="Comma 2 30 2" xfId="679" xr:uid="{00000000-0005-0000-0000-000091020000}"/>
    <cellStyle name="Comma 2 31" xfId="680" xr:uid="{00000000-0005-0000-0000-000092020000}"/>
    <cellStyle name="Comma 2 31 2" xfId="681" xr:uid="{00000000-0005-0000-0000-000093020000}"/>
    <cellStyle name="Comma 2 32" xfId="682" xr:uid="{00000000-0005-0000-0000-000094020000}"/>
    <cellStyle name="Comma 2 32 2" xfId="683" xr:uid="{00000000-0005-0000-0000-000095020000}"/>
    <cellStyle name="Comma 2 33" xfId="684" xr:uid="{00000000-0005-0000-0000-000096020000}"/>
    <cellStyle name="Comma 2 33 2" xfId="685" xr:uid="{00000000-0005-0000-0000-000097020000}"/>
    <cellStyle name="Comma 2 34" xfId="686" xr:uid="{00000000-0005-0000-0000-000098020000}"/>
    <cellStyle name="Comma 2 34 2" xfId="687" xr:uid="{00000000-0005-0000-0000-000099020000}"/>
    <cellStyle name="Comma 2 35" xfId="688" xr:uid="{00000000-0005-0000-0000-00009A020000}"/>
    <cellStyle name="Comma 2 35 2" xfId="689" xr:uid="{00000000-0005-0000-0000-00009B020000}"/>
    <cellStyle name="Comma 2 36" xfId="690" xr:uid="{00000000-0005-0000-0000-00009C020000}"/>
    <cellStyle name="Comma 2 36 2" xfId="691" xr:uid="{00000000-0005-0000-0000-00009D020000}"/>
    <cellStyle name="Comma 2 37" xfId="692" xr:uid="{00000000-0005-0000-0000-00009E020000}"/>
    <cellStyle name="Comma 2 37 2" xfId="693" xr:uid="{00000000-0005-0000-0000-00009F020000}"/>
    <cellStyle name="Comma 2 38" xfId="694" xr:uid="{00000000-0005-0000-0000-0000A0020000}"/>
    <cellStyle name="Comma 2 38 2" xfId="695" xr:uid="{00000000-0005-0000-0000-0000A1020000}"/>
    <cellStyle name="Comma 2 39" xfId="696" xr:uid="{00000000-0005-0000-0000-0000A2020000}"/>
    <cellStyle name="Comma 2 39 2" xfId="697" xr:uid="{00000000-0005-0000-0000-0000A3020000}"/>
    <cellStyle name="Comma 2 4" xfId="698" xr:uid="{00000000-0005-0000-0000-0000A4020000}"/>
    <cellStyle name="Comma 2 4 2" xfId="699" xr:uid="{00000000-0005-0000-0000-0000A5020000}"/>
    <cellStyle name="Comma 2 4 2 2" xfId="700" xr:uid="{00000000-0005-0000-0000-0000A6020000}"/>
    <cellStyle name="Comma 2 4 2 3" xfId="701" xr:uid="{00000000-0005-0000-0000-0000A7020000}"/>
    <cellStyle name="Comma 2 4 3" xfId="702" xr:uid="{00000000-0005-0000-0000-0000A8020000}"/>
    <cellStyle name="Comma 2 40" xfId="703" xr:uid="{00000000-0005-0000-0000-0000A9020000}"/>
    <cellStyle name="Comma 2 40 2" xfId="704" xr:uid="{00000000-0005-0000-0000-0000AA020000}"/>
    <cellStyle name="Comma 2 41" xfId="705" xr:uid="{00000000-0005-0000-0000-0000AB020000}"/>
    <cellStyle name="Comma 2 41 2" xfId="706" xr:uid="{00000000-0005-0000-0000-0000AC020000}"/>
    <cellStyle name="Comma 2 42" xfId="707" xr:uid="{00000000-0005-0000-0000-0000AD020000}"/>
    <cellStyle name="Comma 2 42 2" xfId="708" xr:uid="{00000000-0005-0000-0000-0000AE020000}"/>
    <cellStyle name="Comma 2 43" xfId="709" xr:uid="{00000000-0005-0000-0000-0000AF020000}"/>
    <cellStyle name="Comma 2 43 2" xfId="710" xr:uid="{00000000-0005-0000-0000-0000B0020000}"/>
    <cellStyle name="Comma 2 44" xfId="711" xr:uid="{00000000-0005-0000-0000-0000B1020000}"/>
    <cellStyle name="Comma 2 44 2" xfId="712" xr:uid="{00000000-0005-0000-0000-0000B2020000}"/>
    <cellStyle name="Comma 2 45" xfId="713" xr:uid="{00000000-0005-0000-0000-0000B3020000}"/>
    <cellStyle name="Comma 2 45 2" xfId="714" xr:uid="{00000000-0005-0000-0000-0000B4020000}"/>
    <cellStyle name="Comma 2 46" xfId="715" xr:uid="{00000000-0005-0000-0000-0000B5020000}"/>
    <cellStyle name="Comma 2 46 2" xfId="716" xr:uid="{00000000-0005-0000-0000-0000B6020000}"/>
    <cellStyle name="Comma 2 47" xfId="717" xr:uid="{00000000-0005-0000-0000-0000B7020000}"/>
    <cellStyle name="Comma 2 47 2" xfId="718" xr:uid="{00000000-0005-0000-0000-0000B8020000}"/>
    <cellStyle name="Comma 2 48" xfId="719" xr:uid="{00000000-0005-0000-0000-0000B9020000}"/>
    <cellStyle name="Comma 2 48 2" xfId="720" xr:uid="{00000000-0005-0000-0000-0000BA020000}"/>
    <cellStyle name="Comma 2 49" xfId="721" xr:uid="{00000000-0005-0000-0000-0000BB020000}"/>
    <cellStyle name="Comma 2 49 2" xfId="722" xr:uid="{00000000-0005-0000-0000-0000BC020000}"/>
    <cellStyle name="Comma 2 5" xfId="723" xr:uid="{00000000-0005-0000-0000-0000BD020000}"/>
    <cellStyle name="Comma 2 5 2" xfId="724" xr:uid="{00000000-0005-0000-0000-0000BE020000}"/>
    <cellStyle name="Comma 2 5 2 2" xfId="725" xr:uid="{00000000-0005-0000-0000-0000BF020000}"/>
    <cellStyle name="Comma 2 5 2 3" xfId="726" xr:uid="{00000000-0005-0000-0000-0000C0020000}"/>
    <cellStyle name="Comma 2 5 3" xfId="727" xr:uid="{00000000-0005-0000-0000-0000C1020000}"/>
    <cellStyle name="Comma 2 50" xfId="728" xr:uid="{00000000-0005-0000-0000-0000C2020000}"/>
    <cellStyle name="Comma 2 50 2" xfId="729" xr:uid="{00000000-0005-0000-0000-0000C3020000}"/>
    <cellStyle name="Comma 2 51" xfId="730" xr:uid="{00000000-0005-0000-0000-0000C4020000}"/>
    <cellStyle name="Comma 2 51 2" xfId="731" xr:uid="{00000000-0005-0000-0000-0000C5020000}"/>
    <cellStyle name="Comma 2 52" xfId="732" xr:uid="{00000000-0005-0000-0000-0000C6020000}"/>
    <cellStyle name="Comma 2 52 2" xfId="733" xr:uid="{00000000-0005-0000-0000-0000C7020000}"/>
    <cellStyle name="Comma 2 53" xfId="734" xr:uid="{00000000-0005-0000-0000-0000C8020000}"/>
    <cellStyle name="Comma 2 53 2" xfId="735" xr:uid="{00000000-0005-0000-0000-0000C9020000}"/>
    <cellStyle name="Comma 2 54" xfId="736" xr:uid="{00000000-0005-0000-0000-0000CA020000}"/>
    <cellStyle name="Comma 2 54 2" xfId="737" xr:uid="{00000000-0005-0000-0000-0000CB020000}"/>
    <cellStyle name="Comma 2 55" xfId="738" xr:uid="{00000000-0005-0000-0000-0000CC020000}"/>
    <cellStyle name="Comma 2 55 2" xfId="739" xr:uid="{00000000-0005-0000-0000-0000CD020000}"/>
    <cellStyle name="Comma 2 56" xfId="740" xr:uid="{00000000-0005-0000-0000-0000CE020000}"/>
    <cellStyle name="Comma 2 56 2" xfId="741" xr:uid="{00000000-0005-0000-0000-0000CF020000}"/>
    <cellStyle name="Comma 2 57" xfId="742" xr:uid="{00000000-0005-0000-0000-0000D0020000}"/>
    <cellStyle name="Comma 2 57 2" xfId="743" xr:uid="{00000000-0005-0000-0000-0000D1020000}"/>
    <cellStyle name="Comma 2 58" xfId="744" xr:uid="{00000000-0005-0000-0000-0000D2020000}"/>
    <cellStyle name="Comma 2 58 2" xfId="745" xr:uid="{00000000-0005-0000-0000-0000D3020000}"/>
    <cellStyle name="Comma 2 59" xfId="746" xr:uid="{00000000-0005-0000-0000-0000D4020000}"/>
    <cellStyle name="Comma 2 59 2" xfId="747" xr:uid="{00000000-0005-0000-0000-0000D5020000}"/>
    <cellStyle name="Comma 2 6" xfId="748" xr:uid="{00000000-0005-0000-0000-0000D6020000}"/>
    <cellStyle name="Comma 2 6 2" xfId="749" xr:uid="{00000000-0005-0000-0000-0000D7020000}"/>
    <cellStyle name="Comma 2 6 2 2" xfId="750" xr:uid="{00000000-0005-0000-0000-0000D8020000}"/>
    <cellStyle name="Comma 2 6 2 3" xfId="751" xr:uid="{00000000-0005-0000-0000-0000D9020000}"/>
    <cellStyle name="Comma 2 6 3" xfId="752" xr:uid="{00000000-0005-0000-0000-0000DA020000}"/>
    <cellStyle name="Comma 2 60" xfId="753" xr:uid="{00000000-0005-0000-0000-0000DB020000}"/>
    <cellStyle name="Comma 2 60 2" xfId="754" xr:uid="{00000000-0005-0000-0000-0000DC020000}"/>
    <cellStyle name="Comma 2 61" xfId="755" xr:uid="{00000000-0005-0000-0000-0000DD020000}"/>
    <cellStyle name="Comma 2 61 2" xfId="756" xr:uid="{00000000-0005-0000-0000-0000DE020000}"/>
    <cellStyle name="Comma 2 62" xfId="757" xr:uid="{00000000-0005-0000-0000-0000DF020000}"/>
    <cellStyle name="Comma 2 63" xfId="758" xr:uid="{00000000-0005-0000-0000-0000E0020000}"/>
    <cellStyle name="Comma 2 64" xfId="759" xr:uid="{00000000-0005-0000-0000-0000E1020000}"/>
    <cellStyle name="Comma 2 65" xfId="760" xr:uid="{00000000-0005-0000-0000-0000E2020000}"/>
    <cellStyle name="Comma 2 66" xfId="761" xr:uid="{00000000-0005-0000-0000-0000E3020000}"/>
    <cellStyle name="Comma 2 67" xfId="762" xr:uid="{00000000-0005-0000-0000-0000E4020000}"/>
    <cellStyle name="Comma 2 68" xfId="763" xr:uid="{00000000-0005-0000-0000-0000E5020000}"/>
    <cellStyle name="Comma 2 68 2" xfId="764" xr:uid="{00000000-0005-0000-0000-0000E6020000}"/>
    <cellStyle name="Comma 2 68 3" xfId="765" xr:uid="{00000000-0005-0000-0000-0000E7020000}"/>
    <cellStyle name="Comma 2 69" xfId="766" xr:uid="{00000000-0005-0000-0000-0000E8020000}"/>
    <cellStyle name="Comma 2 7" xfId="767" xr:uid="{00000000-0005-0000-0000-0000E9020000}"/>
    <cellStyle name="Comma 2 7 2" xfId="768" xr:uid="{00000000-0005-0000-0000-0000EA020000}"/>
    <cellStyle name="Comma 2 7 2 2" xfId="769" xr:uid="{00000000-0005-0000-0000-0000EB020000}"/>
    <cellStyle name="Comma 2 7 2 3" xfId="770" xr:uid="{00000000-0005-0000-0000-0000EC020000}"/>
    <cellStyle name="Comma 2 7 3" xfId="771" xr:uid="{00000000-0005-0000-0000-0000ED020000}"/>
    <cellStyle name="Comma 2 70" xfId="772" xr:uid="{00000000-0005-0000-0000-0000EE020000}"/>
    <cellStyle name="Comma 2 71" xfId="773" xr:uid="{00000000-0005-0000-0000-0000EF020000}"/>
    <cellStyle name="Comma 2 72" xfId="774" xr:uid="{00000000-0005-0000-0000-0000F0020000}"/>
    <cellStyle name="Comma 2 73" xfId="775" xr:uid="{00000000-0005-0000-0000-0000F1020000}"/>
    <cellStyle name="Comma 2 74" xfId="776" xr:uid="{00000000-0005-0000-0000-0000F2020000}"/>
    <cellStyle name="Comma 2 75" xfId="777" xr:uid="{00000000-0005-0000-0000-0000F3020000}"/>
    <cellStyle name="Comma 2 76" xfId="778" xr:uid="{00000000-0005-0000-0000-0000F4020000}"/>
    <cellStyle name="Comma 2 77" xfId="779" xr:uid="{00000000-0005-0000-0000-0000F5020000}"/>
    <cellStyle name="Comma 2 78" xfId="780" xr:uid="{00000000-0005-0000-0000-0000F6020000}"/>
    <cellStyle name="Comma 2 79" xfId="781" xr:uid="{00000000-0005-0000-0000-0000F7020000}"/>
    <cellStyle name="Comma 2 8" xfId="782" xr:uid="{00000000-0005-0000-0000-0000F8020000}"/>
    <cellStyle name="Comma 2 8 2" xfId="783" xr:uid="{00000000-0005-0000-0000-0000F9020000}"/>
    <cellStyle name="Comma 2 8 2 2" xfId="784" xr:uid="{00000000-0005-0000-0000-0000FA020000}"/>
    <cellStyle name="Comma 2 8 2 3" xfId="785" xr:uid="{00000000-0005-0000-0000-0000FB020000}"/>
    <cellStyle name="Comma 2 8 3" xfId="786" xr:uid="{00000000-0005-0000-0000-0000FC020000}"/>
    <cellStyle name="Comma 2 80" xfId="787" xr:uid="{00000000-0005-0000-0000-0000FD020000}"/>
    <cellStyle name="Comma 2 81" xfId="788" xr:uid="{00000000-0005-0000-0000-0000FE020000}"/>
    <cellStyle name="Comma 2 82" xfId="789" xr:uid="{00000000-0005-0000-0000-0000FF020000}"/>
    <cellStyle name="Comma 2 83" xfId="790" xr:uid="{00000000-0005-0000-0000-000000030000}"/>
    <cellStyle name="Comma 2 84" xfId="791" xr:uid="{00000000-0005-0000-0000-000001030000}"/>
    <cellStyle name="Comma 2 85" xfId="792" xr:uid="{00000000-0005-0000-0000-000002030000}"/>
    <cellStyle name="Comma 2 86" xfId="793" xr:uid="{00000000-0005-0000-0000-000003030000}"/>
    <cellStyle name="Comma 2 87" xfId="794" xr:uid="{00000000-0005-0000-0000-000004030000}"/>
    <cellStyle name="Comma 2 88" xfId="795" xr:uid="{00000000-0005-0000-0000-000005030000}"/>
    <cellStyle name="Comma 2 89" xfId="796" xr:uid="{00000000-0005-0000-0000-000006030000}"/>
    <cellStyle name="Comma 2 9" xfId="797" xr:uid="{00000000-0005-0000-0000-000007030000}"/>
    <cellStyle name="Comma 2 9 2" xfId="798" xr:uid="{00000000-0005-0000-0000-000008030000}"/>
    <cellStyle name="Comma 2 9 2 2" xfId="799" xr:uid="{00000000-0005-0000-0000-000009030000}"/>
    <cellStyle name="Comma 2 9 2 3" xfId="800" xr:uid="{00000000-0005-0000-0000-00000A030000}"/>
    <cellStyle name="Comma 2 9 3" xfId="801" xr:uid="{00000000-0005-0000-0000-00000B030000}"/>
    <cellStyle name="Comma 2 90" xfId="802" xr:uid="{00000000-0005-0000-0000-00000C030000}"/>
    <cellStyle name="Comma 2 91" xfId="803" xr:uid="{00000000-0005-0000-0000-00000D030000}"/>
    <cellStyle name="Comma 2 92" xfId="804" xr:uid="{00000000-0005-0000-0000-00000E030000}"/>
    <cellStyle name="Comma 2 93" xfId="805" xr:uid="{00000000-0005-0000-0000-00000F030000}"/>
    <cellStyle name="Comma 2 94" xfId="806" xr:uid="{00000000-0005-0000-0000-000010030000}"/>
    <cellStyle name="Comma 2 95" xfId="807" xr:uid="{00000000-0005-0000-0000-000011030000}"/>
    <cellStyle name="Comma 2 96" xfId="808" xr:uid="{00000000-0005-0000-0000-000012030000}"/>
    <cellStyle name="Comma 2 97" xfId="809" xr:uid="{00000000-0005-0000-0000-000013030000}"/>
    <cellStyle name="Comma 2 98" xfId="810" xr:uid="{00000000-0005-0000-0000-000014030000}"/>
    <cellStyle name="Comma 2 99" xfId="811" xr:uid="{00000000-0005-0000-0000-000015030000}"/>
    <cellStyle name="Comma 20" xfId="812" xr:uid="{00000000-0005-0000-0000-000016030000}"/>
    <cellStyle name="Comma 21" xfId="813" xr:uid="{00000000-0005-0000-0000-000017030000}"/>
    <cellStyle name="Comma 22" xfId="814" xr:uid="{00000000-0005-0000-0000-000018030000}"/>
    <cellStyle name="Comma 23" xfId="815" xr:uid="{00000000-0005-0000-0000-000019030000}"/>
    <cellStyle name="Comma 24" xfId="816" xr:uid="{00000000-0005-0000-0000-00001A030000}"/>
    <cellStyle name="Comma 25" xfId="817" xr:uid="{00000000-0005-0000-0000-00001B030000}"/>
    <cellStyle name="Comma 26" xfId="818" xr:uid="{00000000-0005-0000-0000-00001C030000}"/>
    <cellStyle name="Comma 27" xfId="819" xr:uid="{00000000-0005-0000-0000-00001D030000}"/>
    <cellStyle name="Comma 28" xfId="820" xr:uid="{00000000-0005-0000-0000-00001E030000}"/>
    <cellStyle name="Comma 29" xfId="821" xr:uid="{00000000-0005-0000-0000-00001F030000}"/>
    <cellStyle name="Comma 3" xfId="822" xr:uid="{00000000-0005-0000-0000-000020030000}"/>
    <cellStyle name="Comma 3 10" xfId="823" xr:uid="{00000000-0005-0000-0000-000021030000}"/>
    <cellStyle name="Comma 3 10 2" xfId="824" xr:uid="{00000000-0005-0000-0000-000022030000}"/>
    <cellStyle name="Comma 3 10 2 2" xfId="825" xr:uid="{00000000-0005-0000-0000-000023030000}"/>
    <cellStyle name="Comma 3 10 2 3" xfId="826" xr:uid="{00000000-0005-0000-0000-000024030000}"/>
    <cellStyle name="Comma 3 10 3" xfId="827" xr:uid="{00000000-0005-0000-0000-000025030000}"/>
    <cellStyle name="Comma 3 100" xfId="828" xr:uid="{00000000-0005-0000-0000-000026030000}"/>
    <cellStyle name="Comma 3 101" xfId="829" xr:uid="{00000000-0005-0000-0000-000027030000}"/>
    <cellStyle name="Comma 3 102" xfId="830" xr:uid="{00000000-0005-0000-0000-000028030000}"/>
    <cellStyle name="Comma 3 103" xfId="831" xr:uid="{00000000-0005-0000-0000-000029030000}"/>
    <cellStyle name="Comma 3 104" xfId="832" xr:uid="{00000000-0005-0000-0000-00002A030000}"/>
    <cellStyle name="Comma 3 105" xfId="833" xr:uid="{00000000-0005-0000-0000-00002B030000}"/>
    <cellStyle name="Comma 3 106" xfId="834" xr:uid="{00000000-0005-0000-0000-00002C030000}"/>
    <cellStyle name="Comma 3 107" xfId="835" xr:uid="{00000000-0005-0000-0000-00002D030000}"/>
    <cellStyle name="Comma 3 108" xfId="836" xr:uid="{00000000-0005-0000-0000-00002E030000}"/>
    <cellStyle name="Comma 3 109" xfId="837" xr:uid="{00000000-0005-0000-0000-00002F030000}"/>
    <cellStyle name="Comma 3 11" xfId="838" xr:uid="{00000000-0005-0000-0000-000030030000}"/>
    <cellStyle name="Comma 3 11 2" xfId="839" xr:uid="{00000000-0005-0000-0000-000031030000}"/>
    <cellStyle name="Comma 3 11 2 2" xfId="840" xr:uid="{00000000-0005-0000-0000-000032030000}"/>
    <cellStyle name="Comma 3 11 2 3" xfId="841" xr:uid="{00000000-0005-0000-0000-000033030000}"/>
    <cellStyle name="Comma 3 11 3" xfId="842" xr:uid="{00000000-0005-0000-0000-000034030000}"/>
    <cellStyle name="Comma 3 110" xfId="843" xr:uid="{00000000-0005-0000-0000-000035030000}"/>
    <cellStyle name="Comma 3 111" xfId="844" xr:uid="{00000000-0005-0000-0000-000036030000}"/>
    <cellStyle name="Comma 3 112" xfId="845" xr:uid="{00000000-0005-0000-0000-000037030000}"/>
    <cellStyle name="Comma 3 113" xfId="846" xr:uid="{00000000-0005-0000-0000-000038030000}"/>
    <cellStyle name="Comma 3 114" xfId="847" xr:uid="{00000000-0005-0000-0000-000039030000}"/>
    <cellStyle name="Comma 3 115" xfId="848" xr:uid="{00000000-0005-0000-0000-00003A030000}"/>
    <cellStyle name="Comma 3 116" xfId="849" xr:uid="{00000000-0005-0000-0000-00003B030000}"/>
    <cellStyle name="Comma 3 117" xfId="850" xr:uid="{00000000-0005-0000-0000-00003C030000}"/>
    <cellStyle name="Comma 3 118" xfId="851" xr:uid="{00000000-0005-0000-0000-00003D030000}"/>
    <cellStyle name="Comma 3 119" xfId="852" xr:uid="{00000000-0005-0000-0000-00003E030000}"/>
    <cellStyle name="Comma 3 12" xfId="853" xr:uid="{00000000-0005-0000-0000-00003F030000}"/>
    <cellStyle name="Comma 3 12 2" xfId="854" xr:uid="{00000000-0005-0000-0000-000040030000}"/>
    <cellStyle name="Comma 3 12 2 2" xfId="855" xr:uid="{00000000-0005-0000-0000-000041030000}"/>
    <cellStyle name="Comma 3 12 2 3" xfId="856" xr:uid="{00000000-0005-0000-0000-000042030000}"/>
    <cellStyle name="Comma 3 12 3" xfId="857" xr:uid="{00000000-0005-0000-0000-000043030000}"/>
    <cellStyle name="Comma 3 120" xfId="858" xr:uid="{00000000-0005-0000-0000-000044030000}"/>
    <cellStyle name="Comma 3 121" xfId="859" xr:uid="{00000000-0005-0000-0000-000045030000}"/>
    <cellStyle name="Comma 3 122" xfId="860" xr:uid="{00000000-0005-0000-0000-000046030000}"/>
    <cellStyle name="Comma 3 123" xfId="861" xr:uid="{00000000-0005-0000-0000-000047030000}"/>
    <cellStyle name="Comma 3 124" xfId="862" xr:uid="{00000000-0005-0000-0000-000048030000}"/>
    <cellStyle name="Comma 3 125" xfId="863" xr:uid="{00000000-0005-0000-0000-000049030000}"/>
    <cellStyle name="Comma 3 126" xfId="864" xr:uid="{00000000-0005-0000-0000-00004A030000}"/>
    <cellStyle name="Comma 3 127" xfId="865" xr:uid="{00000000-0005-0000-0000-00004B030000}"/>
    <cellStyle name="Comma 3 128" xfId="866" xr:uid="{00000000-0005-0000-0000-00004C030000}"/>
    <cellStyle name="Comma 3 129" xfId="867" xr:uid="{00000000-0005-0000-0000-00004D030000}"/>
    <cellStyle name="Comma 3 13" xfId="868" xr:uid="{00000000-0005-0000-0000-00004E030000}"/>
    <cellStyle name="Comma 3 13 2" xfId="869" xr:uid="{00000000-0005-0000-0000-00004F030000}"/>
    <cellStyle name="Comma 3 13 2 2" xfId="870" xr:uid="{00000000-0005-0000-0000-000050030000}"/>
    <cellStyle name="Comma 3 13 2 3" xfId="871" xr:uid="{00000000-0005-0000-0000-000051030000}"/>
    <cellStyle name="Comma 3 13 3" xfId="872" xr:uid="{00000000-0005-0000-0000-000052030000}"/>
    <cellStyle name="Comma 3 130" xfId="873" xr:uid="{00000000-0005-0000-0000-000053030000}"/>
    <cellStyle name="Comma 3 131" xfId="874" xr:uid="{00000000-0005-0000-0000-000054030000}"/>
    <cellStyle name="Comma 3 132" xfId="875" xr:uid="{00000000-0005-0000-0000-000055030000}"/>
    <cellStyle name="Comma 3 133" xfId="876" xr:uid="{00000000-0005-0000-0000-000056030000}"/>
    <cellStyle name="Comma 3 134" xfId="877" xr:uid="{00000000-0005-0000-0000-000057030000}"/>
    <cellStyle name="Comma 3 135" xfId="878" xr:uid="{00000000-0005-0000-0000-000058030000}"/>
    <cellStyle name="Comma 3 136" xfId="879" xr:uid="{00000000-0005-0000-0000-000059030000}"/>
    <cellStyle name="Comma 3 137" xfId="880" xr:uid="{00000000-0005-0000-0000-00005A030000}"/>
    <cellStyle name="Comma 3 138" xfId="881" xr:uid="{00000000-0005-0000-0000-00005B030000}"/>
    <cellStyle name="Comma 3 139" xfId="882" xr:uid="{00000000-0005-0000-0000-00005C030000}"/>
    <cellStyle name="Comma 3 14" xfId="883" xr:uid="{00000000-0005-0000-0000-00005D030000}"/>
    <cellStyle name="Comma 3 14 2" xfId="884" xr:uid="{00000000-0005-0000-0000-00005E030000}"/>
    <cellStyle name="Comma 3 14 2 2" xfId="885" xr:uid="{00000000-0005-0000-0000-00005F030000}"/>
    <cellStyle name="Comma 3 14 2 3" xfId="886" xr:uid="{00000000-0005-0000-0000-000060030000}"/>
    <cellStyle name="Comma 3 14 3" xfId="887" xr:uid="{00000000-0005-0000-0000-000061030000}"/>
    <cellStyle name="Comma 3 140" xfId="888" xr:uid="{00000000-0005-0000-0000-000062030000}"/>
    <cellStyle name="Comma 3 141" xfId="889" xr:uid="{00000000-0005-0000-0000-000063030000}"/>
    <cellStyle name="Comma 3 142" xfId="890" xr:uid="{00000000-0005-0000-0000-000064030000}"/>
    <cellStyle name="Comma 3 143" xfId="891" xr:uid="{00000000-0005-0000-0000-000065030000}"/>
    <cellStyle name="Comma 3 144" xfId="892" xr:uid="{00000000-0005-0000-0000-000066030000}"/>
    <cellStyle name="Comma 3 145" xfId="893" xr:uid="{00000000-0005-0000-0000-000067030000}"/>
    <cellStyle name="Comma 3 146" xfId="894" xr:uid="{00000000-0005-0000-0000-000068030000}"/>
    <cellStyle name="Comma 3 147" xfId="895" xr:uid="{00000000-0005-0000-0000-000069030000}"/>
    <cellStyle name="Comma 3 148" xfId="896" xr:uid="{00000000-0005-0000-0000-00006A030000}"/>
    <cellStyle name="Comma 3 149" xfId="897" xr:uid="{00000000-0005-0000-0000-00006B030000}"/>
    <cellStyle name="Comma 3 15" xfId="898" xr:uid="{00000000-0005-0000-0000-00006C030000}"/>
    <cellStyle name="Comma 3 15 2" xfId="899" xr:uid="{00000000-0005-0000-0000-00006D030000}"/>
    <cellStyle name="Comma 3 15 2 2" xfId="900" xr:uid="{00000000-0005-0000-0000-00006E030000}"/>
    <cellStyle name="Comma 3 15 2 3" xfId="901" xr:uid="{00000000-0005-0000-0000-00006F030000}"/>
    <cellStyle name="Comma 3 15 3" xfId="902" xr:uid="{00000000-0005-0000-0000-000070030000}"/>
    <cellStyle name="Comma 3 150" xfId="903" xr:uid="{00000000-0005-0000-0000-000071030000}"/>
    <cellStyle name="Comma 3 151" xfId="904" xr:uid="{00000000-0005-0000-0000-000072030000}"/>
    <cellStyle name="Comma 3 152" xfId="905" xr:uid="{00000000-0005-0000-0000-000073030000}"/>
    <cellStyle name="Comma 3 16" xfId="906" xr:uid="{00000000-0005-0000-0000-000074030000}"/>
    <cellStyle name="Comma 3 16 2" xfId="907" xr:uid="{00000000-0005-0000-0000-000075030000}"/>
    <cellStyle name="Comma 3 16 2 2" xfId="908" xr:uid="{00000000-0005-0000-0000-000076030000}"/>
    <cellStyle name="Comma 3 16 2 3" xfId="909" xr:uid="{00000000-0005-0000-0000-000077030000}"/>
    <cellStyle name="Comma 3 16 3" xfId="910" xr:uid="{00000000-0005-0000-0000-000078030000}"/>
    <cellStyle name="Comma 3 17" xfId="911" xr:uid="{00000000-0005-0000-0000-000079030000}"/>
    <cellStyle name="Comma 3 17 2" xfId="912" xr:uid="{00000000-0005-0000-0000-00007A030000}"/>
    <cellStyle name="Comma 3 17 2 2" xfId="913" xr:uid="{00000000-0005-0000-0000-00007B030000}"/>
    <cellStyle name="Comma 3 17 2 3" xfId="914" xr:uid="{00000000-0005-0000-0000-00007C030000}"/>
    <cellStyle name="Comma 3 17 3" xfId="915" xr:uid="{00000000-0005-0000-0000-00007D030000}"/>
    <cellStyle name="Comma 3 18" xfId="916" xr:uid="{00000000-0005-0000-0000-00007E030000}"/>
    <cellStyle name="Comma 3 18 2" xfId="917" xr:uid="{00000000-0005-0000-0000-00007F030000}"/>
    <cellStyle name="Comma 3 18 2 2" xfId="918" xr:uid="{00000000-0005-0000-0000-000080030000}"/>
    <cellStyle name="Comma 3 18 2 3" xfId="919" xr:uid="{00000000-0005-0000-0000-000081030000}"/>
    <cellStyle name="Comma 3 18 3" xfId="920" xr:uid="{00000000-0005-0000-0000-000082030000}"/>
    <cellStyle name="Comma 3 19" xfId="921" xr:uid="{00000000-0005-0000-0000-000083030000}"/>
    <cellStyle name="Comma 3 19 2" xfId="922" xr:uid="{00000000-0005-0000-0000-000084030000}"/>
    <cellStyle name="Comma 3 19 3" xfId="923" xr:uid="{00000000-0005-0000-0000-000085030000}"/>
    <cellStyle name="Comma 3 19 4" xfId="924" xr:uid="{00000000-0005-0000-0000-000086030000}"/>
    <cellStyle name="Comma 3 2" xfId="925" xr:uid="{00000000-0005-0000-0000-000087030000}"/>
    <cellStyle name="Comma 3 2 10" xfId="926" xr:uid="{00000000-0005-0000-0000-000088030000}"/>
    <cellStyle name="Comma 3 2 10 2" xfId="927" xr:uid="{00000000-0005-0000-0000-000089030000}"/>
    <cellStyle name="Comma 3 2 11" xfId="928" xr:uid="{00000000-0005-0000-0000-00008A030000}"/>
    <cellStyle name="Comma 3 2 11 2" xfId="929" xr:uid="{00000000-0005-0000-0000-00008B030000}"/>
    <cellStyle name="Comma 3 2 12" xfId="930" xr:uid="{00000000-0005-0000-0000-00008C030000}"/>
    <cellStyle name="Comma 3 2 12 2" xfId="931" xr:uid="{00000000-0005-0000-0000-00008D030000}"/>
    <cellStyle name="Comma 3 2 12 2 2" xfId="932" xr:uid="{00000000-0005-0000-0000-00008E030000}"/>
    <cellStyle name="Comma 3 2 12 3" xfId="933" xr:uid="{00000000-0005-0000-0000-00008F030000}"/>
    <cellStyle name="Comma 3 2 13" xfId="934" xr:uid="{00000000-0005-0000-0000-000090030000}"/>
    <cellStyle name="Comma 3 2 13 2" xfId="935" xr:uid="{00000000-0005-0000-0000-000091030000}"/>
    <cellStyle name="Comma 3 2 14" xfId="936" xr:uid="{00000000-0005-0000-0000-000092030000}"/>
    <cellStyle name="Comma 3 2 14 2" xfId="937" xr:uid="{00000000-0005-0000-0000-000093030000}"/>
    <cellStyle name="Comma 3 2 14 2 2" xfId="938" xr:uid="{00000000-0005-0000-0000-000094030000}"/>
    <cellStyle name="Comma 3 2 14 3" xfId="939" xr:uid="{00000000-0005-0000-0000-000095030000}"/>
    <cellStyle name="Comma 3 2 15" xfId="940" xr:uid="{00000000-0005-0000-0000-000096030000}"/>
    <cellStyle name="Comma 3 2 15 2" xfId="941" xr:uid="{00000000-0005-0000-0000-000097030000}"/>
    <cellStyle name="Comma 3 2 15 2 2" xfId="942" xr:uid="{00000000-0005-0000-0000-000098030000}"/>
    <cellStyle name="Comma 3 2 15 3" xfId="943" xr:uid="{00000000-0005-0000-0000-000099030000}"/>
    <cellStyle name="Comma 3 2 16" xfId="944" xr:uid="{00000000-0005-0000-0000-00009A030000}"/>
    <cellStyle name="Comma 3 2 16 2" xfId="945" xr:uid="{00000000-0005-0000-0000-00009B030000}"/>
    <cellStyle name="Comma 3 2 16 2 2" xfId="946" xr:uid="{00000000-0005-0000-0000-00009C030000}"/>
    <cellStyle name="Comma 3 2 16 3" xfId="947" xr:uid="{00000000-0005-0000-0000-00009D030000}"/>
    <cellStyle name="Comma 3 2 17" xfId="948" xr:uid="{00000000-0005-0000-0000-00009E030000}"/>
    <cellStyle name="Comma 3 2 17 2" xfId="949" xr:uid="{00000000-0005-0000-0000-00009F030000}"/>
    <cellStyle name="Comma 3 2 17 2 2" xfId="950" xr:uid="{00000000-0005-0000-0000-0000A0030000}"/>
    <cellStyle name="Comma 3 2 17 3" xfId="951" xr:uid="{00000000-0005-0000-0000-0000A1030000}"/>
    <cellStyle name="Comma 3 2 18" xfId="952" xr:uid="{00000000-0005-0000-0000-0000A2030000}"/>
    <cellStyle name="Comma 3 2 19" xfId="953" xr:uid="{00000000-0005-0000-0000-0000A3030000}"/>
    <cellStyle name="Comma 3 2 2" xfId="954" xr:uid="{00000000-0005-0000-0000-0000A4030000}"/>
    <cellStyle name="Comma 3 2 2 10" xfId="955" xr:uid="{00000000-0005-0000-0000-0000A5030000}"/>
    <cellStyle name="Comma 3 2 2 11" xfId="956" xr:uid="{00000000-0005-0000-0000-0000A6030000}"/>
    <cellStyle name="Comma 3 2 2 12" xfId="957" xr:uid="{00000000-0005-0000-0000-0000A7030000}"/>
    <cellStyle name="Comma 3 2 2 13" xfId="958" xr:uid="{00000000-0005-0000-0000-0000A8030000}"/>
    <cellStyle name="Comma 3 2 2 14" xfId="959" xr:uid="{00000000-0005-0000-0000-0000A9030000}"/>
    <cellStyle name="Comma 3 2 2 15" xfId="960" xr:uid="{00000000-0005-0000-0000-0000AA030000}"/>
    <cellStyle name="Comma 3 2 2 16" xfId="961" xr:uid="{00000000-0005-0000-0000-0000AB030000}"/>
    <cellStyle name="Comma 3 2 2 17" xfId="962" xr:uid="{00000000-0005-0000-0000-0000AC030000}"/>
    <cellStyle name="Comma 3 2 2 18" xfId="963" xr:uid="{00000000-0005-0000-0000-0000AD030000}"/>
    <cellStyle name="Comma 3 2 2 18 2" xfId="964" xr:uid="{00000000-0005-0000-0000-0000AE030000}"/>
    <cellStyle name="Comma 3 2 2 19" xfId="965" xr:uid="{00000000-0005-0000-0000-0000AF030000}"/>
    <cellStyle name="Comma 3 2 2 2" xfId="966" xr:uid="{00000000-0005-0000-0000-0000B0030000}"/>
    <cellStyle name="Comma 3 2 2 2 10" xfId="967" xr:uid="{00000000-0005-0000-0000-0000B1030000}"/>
    <cellStyle name="Comma 3 2 2 2 10 2" xfId="968" xr:uid="{00000000-0005-0000-0000-0000B2030000}"/>
    <cellStyle name="Comma 3 2 2 2 10 2 2" xfId="969" xr:uid="{00000000-0005-0000-0000-0000B3030000}"/>
    <cellStyle name="Comma 3 2 2 2 10 3" xfId="970" xr:uid="{00000000-0005-0000-0000-0000B4030000}"/>
    <cellStyle name="Comma 3 2 2 2 11" xfId="971" xr:uid="{00000000-0005-0000-0000-0000B5030000}"/>
    <cellStyle name="Comma 3 2 2 2 11 2" xfId="972" xr:uid="{00000000-0005-0000-0000-0000B6030000}"/>
    <cellStyle name="Comma 3 2 2 2 11 2 2" xfId="973" xr:uid="{00000000-0005-0000-0000-0000B7030000}"/>
    <cellStyle name="Comma 3 2 2 2 11 3" xfId="974" xr:uid="{00000000-0005-0000-0000-0000B8030000}"/>
    <cellStyle name="Comma 3 2 2 2 12" xfId="975" xr:uid="{00000000-0005-0000-0000-0000B9030000}"/>
    <cellStyle name="Comma 3 2 2 2 12 2" xfId="976" xr:uid="{00000000-0005-0000-0000-0000BA030000}"/>
    <cellStyle name="Comma 3 2 2 2 12 2 2" xfId="977" xr:uid="{00000000-0005-0000-0000-0000BB030000}"/>
    <cellStyle name="Comma 3 2 2 2 12 3" xfId="978" xr:uid="{00000000-0005-0000-0000-0000BC030000}"/>
    <cellStyle name="Comma 3 2 2 2 13" xfId="979" xr:uid="{00000000-0005-0000-0000-0000BD030000}"/>
    <cellStyle name="Comma 3 2 2 2 13 2" xfId="980" xr:uid="{00000000-0005-0000-0000-0000BE030000}"/>
    <cellStyle name="Comma 3 2 2 2 13 2 2" xfId="981" xr:uid="{00000000-0005-0000-0000-0000BF030000}"/>
    <cellStyle name="Comma 3 2 2 2 13 3" xfId="982" xr:uid="{00000000-0005-0000-0000-0000C0030000}"/>
    <cellStyle name="Comma 3 2 2 2 14" xfId="983" xr:uid="{00000000-0005-0000-0000-0000C1030000}"/>
    <cellStyle name="Comma 3 2 2 2 14 2" xfId="984" xr:uid="{00000000-0005-0000-0000-0000C2030000}"/>
    <cellStyle name="Comma 3 2 2 2 14 2 2" xfId="985" xr:uid="{00000000-0005-0000-0000-0000C3030000}"/>
    <cellStyle name="Comma 3 2 2 2 14 3" xfId="986" xr:uid="{00000000-0005-0000-0000-0000C4030000}"/>
    <cellStyle name="Comma 3 2 2 2 15" xfId="987" xr:uid="{00000000-0005-0000-0000-0000C5030000}"/>
    <cellStyle name="Comma 3 2 2 2 15 2" xfId="988" xr:uid="{00000000-0005-0000-0000-0000C6030000}"/>
    <cellStyle name="Comma 3 2 2 2 15 2 2" xfId="989" xr:uid="{00000000-0005-0000-0000-0000C7030000}"/>
    <cellStyle name="Comma 3 2 2 2 15 3" xfId="990" xr:uid="{00000000-0005-0000-0000-0000C8030000}"/>
    <cellStyle name="Comma 3 2 2 2 16" xfId="991" xr:uid="{00000000-0005-0000-0000-0000C9030000}"/>
    <cellStyle name="Comma 3 2 2 2 16 2" xfId="992" xr:uid="{00000000-0005-0000-0000-0000CA030000}"/>
    <cellStyle name="Comma 3 2 2 2 16 2 2" xfId="993" xr:uid="{00000000-0005-0000-0000-0000CB030000}"/>
    <cellStyle name="Comma 3 2 2 2 16 3" xfId="994" xr:uid="{00000000-0005-0000-0000-0000CC030000}"/>
    <cellStyle name="Comma 3 2 2 2 17" xfId="995" xr:uid="{00000000-0005-0000-0000-0000CD030000}"/>
    <cellStyle name="Comma 3 2 2 2 17 2" xfId="996" xr:uid="{00000000-0005-0000-0000-0000CE030000}"/>
    <cellStyle name="Comma 3 2 2 2 17 2 2" xfId="997" xr:uid="{00000000-0005-0000-0000-0000CF030000}"/>
    <cellStyle name="Comma 3 2 2 2 17 3" xfId="998" xr:uid="{00000000-0005-0000-0000-0000D0030000}"/>
    <cellStyle name="Comma 3 2 2 2 2" xfId="999" xr:uid="{00000000-0005-0000-0000-0000D1030000}"/>
    <cellStyle name="Comma 3 2 2 2 2 2" xfId="1000" xr:uid="{00000000-0005-0000-0000-0000D2030000}"/>
    <cellStyle name="Comma 3 2 2 2 2 2 2" xfId="1001" xr:uid="{00000000-0005-0000-0000-0000D3030000}"/>
    <cellStyle name="Comma 3 2 2 2 2 2 2 2" xfId="1002" xr:uid="{00000000-0005-0000-0000-0000D4030000}"/>
    <cellStyle name="Comma 3 2 2 2 2 2 2 2 2" xfId="1003" xr:uid="{00000000-0005-0000-0000-0000D5030000}"/>
    <cellStyle name="Comma 3 2 2 2 2 2 2 3" xfId="1004" xr:uid="{00000000-0005-0000-0000-0000D6030000}"/>
    <cellStyle name="Comma 3 2 2 2 2 2 3" xfId="1005" xr:uid="{00000000-0005-0000-0000-0000D7030000}"/>
    <cellStyle name="Comma 3 2 2 2 2 2 3 2" xfId="1006" xr:uid="{00000000-0005-0000-0000-0000D8030000}"/>
    <cellStyle name="Comma 3 2 2 2 2 2 3 2 2" xfId="1007" xr:uid="{00000000-0005-0000-0000-0000D9030000}"/>
    <cellStyle name="Comma 3 2 2 2 2 2 3 3" xfId="1008" xr:uid="{00000000-0005-0000-0000-0000DA030000}"/>
    <cellStyle name="Comma 3 2 2 2 2 2 4" xfId="1009" xr:uid="{00000000-0005-0000-0000-0000DB030000}"/>
    <cellStyle name="Comma 3 2 2 2 2 2 4 2" xfId="1010" xr:uid="{00000000-0005-0000-0000-0000DC030000}"/>
    <cellStyle name="Comma 3 2 2 2 2 2 4 2 2" xfId="1011" xr:uid="{00000000-0005-0000-0000-0000DD030000}"/>
    <cellStyle name="Comma 3 2 2 2 2 2 4 3" xfId="1012" xr:uid="{00000000-0005-0000-0000-0000DE030000}"/>
    <cellStyle name="Comma 3 2 2 2 2 2 5" xfId="1013" xr:uid="{00000000-0005-0000-0000-0000DF030000}"/>
    <cellStyle name="Comma 3 2 2 2 2 2 5 2" xfId="1014" xr:uid="{00000000-0005-0000-0000-0000E0030000}"/>
    <cellStyle name="Comma 3 2 2 2 2 2 5 2 2" xfId="1015" xr:uid="{00000000-0005-0000-0000-0000E1030000}"/>
    <cellStyle name="Comma 3 2 2 2 2 2 5 3" xfId="1016" xr:uid="{00000000-0005-0000-0000-0000E2030000}"/>
    <cellStyle name="Comma 3 2 2 2 2 3" xfId="1017" xr:uid="{00000000-0005-0000-0000-0000E3030000}"/>
    <cellStyle name="Comma 3 2 2 2 2 4" xfId="1018" xr:uid="{00000000-0005-0000-0000-0000E4030000}"/>
    <cellStyle name="Comma 3 2 2 2 2 5" xfId="1019" xr:uid="{00000000-0005-0000-0000-0000E5030000}"/>
    <cellStyle name="Comma 3 2 2 2 2 6" xfId="1020" xr:uid="{00000000-0005-0000-0000-0000E6030000}"/>
    <cellStyle name="Comma 3 2 2 2 2 6 2" xfId="1021" xr:uid="{00000000-0005-0000-0000-0000E7030000}"/>
    <cellStyle name="Comma 3 2 2 2 2 7" xfId="1022" xr:uid="{00000000-0005-0000-0000-0000E8030000}"/>
    <cellStyle name="Comma 3 2 2 2 3" xfId="1023" xr:uid="{00000000-0005-0000-0000-0000E9030000}"/>
    <cellStyle name="Comma 3 2 2 2 3 2" xfId="1024" xr:uid="{00000000-0005-0000-0000-0000EA030000}"/>
    <cellStyle name="Comma 3 2 2 2 3 2 2" xfId="1025" xr:uid="{00000000-0005-0000-0000-0000EB030000}"/>
    <cellStyle name="Comma 3 2 2 2 3 3" xfId="1026" xr:uid="{00000000-0005-0000-0000-0000EC030000}"/>
    <cellStyle name="Comma 3 2 2 2 4" xfId="1027" xr:uid="{00000000-0005-0000-0000-0000ED030000}"/>
    <cellStyle name="Comma 3 2 2 2 4 2" xfId="1028" xr:uid="{00000000-0005-0000-0000-0000EE030000}"/>
    <cellStyle name="Comma 3 2 2 2 4 2 2" xfId="1029" xr:uid="{00000000-0005-0000-0000-0000EF030000}"/>
    <cellStyle name="Comma 3 2 2 2 4 3" xfId="1030" xr:uid="{00000000-0005-0000-0000-0000F0030000}"/>
    <cellStyle name="Comma 3 2 2 2 5" xfId="1031" xr:uid="{00000000-0005-0000-0000-0000F1030000}"/>
    <cellStyle name="Comma 3 2 2 2 5 2" xfId="1032" xr:uid="{00000000-0005-0000-0000-0000F2030000}"/>
    <cellStyle name="Comma 3 2 2 2 5 2 2" xfId="1033" xr:uid="{00000000-0005-0000-0000-0000F3030000}"/>
    <cellStyle name="Comma 3 2 2 2 5 3" xfId="1034" xr:uid="{00000000-0005-0000-0000-0000F4030000}"/>
    <cellStyle name="Comma 3 2 2 2 6" xfId="1035" xr:uid="{00000000-0005-0000-0000-0000F5030000}"/>
    <cellStyle name="Comma 3 2 2 2 6 2" xfId="1036" xr:uid="{00000000-0005-0000-0000-0000F6030000}"/>
    <cellStyle name="Comma 3 2 2 2 6 2 2" xfId="1037" xr:uid="{00000000-0005-0000-0000-0000F7030000}"/>
    <cellStyle name="Comma 3 2 2 2 6 3" xfId="1038" xr:uid="{00000000-0005-0000-0000-0000F8030000}"/>
    <cellStyle name="Comma 3 2 2 2 7" xfId="1039" xr:uid="{00000000-0005-0000-0000-0000F9030000}"/>
    <cellStyle name="Comma 3 2 2 2 7 2" xfId="1040" xr:uid="{00000000-0005-0000-0000-0000FA030000}"/>
    <cellStyle name="Comma 3 2 2 2 7 2 2" xfId="1041" xr:uid="{00000000-0005-0000-0000-0000FB030000}"/>
    <cellStyle name="Comma 3 2 2 2 7 3" xfId="1042" xr:uid="{00000000-0005-0000-0000-0000FC030000}"/>
    <cellStyle name="Comma 3 2 2 2 8" xfId="1043" xr:uid="{00000000-0005-0000-0000-0000FD030000}"/>
    <cellStyle name="Comma 3 2 2 2 8 2" xfId="1044" xr:uid="{00000000-0005-0000-0000-0000FE030000}"/>
    <cellStyle name="Comma 3 2 2 2 8 2 2" xfId="1045" xr:uid="{00000000-0005-0000-0000-0000FF030000}"/>
    <cellStyle name="Comma 3 2 2 2 8 3" xfId="1046" xr:uid="{00000000-0005-0000-0000-000000040000}"/>
    <cellStyle name="Comma 3 2 2 2 9" xfId="1047" xr:uid="{00000000-0005-0000-0000-000001040000}"/>
    <cellStyle name="Comma 3 2 2 2 9 2" xfId="1048" xr:uid="{00000000-0005-0000-0000-000002040000}"/>
    <cellStyle name="Comma 3 2 2 2 9 2 2" xfId="1049" xr:uid="{00000000-0005-0000-0000-000003040000}"/>
    <cellStyle name="Comma 3 2 2 2 9 3" xfId="1050" xr:uid="{00000000-0005-0000-0000-000004040000}"/>
    <cellStyle name="Comma 3 2 2 3" xfId="1051" xr:uid="{00000000-0005-0000-0000-000005040000}"/>
    <cellStyle name="Comma 3 2 2 4" xfId="1052" xr:uid="{00000000-0005-0000-0000-000006040000}"/>
    <cellStyle name="Comma 3 2 2 5" xfId="1053" xr:uid="{00000000-0005-0000-0000-000007040000}"/>
    <cellStyle name="Comma 3 2 2 6" xfId="1054" xr:uid="{00000000-0005-0000-0000-000008040000}"/>
    <cellStyle name="Comma 3 2 2 7" xfId="1055" xr:uid="{00000000-0005-0000-0000-000009040000}"/>
    <cellStyle name="Comma 3 2 2 8" xfId="1056" xr:uid="{00000000-0005-0000-0000-00000A040000}"/>
    <cellStyle name="Comma 3 2 2 9" xfId="1057" xr:uid="{00000000-0005-0000-0000-00000B040000}"/>
    <cellStyle name="Comma 3 2 20" xfId="1058" xr:uid="{00000000-0005-0000-0000-00000C040000}"/>
    <cellStyle name="Comma 3 2 3" xfId="1059" xr:uid="{00000000-0005-0000-0000-00000D040000}"/>
    <cellStyle name="Comma 3 2 3 2" xfId="1060" xr:uid="{00000000-0005-0000-0000-00000E040000}"/>
    <cellStyle name="Comma 3 2 4" xfId="1061" xr:uid="{00000000-0005-0000-0000-00000F040000}"/>
    <cellStyle name="Comma 3 2 4 2" xfId="1062" xr:uid="{00000000-0005-0000-0000-000010040000}"/>
    <cellStyle name="Comma 3 2 5" xfId="1063" xr:uid="{00000000-0005-0000-0000-000011040000}"/>
    <cellStyle name="Comma 3 2 5 2" xfId="1064" xr:uid="{00000000-0005-0000-0000-000012040000}"/>
    <cellStyle name="Comma 3 2 6" xfId="1065" xr:uid="{00000000-0005-0000-0000-000013040000}"/>
    <cellStyle name="Comma 3 2 6 2" xfId="1066" xr:uid="{00000000-0005-0000-0000-000014040000}"/>
    <cellStyle name="Comma 3 2 7" xfId="1067" xr:uid="{00000000-0005-0000-0000-000015040000}"/>
    <cellStyle name="Comma 3 2 7 2" xfId="1068" xr:uid="{00000000-0005-0000-0000-000016040000}"/>
    <cellStyle name="Comma 3 2 8" xfId="1069" xr:uid="{00000000-0005-0000-0000-000017040000}"/>
    <cellStyle name="Comma 3 2 8 2" xfId="1070" xr:uid="{00000000-0005-0000-0000-000018040000}"/>
    <cellStyle name="Comma 3 2 9" xfId="1071" xr:uid="{00000000-0005-0000-0000-000019040000}"/>
    <cellStyle name="Comma 3 2 9 2" xfId="1072" xr:uid="{00000000-0005-0000-0000-00001A040000}"/>
    <cellStyle name="Comma 3 20" xfId="1073" xr:uid="{00000000-0005-0000-0000-00001B040000}"/>
    <cellStyle name="Comma 3 20 2" xfId="1074" xr:uid="{00000000-0005-0000-0000-00001C040000}"/>
    <cellStyle name="Comma 3 21" xfId="1075" xr:uid="{00000000-0005-0000-0000-00001D040000}"/>
    <cellStyle name="Comma 3 21 2" xfId="1076" xr:uid="{00000000-0005-0000-0000-00001E040000}"/>
    <cellStyle name="Comma 3 22" xfId="1077" xr:uid="{00000000-0005-0000-0000-00001F040000}"/>
    <cellStyle name="Comma 3 22 2" xfId="1078" xr:uid="{00000000-0005-0000-0000-000020040000}"/>
    <cellStyle name="Comma 3 23" xfId="1079" xr:uid="{00000000-0005-0000-0000-000021040000}"/>
    <cellStyle name="Comma 3 23 2" xfId="1080" xr:uid="{00000000-0005-0000-0000-000022040000}"/>
    <cellStyle name="Comma 3 24" xfId="1081" xr:uid="{00000000-0005-0000-0000-000023040000}"/>
    <cellStyle name="Comma 3 24 2" xfId="1082" xr:uid="{00000000-0005-0000-0000-000024040000}"/>
    <cellStyle name="Comma 3 25" xfId="1083" xr:uid="{00000000-0005-0000-0000-000025040000}"/>
    <cellStyle name="Comma 3 25 2" xfId="1084" xr:uid="{00000000-0005-0000-0000-000026040000}"/>
    <cellStyle name="Comma 3 26" xfId="1085" xr:uid="{00000000-0005-0000-0000-000027040000}"/>
    <cellStyle name="Comma 3 26 2" xfId="1086" xr:uid="{00000000-0005-0000-0000-000028040000}"/>
    <cellStyle name="Comma 3 27" xfId="1087" xr:uid="{00000000-0005-0000-0000-000029040000}"/>
    <cellStyle name="Comma 3 27 2" xfId="1088" xr:uid="{00000000-0005-0000-0000-00002A040000}"/>
    <cellStyle name="Comma 3 28" xfId="1089" xr:uid="{00000000-0005-0000-0000-00002B040000}"/>
    <cellStyle name="Comma 3 28 2" xfId="1090" xr:uid="{00000000-0005-0000-0000-00002C040000}"/>
    <cellStyle name="Comma 3 29" xfId="1091" xr:uid="{00000000-0005-0000-0000-00002D040000}"/>
    <cellStyle name="Comma 3 29 2" xfId="1092" xr:uid="{00000000-0005-0000-0000-00002E040000}"/>
    <cellStyle name="Comma 3 3" xfId="1093" xr:uid="{00000000-0005-0000-0000-00002F040000}"/>
    <cellStyle name="Comma 3 3 2" xfId="1094" xr:uid="{00000000-0005-0000-0000-000030040000}"/>
    <cellStyle name="Comma 3 3 2 2" xfId="1095" xr:uid="{00000000-0005-0000-0000-000031040000}"/>
    <cellStyle name="Comma 3 3 2 2 2" xfId="1096" xr:uid="{00000000-0005-0000-0000-000032040000}"/>
    <cellStyle name="Comma 3 3 2 3" xfId="1097" xr:uid="{00000000-0005-0000-0000-000033040000}"/>
    <cellStyle name="Comma 3 3 2 4" xfId="1098" xr:uid="{00000000-0005-0000-0000-000034040000}"/>
    <cellStyle name="Comma 3 3 2 5" xfId="1099" xr:uid="{00000000-0005-0000-0000-000035040000}"/>
    <cellStyle name="Comma 3 3 3" xfId="1100" xr:uid="{00000000-0005-0000-0000-000036040000}"/>
    <cellStyle name="Comma 3 3 4" xfId="1101" xr:uid="{00000000-0005-0000-0000-000037040000}"/>
    <cellStyle name="Comma 3 3 5" xfId="1102" xr:uid="{00000000-0005-0000-0000-000038040000}"/>
    <cellStyle name="Comma 3 3 6" xfId="1103" xr:uid="{00000000-0005-0000-0000-000039040000}"/>
    <cellStyle name="Comma 3 30" xfId="1104" xr:uid="{00000000-0005-0000-0000-00003A040000}"/>
    <cellStyle name="Comma 3 30 2" xfId="1105" xr:uid="{00000000-0005-0000-0000-00003B040000}"/>
    <cellStyle name="Comma 3 31" xfId="1106" xr:uid="{00000000-0005-0000-0000-00003C040000}"/>
    <cellStyle name="Comma 3 31 2" xfId="1107" xr:uid="{00000000-0005-0000-0000-00003D040000}"/>
    <cellStyle name="Comma 3 32" xfId="1108" xr:uid="{00000000-0005-0000-0000-00003E040000}"/>
    <cellStyle name="Comma 3 32 2" xfId="1109" xr:uid="{00000000-0005-0000-0000-00003F040000}"/>
    <cellStyle name="Comma 3 33" xfId="1110" xr:uid="{00000000-0005-0000-0000-000040040000}"/>
    <cellStyle name="Comma 3 33 2" xfId="1111" xr:uid="{00000000-0005-0000-0000-000041040000}"/>
    <cellStyle name="Comma 3 34" xfId="1112" xr:uid="{00000000-0005-0000-0000-000042040000}"/>
    <cellStyle name="Comma 3 34 2" xfId="1113" xr:uid="{00000000-0005-0000-0000-000043040000}"/>
    <cellStyle name="Comma 3 35" xfId="1114" xr:uid="{00000000-0005-0000-0000-000044040000}"/>
    <cellStyle name="Comma 3 35 2" xfId="1115" xr:uid="{00000000-0005-0000-0000-000045040000}"/>
    <cellStyle name="Comma 3 36" xfId="1116" xr:uid="{00000000-0005-0000-0000-000046040000}"/>
    <cellStyle name="Comma 3 36 2" xfId="1117" xr:uid="{00000000-0005-0000-0000-000047040000}"/>
    <cellStyle name="Comma 3 37" xfId="1118" xr:uid="{00000000-0005-0000-0000-000048040000}"/>
    <cellStyle name="Comma 3 37 2" xfId="1119" xr:uid="{00000000-0005-0000-0000-000049040000}"/>
    <cellStyle name="Comma 3 38" xfId="1120" xr:uid="{00000000-0005-0000-0000-00004A040000}"/>
    <cellStyle name="Comma 3 38 2" xfId="1121" xr:uid="{00000000-0005-0000-0000-00004B040000}"/>
    <cellStyle name="Comma 3 39" xfId="1122" xr:uid="{00000000-0005-0000-0000-00004C040000}"/>
    <cellStyle name="Comma 3 39 2" xfId="1123" xr:uid="{00000000-0005-0000-0000-00004D040000}"/>
    <cellStyle name="Comma 3 4" xfId="1124" xr:uid="{00000000-0005-0000-0000-00004E040000}"/>
    <cellStyle name="Comma 3 4 2" xfId="1125" xr:uid="{00000000-0005-0000-0000-00004F040000}"/>
    <cellStyle name="Comma 3 4 2 2" xfId="1126" xr:uid="{00000000-0005-0000-0000-000050040000}"/>
    <cellStyle name="Comma 3 4 2 3" xfId="1127" xr:uid="{00000000-0005-0000-0000-000051040000}"/>
    <cellStyle name="Comma 3 4 3" xfId="1128" xr:uid="{00000000-0005-0000-0000-000052040000}"/>
    <cellStyle name="Comma 3 40" xfId="1129" xr:uid="{00000000-0005-0000-0000-000053040000}"/>
    <cellStyle name="Comma 3 40 2" xfId="1130" xr:uid="{00000000-0005-0000-0000-000054040000}"/>
    <cellStyle name="Comma 3 41" xfId="1131" xr:uid="{00000000-0005-0000-0000-000055040000}"/>
    <cellStyle name="Comma 3 41 2" xfId="1132" xr:uid="{00000000-0005-0000-0000-000056040000}"/>
    <cellStyle name="Comma 3 42" xfId="1133" xr:uid="{00000000-0005-0000-0000-000057040000}"/>
    <cellStyle name="Comma 3 42 2" xfId="1134" xr:uid="{00000000-0005-0000-0000-000058040000}"/>
    <cellStyle name="Comma 3 43" xfId="1135" xr:uid="{00000000-0005-0000-0000-000059040000}"/>
    <cellStyle name="Comma 3 43 2" xfId="1136" xr:uid="{00000000-0005-0000-0000-00005A040000}"/>
    <cellStyle name="Comma 3 44" xfId="1137" xr:uid="{00000000-0005-0000-0000-00005B040000}"/>
    <cellStyle name="Comma 3 44 2" xfId="1138" xr:uid="{00000000-0005-0000-0000-00005C040000}"/>
    <cellStyle name="Comma 3 45" xfId="1139" xr:uid="{00000000-0005-0000-0000-00005D040000}"/>
    <cellStyle name="Comma 3 45 2" xfId="1140" xr:uid="{00000000-0005-0000-0000-00005E040000}"/>
    <cellStyle name="Comma 3 46" xfId="1141" xr:uid="{00000000-0005-0000-0000-00005F040000}"/>
    <cellStyle name="Comma 3 46 2" xfId="1142" xr:uid="{00000000-0005-0000-0000-000060040000}"/>
    <cellStyle name="Comma 3 47" xfId="1143" xr:uid="{00000000-0005-0000-0000-000061040000}"/>
    <cellStyle name="Comma 3 47 2" xfId="1144" xr:uid="{00000000-0005-0000-0000-000062040000}"/>
    <cellStyle name="Comma 3 48" xfId="1145" xr:uid="{00000000-0005-0000-0000-000063040000}"/>
    <cellStyle name="Comma 3 48 2" xfId="1146" xr:uid="{00000000-0005-0000-0000-000064040000}"/>
    <cellStyle name="Comma 3 49" xfId="1147" xr:uid="{00000000-0005-0000-0000-000065040000}"/>
    <cellStyle name="Comma 3 49 2" xfId="1148" xr:uid="{00000000-0005-0000-0000-000066040000}"/>
    <cellStyle name="Comma 3 5" xfId="1149" xr:uid="{00000000-0005-0000-0000-000067040000}"/>
    <cellStyle name="Comma 3 5 2" xfId="1150" xr:uid="{00000000-0005-0000-0000-000068040000}"/>
    <cellStyle name="Comma 3 5 2 2" xfId="1151" xr:uid="{00000000-0005-0000-0000-000069040000}"/>
    <cellStyle name="Comma 3 5 2 3" xfId="1152" xr:uid="{00000000-0005-0000-0000-00006A040000}"/>
    <cellStyle name="Comma 3 5 3" xfId="1153" xr:uid="{00000000-0005-0000-0000-00006B040000}"/>
    <cellStyle name="Comma 3 50" xfId="1154" xr:uid="{00000000-0005-0000-0000-00006C040000}"/>
    <cellStyle name="Comma 3 50 2" xfId="1155" xr:uid="{00000000-0005-0000-0000-00006D040000}"/>
    <cellStyle name="Comma 3 51" xfId="1156" xr:uid="{00000000-0005-0000-0000-00006E040000}"/>
    <cellStyle name="Comma 3 51 2" xfId="1157" xr:uid="{00000000-0005-0000-0000-00006F040000}"/>
    <cellStyle name="Comma 3 52" xfId="1158" xr:uid="{00000000-0005-0000-0000-000070040000}"/>
    <cellStyle name="Comma 3 52 2" xfId="1159" xr:uid="{00000000-0005-0000-0000-000071040000}"/>
    <cellStyle name="Comma 3 53" xfId="1160" xr:uid="{00000000-0005-0000-0000-000072040000}"/>
    <cellStyle name="Comma 3 53 2" xfId="1161" xr:uid="{00000000-0005-0000-0000-000073040000}"/>
    <cellStyle name="Comma 3 54" xfId="1162" xr:uid="{00000000-0005-0000-0000-000074040000}"/>
    <cellStyle name="Comma 3 54 2" xfId="1163" xr:uid="{00000000-0005-0000-0000-000075040000}"/>
    <cellStyle name="Comma 3 55" xfId="1164" xr:uid="{00000000-0005-0000-0000-000076040000}"/>
    <cellStyle name="Comma 3 55 2" xfId="1165" xr:uid="{00000000-0005-0000-0000-000077040000}"/>
    <cellStyle name="Comma 3 56" xfId="1166" xr:uid="{00000000-0005-0000-0000-000078040000}"/>
    <cellStyle name="Comma 3 56 2" xfId="1167" xr:uid="{00000000-0005-0000-0000-000079040000}"/>
    <cellStyle name="Comma 3 57" xfId="1168" xr:uid="{00000000-0005-0000-0000-00007A040000}"/>
    <cellStyle name="Comma 3 57 2" xfId="1169" xr:uid="{00000000-0005-0000-0000-00007B040000}"/>
    <cellStyle name="Comma 3 58" xfId="1170" xr:uid="{00000000-0005-0000-0000-00007C040000}"/>
    <cellStyle name="Comma 3 58 2" xfId="1171" xr:uid="{00000000-0005-0000-0000-00007D040000}"/>
    <cellStyle name="Comma 3 59" xfId="1172" xr:uid="{00000000-0005-0000-0000-00007E040000}"/>
    <cellStyle name="Comma 3 59 2" xfId="1173" xr:uid="{00000000-0005-0000-0000-00007F040000}"/>
    <cellStyle name="Comma 3 6" xfId="1174" xr:uid="{00000000-0005-0000-0000-000080040000}"/>
    <cellStyle name="Comma 3 6 2" xfId="1175" xr:uid="{00000000-0005-0000-0000-000081040000}"/>
    <cellStyle name="Comma 3 6 2 2" xfId="1176" xr:uid="{00000000-0005-0000-0000-000082040000}"/>
    <cellStyle name="Comma 3 6 2 3" xfId="1177" xr:uid="{00000000-0005-0000-0000-000083040000}"/>
    <cellStyle name="Comma 3 6 3" xfId="1178" xr:uid="{00000000-0005-0000-0000-000084040000}"/>
    <cellStyle name="Comma 3 60" xfId="1179" xr:uid="{00000000-0005-0000-0000-000085040000}"/>
    <cellStyle name="Comma 3 60 2" xfId="1180" xr:uid="{00000000-0005-0000-0000-000086040000}"/>
    <cellStyle name="Comma 3 61" xfId="1181" xr:uid="{00000000-0005-0000-0000-000087040000}"/>
    <cellStyle name="Comma 3 61 2" xfId="1182" xr:uid="{00000000-0005-0000-0000-000088040000}"/>
    <cellStyle name="Comma 3 62" xfId="1183" xr:uid="{00000000-0005-0000-0000-000089040000}"/>
    <cellStyle name="Comma 3 63" xfId="1184" xr:uid="{00000000-0005-0000-0000-00008A040000}"/>
    <cellStyle name="Comma 3 64" xfId="1185" xr:uid="{00000000-0005-0000-0000-00008B040000}"/>
    <cellStyle name="Comma 3 65" xfId="1186" xr:uid="{00000000-0005-0000-0000-00008C040000}"/>
    <cellStyle name="Comma 3 66" xfId="1187" xr:uid="{00000000-0005-0000-0000-00008D040000}"/>
    <cellStyle name="Comma 3 67" xfId="1188" xr:uid="{00000000-0005-0000-0000-00008E040000}"/>
    <cellStyle name="Comma 3 68" xfId="1189" xr:uid="{00000000-0005-0000-0000-00008F040000}"/>
    <cellStyle name="Comma 3 69" xfId="1190" xr:uid="{00000000-0005-0000-0000-000090040000}"/>
    <cellStyle name="Comma 3 7" xfId="1191" xr:uid="{00000000-0005-0000-0000-000091040000}"/>
    <cellStyle name="Comma 3 7 2" xfId="1192" xr:uid="{00000000-0005-0000-0000-000092040000}"/>
    <cellStyle name="Comma 3 7 2 2" xfId="1193" xr:uid="{00000000-0005-0000-0000-000093040000}"/>
    <cellStyle name="Comma 3 7 2 3" xfId="1194" xr:uid="{00000000-0005-0000-0000-000094040000}"/>
    <cellStyle name="Comma 3 7 3" xfId="1195" xr:uid="{00000000-0005-0000-0000-000095040000}"/>
    <cellStyle name="Comma 3 70" xfId="1196" xr:uid="{00000000-0005-0000-0000-000096040000}"/>
    <cellStyle name="Comma 3 71" xfId="1197" xr:uid="{00000000-0005-0000-0000-000097040000}"/>
    <cellStyle name="Comma 3 72" xfId="1198" xr:uid="{00000000-0005-0000-0000-000098040000}"/>
    <cellStyle name="Comma 3 73" xfId="1199" xr:uid="{00000000-0005-0000-0000-000099040000}"/>
    <cellStyle name="Comma 3 74" xfId="1200" xr:uid="{00000000-0005-0000-0000-00009A040000}"/>
    <cellStyle name="Comma 3 75" xfId="1201" xr:uid="{00000000-0005-0000-0000-00009B040000}"/>
    <cellStyle name="Comma 3 76" xfId="1202" xr:uid="{00000000-0005-0000-0000-00009C040000}"/>
    <cellStyle name="Comma 3 77" xfId="1203" xr:uid="{00000000-0005-0000-0000-00009D040000}"/>
    <cellStyle name="Comma 3 78" xfId="1204" xr:uid="{00000000-0005-0000-0000-00009E040000}"/>
    <cellStyle name="Comma 3 79" xfId="1205" xr:uid="{00000000-0005-0000-0000-00009F040000}"/>
    <cellStyle name="Comma 3 8" xfId="1206" xr:uid="{00000000-0005-0000-0000-0000A0040000}"/>
    <cellStyle name="Comma 3 8 2" xfId="1207" xr:uid="{00000000-0005-0000-0000-0000A1040000}"/>
    <cellStyle name="Comma 3 8 2 2" xfId="1208" xr:uid="{00000000-0005-0000-0000-0000A2040000}"/>
    <cellStyle name="Comma 3 8 2 3" xfId="1209" xr:uid="{00000000-0005-0000-0000-0000A3040000}"/>
    <cellStyle name="Comma 3 8 3" xfId="1210" xr:uid="{00000000-0005-0000-0000-0000A4040000}"/>
    <cellStyle name="Comma 3 80" xfId="1211" xr:uid="{00000000-0005-0000-0000-0000A5040000}"/>
    <cellStyle name="Comma 3 81" xfId="1212" xr:uid="{00000000-0005-0000-0000-0000A6040000}"/>
    <cellStyle name="Comma 3 82" xfId="1213" xr:uid="{00000000-0005-0000-0000-0000A7040000}"/>
    <cellStyle name="Comma 3 83" xfId="1214" xr:uid="{00000000-0005-0000-0000-0000A8040000}"/>
    <cellStyle name="Comma 3 84" xfId="1215" xr:uid="{00000000-0005-0000-0000-0000A9040000}"/>
    <cellStyle name="Comma 3 85" xfId="1216" xr:uid="{00000000-0005-0000-0000-0000AA040000}"/>
    <cellStyle name="Comma 3 86" xfId="1217" xr:uid="{00000000-0005-0000-0000-0000AB040000}"/>
    <cellStyle name="Comma 3 87" xfId="1218" xr:uid="{00000000-0005-0000-0000-0000AC040000}"/>
    <cellStyle name="Comma 3 88" xfId="1219" xr:uid="{00000000-0005-0000-0000-0000AD040000}"/>
    <cellStyle name="Comma 3 89" xfId="1220" xr:uid="{00000000-0005-0000-0000-0000AE040000}"/>
    <cellStyle name="Comma 3 9" xfId="1221" xr:uid="{00000000-0005-0000-0000-0000AF040000}"/>
    <cellStyle name="Comma 3 9 2" xfId="1222" xr:uid="{00000000-0005-0000-0000-0000B0040000}"/>
    <cellStyle name="Comma 3 9 2 2" xfId="1223" xr:uid="{00000000-0005-0000-0000-0000B1040000}"/>
    <cellStyle name="Comma 3 9 2 3" xfId="1224" xr:uid="{00000000-0005-0000-0000-0000B2040000}"/>
    <cellStyle name="Comma 3 9 3" xfId="1225" xr:uid="{00000000-0005-0000-0000-0000B3040000}"/>
    <cellStyle name="Comma 3 90" xfId="1226" xr:uid="{00000000-0005-0000-0000-0000B4040000}"/>
    <cellStyle name="Comma 3 91" xfId="1227" xr:uid="{00000000-0005-0000-0000-0000B5040000}"/>
    <cellStyle name="Comma 3 92" xfId="1228" xr:uid="{00000000-0005-0000-0000-0000B6040000}"/>
    <cellStyle name="Comma 3 93" xfId="1229" xr:uid="{00000000-0005-0000-0000-0000B7040000}"/>
    <cellStyle name="Comma 3 94" xfId="1230" xr:uid="{00000000-0005-0000-0000-0000B8040000}"/>
    <cellStyle name="Comma 3 95" xfId="1231" xr:uid="{00000000-0005-0000-0000-0000B9040000}"/>
    <cellStyle name="Comma 3 96" xfId="1232" xr:uid="{00000000-0005-0000-0000-0000BA040000}"/>
    <cellStyle name="Comma 3 97" xfId="1233" xr:uid="{00000000-0005-0000-0000-0000BB040000}"/>
    <cellStyle name="Comma 3 98" xfId="1234" xr:uid="{00000000-0005-0000-0000-0000BC040000}"/>
    <cellStyle name="Comma 3 99" xfId="1235" xr:uid="{00000000-0005-0000-0000-0000BD040000}"/>
    <cellStyle name="Comma 30" xfId="1236" xr:uid="{00000000-0005-0000-0000-0000BE040000}"/>
    <cellStyle name="Comma 30 2" xfId="1237" xr:uid="{00000000-0005-0000-0000-0000BF040000}"/>
    <cellStyle name="Comma 31" xfId="1238" xr:uid="{00000000-0005-0000-0000-0000C0040000}"/>
    <cellStyle name="Comma 32" xfId="1239" xr:uid="{00000000-0005-0000-0000-0000C1040000}"/>
    <cellStyle name="Comma 33" xfId="1240" xr:uid="{00000000-0005-0000-0000-0000C2040000}"/>
    <cellStyle name="Comma 34" xfId="1241" xr:uid="{00000000-0005-0000-0000-0000C3040000}"/>
    <cellStyle name="Comma 35" xfId="1242" xr:uid="{00000000-0005-0000-0000-0000C4040000}"/>
    <cellStyle name="Comma 36" xfId="1243" xr:uid="{00000000-0005-0000-0000-0000C5040000}"/>
    <cellStyle name="Comma 37" xfId="1244" xr:uid="{00000000-0005-0000-0000-0000C6040000}"/>
    <cellStyle name="Comma 38" xfId="1245" xr:uid="{00000000-0005-0000-0000-0000C7040000}"/>
    <cellStyle name="Comma 39" xfId="1246" xr:uid="{00000000-0005-0000-0000-0000C8040000}"/>
    <cellStyle name="Comma 39 2" xfId="1247" xr:uid="{00000000-0005-0000-0000-0000C9040000}"/>
    <cellStyle name="Comma 4" xfId="1248" xr:uid="{00000000-0005-0000-0000-0000CA040000}"/>
    <cellStyle name="Comma 4 10" xfId="1249" xr:uid="{00000000-0005-0000-0000-0000CB040000}"/>
    <cellStyle name="Comma 4 11" xfId="1250" xr:uid="{00000000-0005-0000-0000-0000CC040000}"/>
    <cellStyle name="Comma 4 12" xfId="1251" xr:uid="{00000000-0005-0000-0000-0000CD040000}"/>
    <cellStyle name="Comma 4 13" xfId="1252" xr:uid="{00000000-0005-0000-0000-0000CE040000}"/>
    <cellStyle name="Comma 4 13 2" xfId="1253" xr:uid="{00000000-0005-0000-0000-0000CF040000}"/>
    <cellStyle name="Comma 4 13 2 2" xfId="1254" xr:uid="{00000000-0005-0000-0000-0000D0040000}"/>
    <cellStyle name="Comma 4 13 3" xfId="1255" xr:uid="{00000000-0005-0000-0000-0000D1040000}"/>
    <cellStyle name="Comma 4 13 4" xfId="1256" xr:uid="{00000000-0005-0000-0000-0000D2040000}"/>
    <cellStyle name="Comma 4 14" xfId="1257" xr:uid="{00000000-0005-0000-0000-0000D3040000}"/>
    <cellStyle name="Comma 4 15" xfId="1258" xr:uid="{00000000-0005-0000-0000-0000D4040000}"/>
    <cellStyle name="Comma 4 16" xfId="1259" xr:uid="{00000000-0005-0000-0000-0000D5040000}"/>
    <cellStyle name="Comma 4 17" xfId="1260" xr:uid="{00000000-0005-0000-0000-0000D6040000}"/>
    <cellStyle name="Comma 4 17 2" xfId="9404" xr:uid="{00000000-0005-0000-0000-0000D7040000}"/>
    <cellStyle name="Comma 4 17 2 2" xfId="9530" xr:uid="{CA4CF292-1C90-4F22-B043-7365337E50B3}"/>
    <cellStyle name="Comma 4 17 2 2 2" xfId="9587" xr:uid="{3682EC95-D4C8-4934-808A-F0820BC708A6}"/>
    <cellStyle name="Comma 4 17 2 2 2 2" xfId="9701" xr:uid="{06A458C9-A2B3-412B-AA0E-19B3DE190B4D}"/>
    <cellStyle name="Comma 4 17 2 2 2 2 2" xfId="9996" xr:uid="{10DC0DB9-F690-448B-932C-A94B9FC290F9}"/>
    <cellStyle name="Comma 4 17 2 2 2 3" xfId="9882" xr:uid="{FB3078CB-CD06-48BC-93F2-83C5FC56DA37}"/>
    <cellStyle name="Comma 4 17 2 2 3" xfId="9644" xr:uid="{97EEDFCD-8905-4BD1-801A-1C14BF8E16B7}"/>
    <cellStyle name="Comma 4 17 2 2 3 2" xfId="9939" xr:uid="{685D652C-E146-4E7E-9D8A-5B5815B34ABB}"/>
    <cellStyle name="Comma 4 17 2 2 4" xfId="9825" xr:uid="{73CA5651-6547-40D5-BB3F-131945FED567}"/>
    <cellStyle name="Comma 4 17 2 3" xfId="9542" xr:uid="{0285BDA7-A415-4D48-BC40-C1E91099E72B}"/>
    <cellStyle name="Comma 4 17 2 3 2" xfId="9599" xr:uid="{F934F4CE-B7E6-4166-BBEB-E21827F68494}"/>
    <cellStyle name="Comma 4 17 2 3 2 2" xfId="9713" xr:uid="{4512DE32-5EB3-4907-916A-20283C66427A}"/>
    <cellStyle name="Comma 4 17 2 3 2 2 2" xfId="10008" xr:uid="{AA994C3D-A440-49E2-B068-91FDBE795936}"/>
    <cellStyle name="Comma 4 17 2 3 2 3" xfId="9894" xr:uid="{DED8A8C4-5E1C-475B-9F0F-FD04C385E911}"/>
    <cellStyle name="Comma 4 17 2 3 3" xfId="9656" xr:uid="{AA8079D3-87AF-4A1C-BC0E-C585062EE779}"/>
    <cellStyle name="Comma 4 17 2 3 3 2" xfId="9951" xr:uid="{DCA24078-072E-4BA9-AE5B-7B85AB540B65}"/>
    <cellStyle name="Comma 4 17 2 3 4" xfId="9837" xr:uid="{A03377E4-5E76-41F2-86FD-84BF6B44F128}"/>
    <cellStyle name="Comma 4 17 2 4" xfId="9554" xr:uid="{2A12B297-70D7-4FE2-A8D3-AAE404BBA58B}"/>
    <cellStyle name="Comma 4 17 2 4 2" xfId="9668" xr:uid="{4546444B-3A56-42FC-8FE6-A8DD95D37354}"/>
    <cellStyle name="Comma 4 17 2 4 2 2" xfId="9963" xr:uid="{6A3B149F-1E36-436C-BDF0-D8F5A9D0B2CB}"/>
    <cellStyle name="Comma 4 17 2 4 3" xfId="9849" xr:uid="{432D16B0-3C32-4D1F-9F32-46A6BA33D2A8}"/>
    <cellStyle name="Comma 4 17 2 5" xfId="9611" xr:uid="{B23C2E51-9CBD-46EE-A3A3-1D8BE8215F14}"/>
    <cellStyle name="Comma 4 17 2 5 2" xfId="9906" xr:uid="{8FE10CC7-0E3C-465E-9099-1F51311B84D3}"/>
    <cellStyle name="Comma 4 17 2 6" xfId="9513" xr:uid="{FF005E02-7521-4C07-96D5-8A6A41F316D2}"/>
    <cellStyle name="Comma 4 17 2 7" xfId="9788" xr:uid="{701B0F3C-A66E-4F86-8319-6F8728533CF6}"/>
    <cellStyle name="Comma 4 2" xfId="1261" xr:uid="{00000000-0005-0000-0000-0000D8040000}"/>
    <cellStyle name="Comma 4 2 10" xfId="1262" xr:uid="{00000000-0005-0000-0000-0000D9040000}"/>
    <cellStyle name="Comma 4 2 10 2" xfId="1263" xr:uid="{00000000-0005-0000-0000-0000DA040000}"/>
    <cellStyle name="Comma 4 2 10 2 2" xfId="1264" xr:uid="{00000000-0005-0000-0000-0000DB040000}"/>
    <cellStyle name="Comma 4 2 10 3" xfId="1265" xr:uid="{00000000-0005-0000-0000-0000DC040000}"/>
    <cellStyle name="Comma 4 2 11" xfId="1266" xr:uid="{00000000-0005-0000-0000-0000DD040000}"/>
    <cellStyle name="Comma 4 2 11 2" xfId="1267" xr:uid="{00000000-0005-0000-0000-0000DE040000}"/>
    <cellStyle name="Comma 4 2 11 2 2" xfId="1268" xr:uid="{00000000-0005-0000-0000-0000DF040000}"/>
    <cellStyle name="Comma 4 2 11 3" xfId="1269" xr:uid="{00000000-0005-0000-0000-0000E0040000}"/>
    <cellStyle name="Comma 4 2 12" xfId="1270" xr:uid="{00000000-0005-0000-0000-0000E1040000}"/>
    <cellStyle name="Comma 4 2 12 2" xfId="1271" xr:uid="{00000000-0005-0000-0000-0000E2040000}"/>
    <cellStyle name="Comma 4 2 13" xfId="1272" xr:uid="{00000000-0005-0000-0000-0000E3040000}"/>
    <cellStyle name="Comma 4 2 13 2" xfId="1273" xr:uid="{00000000-0005-0000-0000-0000E4040000}"/>
    <cellStyle name="Comma 4 2 14" xfId="1274" xr:uid="{00000000-0005-0000-0000-0000E5040000}"/>
    <cellStyle name="Comma 4 2 15" xfId="10124" xr:uid="{4841A9CA-21B1-4E64-9CF8-364DEF594497}"/>
    <cellStyle name="Comma 4 2 2" xfId="1275" xr:uid="{00000000-0005-0000-0000-0000E6040000}"/>
    <cellStyle name="Comma 4 2 2 2" xfId="1276" xr:uid="{00000000-0005-0000-0000-0000E7040000}"/>
    <cellStyle name="Comma 4 2 2 2 2" xfId="1277" xr:uid="{00000000-0005-0000-0000-0000E8040000}"/>
    <cellStyle name="Comma 4 2 2 3" xfId="1278" xr:uid="{00000000-0005-0000-0000-0000E9040000}"/>
    <cellStyle name="Comma 4 2 3" xfId="1279" xr:uid="{00000000-0005-0000-0000-0000EA040000}"/>
    <cellStyle name="Comma 4 2 3 2" xfId="1280" xr:uid="{00000000-0005-0000-0000-0000EB040000}"/>
    <cellStyle name="Comma 4 2 3 2 2" xfId="1281" xr:uid="{00000000-0005-0000-0000-0000EC040000}"/>
    <cellStyle name="Comma 4 2 3 3" xfId="1282" xr:uid="{00000000-0005-0000-0000-0000ED040000}"/>
    <cellStyle name="Comma 4 2 4" xfId="1283" xr:uid="{00000000-0005-0000-0000-0000EE040000}"/>
    <cellStyle name="Comma 4 2 4 2" xfId="1284" xr:uid="{00000000-0005-0000-0000-0000EF040000}"/>
    <cellStyle name="Comma 4 2 4 2 2" xfId="1285" xr:uid="{00000000-0005-0000-0000-0000F0040000}"/>
    <cellStyle name="Comma 4 2 4 3" xfId="1286" xr:uid="{00000000-0005-0000-0000-0000F1040000}"/>
    <cellStyle name="Comma 4 2 5" xfId="1287" xr:uid="{00000000-0005-0000-0000-0000F2040000}"/>
    <cellStyle name="Comma 4 2 5 2" xfId="1288" xr:uid="{00000000-0005-0000-0000-0000F3040000}"/>
    <cellStyle name="Comma 4 2 5 2 2" xfId="1289" xr:uid="{00000000-0005-0000-0000-0000F4040000}"/>
    <cellStyle name="Comma 4 2 5 3" xfId="1290" xr:uid="{00000000-0005-0000-0000-0000F5040000}"/>
    <cellStyle name="Comma 4 2 6" xfId="1291" xr:uid="{00000000-0005-0000-0000-0000F6040000}"/>
    <cellStyle name="Comma 4 2 6 2" xfId="1292" xr:uid="{00000000-0005-0000-0000-0000F7040000}"/>
    <cellStyle name="Comma 4 2 6 2 2" xfId="1293" xr:uid="{00000000-0005-0000-0000-0000F8040000}"/>
    <cellStyle name="Comma 4 2 6 3" xfId="1294" xr:uid="{00000000-0005-0000-0000-0000F9040000}"/>
    <cellStyle name="Comma 4 2 7" xfId="1295" xr:uid="{00000000-0005-0000-0000-0000FA040000}"/>
    <cellStyle name="Comma 4 2 7 2" xfId="1296" xr:uid="{00000000-0005-0000-0000-0000FB040000}"/>
    <cellStyle name="Comma 4 2 7 2 2" xfId="1297" xr:uid="{00000000-0005-0000-0000-0000FC040000}"/>
    <cellStyle name="Comma 4 2 7 3" xfId="1298" xr:uid="{00000000-0005-0000-0000-0000FD040000}"/>
    <cellStyle name="Comma 4 2 8" xfId="1299" xr:uid="{00000000-0005-0000-0000-0000FE040000}"/>
    <cellStyle name="Comma 4 2 8 2" xfId="1300" xr:uid="{00000000-0005-0000-0000-0000FF040000}"/>
    <cellStyle name="Comma 4 2 8 2 2" xfId="1301" xr:uid="{00000000-0005-0000-0000-000000050000}"/>
    <cellStyle name="Comma 4 2 8 3" xfId="1302" xr:uid="{00000000-0005-0000-0000-000001050000}"/>
    <cellStyle name="Comma 4 2 9" xfId="1303" xr:uid="{00000000-0005-0000-0000-000002050000}"/>
    <cellStyle name="Comma 4 2 9 2" xfId="1304" xr:uid="{00000000-0005-0000-0000-000003050000}"/>
    <cellStyle name="Comma 4 2 9 2 2" xfId="1305" xr:uid="{00000000-0005-0000-0000-000004050000}"/>
    <cellStyle name="Comma 4 2 9 3" xfId="1306" xr:uid="{00000000-0005-0000-0000-000005050000}"/>
    <cellStyle name="Comma 4 3" xfId="1307" xr:uid="{00000000-0005-0000-0000-000006050000}"/>
    <cellStyle name="Comma 4 3 2" xfId="1308" xr:uid="{00000000-0005-0000-0000-000007050000}"/>
    <cellStyle name="Comma 4 3 2 2" xfId="1309" xr:uid="{00000000-0005-0000-0000-000008050000}"/>
    <cellStyle name="Comma 4 3 3" xfId="1310" xr:uid="{00000000-0005-0000-0000-000009050000}"/>
    <cellStyle name="Comma 4 3 4" xfId="1311" xr:uid="{00000000-0005-0000-0000-00000A050000}"/>
    <cellStyle name="Comma 4 3 5" xfId="10169" xr:uid="{B521CA36-4CD9-4248-94B2-1176CB3C1671}"/>
    <cellStyle name="Comma 4 4" xfId="1312" xr:uid="{00000000-0005-0000-0000-00000B050000}"/>
    <cellStyle name="Comma 4 5" xfId="1313" xr:uid="{00000000-0005-0000-0000-00000C050000}"/>
    <cellStyle name="Comma 4 6" xfId="1314" xr:uid="{00000000-0005-0000-0000-00000D050000}"/>
    <cellStyle name="Comma 4 7" xfId="1315" xr:uid="{00000000-0005-0000-0000-00000E050000}"/>
    <cellStyle name="Comma 4 8" xfId="1316" xr:uid="{00000000-0005-0000-0000-00000F050000}"/>
    <cellStyle name="Comma 4 9" xfId="1317" xr:uid="{00000000-0005-0000-0000-000010050000}"/>
    <cellStyle name="Comma 40" xfId="1318" xr:uid="{00000000-0005-0000-0000-000011050000}"/>
    <cellStyle name="Comma 41" xfId="1319" xr:uid="{00000000-0005-0000-0000-000012050000}"/>
    <cellStyle name="Comma 42" xfId="1320" xr:uid="{00000000-0005-0000-0000-000013050000}"/>
    <cellStyle name="Comma 43" xfId="1321" xr:uid="{00000000-0005-0000-0000-000014050000}"/>
    <cellStyle name="Comma 44" xfId="1322" xr:uid="{00000000-0005-0000-0000-000015050000}"/>
    <cellStyle name="Comma 45" xfId="1323" xr:uid="{00000000-0005-0000-0000-000016050000}"/>
    <cellStyle name="Comma 46" xfId="1324" xr:uid="{00000000-0005-0000-0000-000017050000}"/>
    <cellStyle name="Comma 47" xfId="1325" xr:uid="{00000000-0005-0000-0000-000018050000}"/>
    <cellStyle name="Comma 48" xfId="1326" xr:uid="{00000000-0005-0000-0000-000019050000}"/>
    <cellStyle name="Comma 49" xfId="1327" xr:uid="{00000000-0005-0000-0000-00001A050000}"/>
    <cellStyle name="Comma 5" xfId="1328" xr:uid="{00000000-0005-0000-0000-00001B050000}"/>
    <cellStyle name="Comma 5 10" xfId="1329" xr:uid="{00000000-0005-0000-0000-00001C050000}"/>
    <cellStyle name="Comma 5 10 2" xfId="1330" xr:uid="{00000000-0005-0000-0000-00001D050000}"/>
    <cellStyle name="Comma 5 10 2 2" xfId="1331" xr:uid="{00000000-0005-0000-0000-00001E050000}"/>
    <cellStyle name="Comma 5 10 2 3" xfId="1332" xr:uid="{00000000-0005-0000-0000-00001F050000}"/>
    <cellStyle name="Comma 5 10 3" xfId="1333" xr:uid="{00000000-0005-0000-0000-000020050000}"/>
    <cellStyle name="Comma 5 100" xfId="1334" xr:uid="{00000000-0005-0000-0000-000021050000}"/>
    <cellStyle name="Comma 5 101" xfId="1335" xr:uid="{00000000-0005-0000-0000-000022050000}"/>
    <cellStyle name="Comma 5 102" xfId="1336" xr:uid="{00000000-0005-0000-0000-000023050000}"/>
    <cellStyle name="Comma 5 103" xfId="1337" xr:uid="{00000000-0005-0000-0000-000024050000}"/>
    <cellStyle name="Comma 5 104" xfId="1338" xr:uid="{00000000-0005-0000-0000-000025050000}"/>
    <cellStyle name="Comma 5 105" xfId="1339" xr:uid="{00000000-0005-0000-0000-000026050000}"/>
    <cellStyle name="Comma 5 106" xfId="1340" xr:uid="{00000000-0005-0000-0000-000027050000}"/>
    <cellStyle name="Comma 5 107" xfId="1341" xr:uid="{00000000-0005-0000-0000-000028050000}"/>
    <cellStyle name="Comma 5 108" xfId="1342" xr:uid="{00000000-0005-0000-0000-000029050000}"/>
    <cellStyle name="Comma 5 109" xfId="1343" xr:uid="{00000000-0005-0000-0000-00002A050000}"/>
    <cellStyle name="Comma 5 11" xfId="1344" xr:uid="{00000000-0005-0000-0000-00002B050000}"/>
    <cellStyle name="Comma 5 11 2" xfId="1345" xr:uid="{00000000-0005-0000-0000-00002C050000}"/>
    <cellStyle name="Comma 5 11 2 2" xfId="1346" xr:uid="{00000000-0005-0000-0000-00002D050000}"/>
    <cellStyle name="Comma 5 11 2 3" xfId="1347" xr:uid="{00000000-0005-0000-0000-00002E050000}"/>
    <cellStyle name="Comma 5 11 3" xfId="1348" xr:uid="{00000000-0005-0000-0000-00002F050000}"/>
    <cellStyle name="Comma 5 110" xfId="1349" xr:uid="{00000000-0005-0000-0000-000030050000}"/>
    <cellStyle name="Comma 5 111" xfId="1350" xr:uid="{00000000-0005-0000-0000-000031050000}"/>
    <cellStyle name="Comma 5 112" xfId="1351" xr:uid="{00000000-0005-0000-0000-000032050000}"/>
    <cellStyle name="Comma 5 113" xfId="1352" xr:uid="{00000000-0005-0000-0000-000033050000}"/>
    <cellStyle name="Comma 5 114" xfId="1353" xr:uid="{00000000-0005-0000-0000-000034050000}"/>
    <cellStyle name="Comma 5 115" xfId="1354" xr:uid="{00000000-0005-0000-0000-000035050000}"/>
    <cellStyle name="Comma 5 116" xfId="1355" xr:uid="{00000000-0005-0000-0000-000036050000}"/>
    <cellStyle name="Comma 5 117" xfId="1356" xr:uid="{00000000-0005-0000-0000-000037050000}"/>
    <cellStyle name="Comma 5 118" xfId="1357" xr:uid="{00000000-0005-0000-0000-000038050000}"/>
    <cellStyle name="Comma 5 119" xfId="1358" xr:uid="{00000000-0005-0000-0000-000039050000}"/>
    <cellStyle name="Comma 5 12" xfId="1359" xr:uid="{00000000-0005-0000-0000-00003A050000}"/>
    <cellStyle name="Comma 5 12 2" xfId="1360" xr:uid="{00000000-0005-0000-0000-00003B050000}"/>
    <cellStyle name="Comma 5 12 2 2" xfId="1361" xr:uid="{00000000-0005-0000-0000-00003C050000}"/>
    <cellStyle name="Comma 5 12 2 3" xfId="1362" xr:uid="{00000000-0005-0000-0000-00003D050000}"/>
    <cellStyle name="Comma 5 12 3" xfId="1363" xr:uid="{00000000-0005-0000-0000-00003E050000}"/>
    <cellStyle name="Comma 5 120" xfId="1364" xr:uid="{00000000-0005-0000-0000-00003F050000}"/>
    <cellStyle name="Comma 5 121" xfId="1365" xr:uid="{00000000-0005-0000-0000-000040050000}"/>
    <cellStyle name="Comma 5 122" xfId="1366" xr:uid="{00000000-0005-0000-0000-000041050000}"/>
    <cellStyle name="Comma 5 123" xfId="1367" xr:uid="{00000000-0005-0000-0000-000042050000}"/>
    <cellStyle name="Comma 5 124" xfId="1368" xr:uid="{00000000-0005-0000-0000-000043050000}"/>
    <cellStyle name="Comma 5 125" xfId="1369" xr:uid="{00000000-0005-0000-0000-000044050000}"/>
    <cellStyle name="Comma 5 126" xfId="1370" xr:uid="{00000000-0005-0000-0000-000045050000}"/>
    <cellStyle name="Comma 5 127" xfId="1371" xr:uid="{00000000-0005-0000-0000-000046050000}"/>
    <cellStyle name="Comma 5 128" xfId="1372" xr:uid="{00000000-0005-0000-0000-000047050000}"/>
    <cellStyle name="Comma 5 129" xfId="1373" xr:uid="{00000000-0005-0000-0000-000048050000}"/>
    <cellStyle name="Comma 5 13" xfId="1374" xr:uid="{00000000-0005-0000-0000-000049050000}"/>
    <cellStyle name="Comma 5 13 2" xfId="1375" xr:uid="{00000000-0005-0000-0000-00004A050000}"/>
    <cellStyle name="Comma 5 13 2 2" xfId="1376" xr:uid="{00000000-0005-0000-0000-00004B050000}"/>
    <cellStyle name="Comma 5 13 2 3" xfId="1377" xr:uid="{00000000-0005-0000-0000-00004C050000}"/>
    <cellStyle name="Comma 5 13 3" xfId="1378" xr:uid="{00000000-0005-0000-0000-00004D050000}"/>
    <cellStyle name="Comma 5 13 3 2" xfId="1379" xr:uid="{00000000-0005-0000-0000-00004E050000}"/>
    <cellStyle name="Comma 5 130" xfId="1380" xr:uid="{00000000-0005-0000-0000-00004F050000}"/>
    <cellStyle name="Comma 5 131" xfId="1381" xr:uid="{00000000-0005-0000-0000-000050050000}"/>
    <cellStyle name="Comma 5 132" xfId="1382" xr:uid="{00000000-0005-0000-0000-000051050000}"/>
    <cellStyle name="Comma 5 133" xfId="1383" xr:uid="{00000000-0005-0000-0000-000052050000}"/>
    <cellStyle name="Comma 5 134" xfId="1384" xr:uid="{00000000-0005-0000-0000-000053050000}"/>
    <cellStyle name="Comma 5 135" xfId="1385" xr:uid="{00000000-0005-0000-0000-000054050000}"/>
    <cellStyle name="Comma 5 136" xfId="1386" xr:uid="{00000000-0005-0000-0000-000055050000}"/>
    <cellStyle name="Comma 5 137" xfId="1387" xr:uid="{00000000-0005-0000-0000-000056050000}"/>
    <cellStyle name="Comma 5 14" xfId="1388" xr:uid="{00000000-0005-0000-0000-000057050000}"/>
    <cellStyle name="Comma 5 14 2" xfId="1389" xr:uid="{00000000-0005-0000-0000-000058050000}"/>
    <cellStyle name="Comma 5 14 3" xfId="1390" xr:uid="{00000000-0005-0000-0000-000059050000}"/>
    <cellStyle name="Comma 5 14 4" xfId="1391" xr:uid="{00000000-0005-0000-0000-00005A050000}"/>
    <cellStyle name="Comma 5 15" xfId="1392" xr:uid="{00000000-0005-0000-0000-00005B050000}"/>
    <cellStyle name="Comma 5 15 2" xfId="1393" xr:uid="{00000000-0005-0000-0000-00005C050000}"/>
    <cellStyle name="Comma 5 16" xfId="1394" xr:uid="{00000000-0005-0000-0000-00005D050000}"/>
    <cellStyle name="Comma 5 16 2" xfId="1395" xr:uid="{00000000-0005-0000-0000-00005E050000}"/>
    <cellStyle name="Comma 5 17" xfId="1396" xr:uid="{00000000-0005-0000-0000-00005F050000}"/>
    <cellStyle name="Comma 5 17 2" xfId="1397" xr:uid="{00000000-0005-0000-0000-000060050000}"/>
    <cellStyle name="Comma 5 18" xfId="1398" xr:uid="{00000000-0005-0000-0000-000061050000}"/>
    <cellStyle name="Comma 5 18 2" xfId="1399" xr:uid="{00000000-0005-0000-0000-000062050000}"/>
    <cellStyle name="Comma 5 19" xfId="1400" xr:uid="{00000000-0005-0000-0000-000063050000}"/>
    <cellStyle name="Comma 5 19 2" xfId="1401" xr:uid="{00000000-0005-0000-0000-000064050000}"/>
    <cellStyle name="Comma 5 2" xfId="1402" xr:uid="{00000000-0005-0000-0000-000065050000}"/>
    <cellStyle name="Comma 5 2 10" xfId="1403" xr:uid="{00000000-0005-0000-0000-000066050000}"/>
    <cellStyle name="Comma 5 2 10 2" xfId="1404" xr:uid="{00000000-0005-0000-0000-000067050000}"/>
    <cellStyle name="Comma 5 2 11" xfId="1405" xr:uid="{00000000-0005-0000-0000-000068050000}"/>
    <cellStyle name="Comma 5 2 11 2" xfId="1406" xr:uid="{00000000-0005-0000-0000-000069050000}"/>
    <cellStyle name="Comma 5 2 12" xfId="1407" xr:uid="{00000000-0005-0000-0000-00006A050000}"/>
    <cellStyle name="Comma 5 2 13" xfId="1408" xr:uid="{00000000-0005-0000-0000-00006B050000}"/>
    <cellStyle name="Comma 5 2 14" xfId="1409" xr:uid="{00000000-0005-0000-0000-00006C050000}"/>
    <cellStyle name="Comma 5 2 14 2" xfId="1410" xr:uid="{00000000-0005-0000-0000-00006D050000}"/>
    <cellStyle name="Comma 5 2 15" xfId="1411" xr:uid="{00000000-0005-0000-0000-00006E050000}"/>
    <cellStyle name="Comma 5 2 2" xfId="1412" xr:uid="{00000000-0005-0000-0000-00006F050000}"/>
    <cellStyle name="Comma 5 2 2 10" xfId="1413" xr:uid="{00000000-0005-0000-0000-000070050000}"/>
    <cellStyle name="Comma 5 2 2 10 2" xfId="1414" xr:uid="{00000000-0005-0000-0000-000071050000}"/>
    <cellStyle name="Comma 5 2 2 10 2 2" xfId="1415" xr:uid="{00000000-0005-0000-0000-000072050000}"/>
    <cellStyle name="Comma 5 2 2 10 3" xfId="1416" xr:uid="{00000000-0005-0000-0000-000073050000}"/>
    <cellStyle name="Comma 5 2 2 11" xfId="1417" xr:uid="{00000000-0005-0000-0000-000074050000}"/>
    <cellStyle name="Comma 5 2 2 11 2" xfId="1418" xr:uid="{00000000-0005-0000-0000-000075050000}"/>
    <cellStyle name="Comma 5 2 2 11 2 2" xfId="1419" xr:uid="{00000000-0005-0000-0000-000076050000}"/>
    <cellStyle name="Comma 5 2 2 11 3" xfId="1420" xr:uid="{00000000-0005-0000-0000-000077050000}"/>
    <cellStyle name="Comma 5 2 2 12" xfId="1421" xr:uid="{00000000-0005-0000-0000-000078050000}"/>
    <cellStyle name="Comma 5 2 2 12 2" xfId="1422" xr:uid="{00000000-0005-0000-0000-000079050000}"/>
    <cellStyle name="Comma 5 2 2 12 2 2" xfId="1423" xr:uid="{00000000-0005-0000-0000-00007A050000}"/>
    <cellStyle name="Comma 5 2 2 12 3" xfId="1424" xr:uid="{00000000-0005-0000-0000-00007B050000}"/>
    <cellStyle name="Comma 5 2 2 12 4" xfId="1425" xr:uid="{00000000-0005-0000-0000-00007C050000}"/>
    <cellStyle name="Comma 5 2 2 13" xfId="1426" xr:uid="{00000000-0005-0000-0000-00007D050000}"/>
    <cellStyle name="Comma 5 2 2 13 2" xfId="1427" xr:uid="{00000000-0005-0000-0000-00007E050000}"/>
    <cellStyle name="Comma 5 2 2 13 2 2" xfId="1428" xr:uid="{00000000-0005-0000-0000-00007F050000}"/>
    <cellStyle name="Comma 5 2 2 13 3" xfId="1429" xr:uid="{00000000-0005-0000-0000-000080050000}"/>
    <cellStyle name="Comma 5 2 2 14" xfId="1430" xr:uid="{00000000-0005-0000-0000-000081050000}"/>
    <cellStyle name="Comma 5 2 2 15" xfId="1431" xr:uid="{00000000-0005-0000-0000-000082050000}"/>
    <cellStyle name="Comma 5 2 2 2" xfId="1432" xr:uid="{00000000-0005-0000-0000-000083050000}"/>
    <cellStyle name="Comma 5 2 2 2 2" xfId="1433" xr:uid="{00000000-0005-0000-0000-000084050000}"/>
    <cellStyle name="Comma 5 2 2 2 2 2" xfId="1434" xr:uid="{00000000-0005-0000-0000-000085050000}"/>
    <cellStyle name="Comma 5 2 2 2 3" xfId="1435" xr:uid="{00000000-0005-0000-0000-000086050000}"/>
    <cellStyle name="Comma 5 2 2 3" xfId="1436" xr:uid="{00000000-0005-0000-0000-000087050000}"/>
    <cellStyle name="Comma 5 2 2 3 2" xfId="1437" xr:uid="{00000000-0005-0000-0000-000088050000}"/>
    <cellStyle name="Comma 5 2 2 3 2 2" xfId="1438" xr:uid="{00000000-0005-0000-0000-000089050000}"/>
    <cellStyle name="Comma 5 2 2 3 3" xfId="1439" xr:uid="{00000000-0005-0000-0000-00008A050000}"/>
    <cellStyle name="Comma 5 2 2 4" xfId="1440" xr:uid="{00000000-0005-0000-0000-00008B050000}"/>
    <cellStyle name="Comma 5 2 2 4 2" xfId="1441" xr:uid="{00000000-0005-0000-0000-00008C050000}"/>
    <cellStyle name="Comma 5 2 2 4 2 2" xfId="1442" xr:uid="{00000000-0005-0000-0000-00008D050000}"/>
    <cellStyle name="Comma 5 2 2 4 3" xfId="1443" xr:uid="{00000000-0005-0000-0000-00008E050000}"/>
    <cellStyle name="Comma 5 2 2 5" xfId="1444" xr:uid="{00000000-0005-0000-0000-00008F050000}"/>
    <cellStyle name="Comma 5 2 2 5 2" xfId="1445" xr:uid="{00000000-0005-0000-0000-000090050000}"/>
    <cellStyle name="Comma 5 2 2 5 2 2" xfId="1446" xr:uid="{00000000-0005-0000-0000-000091050000}"/>
    <cellStyle name="Comma 5 2 2 5 3" xfId="1447" xr:uid="{00000000-0005-0000-0000-000092050000}"/>
    <cellStyle name="Comma 5 2 2 6" xfId="1448" xr:uid="{00000000-0005-0000-0000-000093050000}"/>
    <cellStyle name="Comma 5 2 2 6 2" xfId="1449" xr:uid="{00000000-0005-0000-0000-000094050000}"/>
    <cellStyle name="Comma 5 2 2 6 2 2" xfId="1450" xr:uid="{00000000-0005-0000-0000-000095050000}"/>
    <cellStyle name="Comma 5 2 2 6 3" xfId="1451" xr:uid="{00000000-0005-0000-0000-000096050000}"/>
    <cellStyle name="Comma 5 2 2 7" xfId="1452" xr:uid="{00000000-0005-0000-0000-000097050000}"/>
    <cellStyle name="Comma 5 2 2 7 2" xfId="1453" xr:uid="{00000000-0005-0000-0000-000098050000}"/>
    <cellStyle name="Comma 5 2 2 7 2 2" xfId="1454" xr:uid="{00000000-0005-0000-0000-000099050000}"/>
    <cellStyle name="Comma 5 2 2 7 3" xfId="1455" xr:uid="{00000000-0005-0000-0000-00009A050000}"/>
    <cellStyle name="Comma 5 2 2 8" xfId="1456" xr:uid="{00000000-0005-0000-0000-00009B050000}"/>
    <cellStyle name="Comma 5 2 2 8 2" xfId="1457" xr:uid="{00000000-0005-0000-0000-00009C050000}"/>
    <cellStyle name="Comma 5 2 2 8 2 2" xfId="1458" xr:uid="{00000000-0005-0000-0000-00009D050000}"/>
    <cellStyle name="Comma 5 2 2 8 3" xfId="1459" xr:uid="{00000000-0005-0000-0000-00009E050000}"/>
    <cellStyle name="Comma 5 2 2 9" xfId="1460" xr:uid="{00000000-0005-0000-0000-00009F050000}"/>
    <cellStyle name="Comma 5 2 2 9 2" xfId="1461" xr:uid="{00000000-0005-0000-0000-0000A0050000}"/>
    <cellStyle name="Comma 5 2 2 9 2 2" xfId="1462" xr:uid="{00000000-0005-0000-0000-0000A1050000}"/>
    <cellStyle name="Comma 5 2 2 9 3" xfId="1463" xr:uid="{00000000-0005-0000-0000-0000A2050000}"/>
    <cellStyle name="Comma 5 2 3" xfId="1464" xr:uid="{00000000-0005-0000-0000-0000A3050000}"/>
    <cellStyle name="Comma 5 2 3 2" xfId="1465" xr:uid="{00000000-0005-0000-0000-0000A4050000}"/>
    <cellStyle name="Comma 5 2 4" xfId="1466" xr:uid="{00000000-0005-0000-0000-0000A5050000}"/>
    <cellStyle name="Comma 5 2 4 2" xfId="1467" xr:uid="{00000000-0005-0000-0000-0000A6050000}"/>
    <cellStyle name="Comma 5 2 5" xfId="1468" xr:uid="{00000000-0005-0000-0000-0000A7050000}"/>
    <cellStyle name="Comma 5 2 5 2" xfId="1469" xr:uid="{00000000-0005-0000-0000-0000A8050000}"/>
    <cellStyle name="Comma 5 2 6" xfId="1470" xr:uid="{00000000-0005-0000-0000-0000A9050000}"/>
    <cellStyle name="Comma 5 2 6 2" xfId="1471" xr:uid="{00000000-0005-0000-0000-0000AA050000}"/>
    <cellStyle name="Comma 5 2 7" xfId="1472" xr:uid="{00000000-0005-0000-0000-0000AB050000}"/>
    <cellStyle name="Comma 5 2 7 2" xfId="1473" xr:uid="{00000000-0005-0000-0000-0000AC050000}"/>
    <cellStyle name="Comma 5 2 8" xfId="1474" xr:uid="{00000000-0005-0000-0000-0000AD050000}"/>
    <cellStyle name="Comma 5 2 8 2" xfId="1475" xr:uid="{00000000-0005-0000-0000-0000AE050000}"/>
    <cellStyle name="Comma 5 2 9" xfId="1476" xr:uid="{00000000-0005-0000-0000-0000AF050000}"/>
    <cellStyle name="Comma 5 2 9 2" xfId="1477" xr:uid="{00000000-0005-0000-0000-0000B0050000}"/>
    <cellStyle name="Comma 5 20" xfId="1478" xr:uid="{00000000-0005-0000-0000-0000B1050000}"/>
    <cellStyle name="Comma 5 20 2" xfId="1479" xr:uid="{00000000-0005-0000-0000-0000B2050000}"/>
    <cellStyle name="Comma 5 21" xfId="1480" xr:uid="{00000000-0005-0000-0000-0000B3050000}"/>
    <cellStyle name="Comma 5 21 2" xfId="1481" xr:uid="{00000000-0005-0000-0000-0000B4050000}"/>
    <cellStyle name="Comma 5 22" xfId="1482" xr:uid="{00000000-0005-0000-0000-0000B5050000}"/>
    <cellStyle name="Comma 5 22 2" xfId="1483" xr:uid="{00000000-0005-0000-0000-0000B6050000}"/>
    <cellStyle name="Comma 5 23" xfId="1484" xr:uid="{00000000-0005-0000-0000-0000B7050000}"/>
    <cellStyle name="Comma 5 23 2" xfId="1485" xr:uid="{00000000-0005-0000-0000-0000B8050000}"/>
    <cellStyle name="Comma 5 24" xfId="1486" xr:uid="{00000000-0005-0000-0000-0000B9050000}"/>
    <cellStyle name="Comma 5 24 2" xfId="1487" xr:uid="{00000000-0005-0000-0000-0000BA050000}"/>
    <cellStyle name="Comma 5 25" xfId="1488" xr:uid="{00000000-0005-0000-0000-0000BB050000}"/>
    <cellStyle name="Comma 5 25 2" xfId="1489" xr:uid="{00000000-0005-0000-0000-0000BC050000}"/>
    <cellStyle name="Comma 5 26" xfId="1490" xr:uid="{00000000-0005-0000-0000-0000BD050000}"/>
    <cellStyle name="Comma 5 26 2" xfId="1491" xr:uid="{00000000-0005-0000-0000-0000BE050000}"/>
    <cellStyle name="Comma 5 27" xfId="1492" xr:uid="{00000000-0005-0000-0000-0000BF050000}"/>
    <cellStyle name="Comma 5 27 2" xfId="1493" xr:uid="{00000000-0005-0000-0000-0000C0050000}"/>
    <cellStyle name="Comma 5 28" xfId="1494" xr:uid="{00000000-0005-0000-0000-0000C1050000}"/>
    <cellStyle name="Comma 5 28 2" xfId="1495" xr:uid="{00000000-0005-0000-0000-0000C2050000}"/>
    <cellStyle name="Comma 5 29" xfId="1496" xr:uid="{00000000-0005-0000-0000-0000C3050000}"/>
    <cellStyle name="Comma 5 29 2" xfId="1497" xr:uid="{00000000-0005-0000-0000-0000C4050000}"/>
    <cellStyle name="Comma 5 3" xfId="1498" xr:uid="{00000000-0005-0000-0000-0000C5050000}"/>
    <cellStyle name="Comma 5 3 10" xfId="1499" xr:uid="{00000000-0005-0000-0000-0000C6050000}"/>
    <cellStyle name="Comma 5 3 10 2" xfId="1500" xr:uid="{00000000-0005-0000-0000-0000C7050000}"/>
    <cellStyle name="Comma 5 3 10 2 2" xfId="1501" xr:uid="{00000000-0005-0000-0000-0000C8050000}"/>
    <cellStyle name="Comma 5 3 10 3" xfId="1502" xr:uid="{00000000-0005-0000-0000-0000C9050000}"/>
    <cellStyle name="Comma 5 3 11" xfId="1503" xr:uid="{00000000-0005-0000-0000-0000CA050000}"/>
    <cellStyle name="Comma 5 3 11 2" xfId="1504" xr:uid="{00000000-0005-0000-0000-0000CB050000}"/>
    <cellStyle name="Comma 5 3 11 2 2" xfId="1505" xr:uid="{00000000-0005-0000-0000-0000CC050000}"/>
    <cellStyle name="Comma 5 3 11 3" xfId="1506" xr:uid="{00000000-0005-0000-0000-0000CD050000}"/>
    <cellStyle name="Comma 5 3 12" xfId="1507" xr:uid="{00000000-0005-0000-0000-0000CE050000}"/>
    <cellStyle name="Comma 5 3 12 2" xfId="1508" xr:uid="{00000000-0005-0000-0000-0000CF050000}"/>
    <cellStyle name="Comma 5 3 12 3" xfId="1509" xr:uid="{00000000-0005-0000-0000-0000D0050000}"/>
    <cellStyle name="Comma 5 3 13" xfId="1510" xr:uid="{00000000-0005-0000-0000-0000D1050000}"/>
    <cellStyle name="Comma 5 3 13 2" xfId="1511" xr:uid="{00000000-0005-0000-0000-0000D2050000}"/>
    <cellStyle name="Comma 5 3 13 3" xfId="1512" xr:uid="{00000000-0005-0000-0000-0000D3050000}"/>
    <cellStyle name="Comma 5 3 14" xfId="1513" xr:uid="{00000000-0005-0000-0000-0000D4050000}"/>
    <cellStyle name="Comma 5 3 15" xfId="1514" xr:uid="{00000000-0005-0000-0000-0000D5050000}"/>
    <cellStyle name="Comma 5 3 2" xfId="1515" xr:uid="{00000000-0005-0000-0000-0000D6050000}"/>
    <cellStyle name="Comma 5 3 2 2" xfId="1516" xr:uid="{00000000-0005-0000-0000-0000D7050000}"/>
    <cellStyle name="Comma 5 3 2 2 2" xfId="1517" xr:uid="{00000000-0005-0000-0000-0000D8050000}"/>
    <cellStyle name="Comma 5 3 2 3" xfId="1518" xr:uid="{00000000-0005-0000-0000-0000D9050000}"/>
    <cellStyle name="Comma 5 3 3" xfId="1519" xr:uid="{00000000-0005-0000-0000-0000DA050000}"/>
    <cellStyle name="Comma 5 3 3 2" xfId="1520" xr:uid="{00000000-0005-0000-0000-0000DB050000}"/>
    <cellStyle name="Comma 5 3 3 2 2" xfId="1521" xr:uid="{00000000-0005-0000-0000-0000DC050000}"/>
    <cellStyle name="Comma 5 3 3 3" xfId="1522" xr:uid="{00000000-0005-0000-0000-0000DD050000}"/>
    <cellStyle name="Comma 5 3 4" xfId="1523" xr:uid="{00000000-0005-0000-0000-0000DE050000}"/>
    <cellStyle name="Comma 5 3 4 2" xfId="1524" xr:uid="{00000000-0005-0000-0000-0000DF050000}"/>
    <cellStyle name="Comma 5 3 4 2 2" xfId="1525" xr:uid="{00000000-0005-0000-0000-0000E0050000}"/>
    <cellStyle name="Comma 5 3 4 3" xfId="1526" xr:uid="{00000000-0005-0000-0000-0000E1050000}"/>
    <cellStyle name="Comma 5 3 5" xfId="1527" xr:uid="{00000000-0005-0000-0000-0000E2050000}"/>
    <cellStyle name="Comma 5 3 5 2" xfId="1528" xr:uid="{00000000-0005-0000-0000-0000E3050000}"/>
    <cellStyle name="Comma 5 3 5 2 2" xfId="1529" xr:uid="{00000000-0005-0000-0000-0000E4050000}"/>
    <cellStyle name="Comma 5 3 5 3" xfId="1530" xr:uid="{00000000-0005-0000-0000-0000E5050000}"/>
    <cellStyle name="Comma 5 3 6" xfId="1531" xr:uid="{00000000-0005-0000-0000-0000E6050000}"/>
    <cellStyle name="Comma 5 3 6 2" xfId="1532" xr:uid="{00000000-0005-0000-0000-0000E7050000}"/>
    <cellStyle name="Comma 5 3 6 2 2" xfId="1533" xr:uid="{00000000-0005-0000-0000-0000E8050000}"/>
    <cellStyle name="Comma 5 3 6 3" xfId="1534" xr:uid="{00000000-0005-0000-0000-0000E9050000}"/>
    <cellStyle name="Comma 5 3 7" xfId="1535" xr:uid="{00000000-0005-0000-0000-0000EA050000}"/>
    <cellStyle name="Comma 5 3 7 2" xfId="1536" xr:uid="{00000000-0005-0000-0000-0000EB050000}"/>
    <cellStyle name="Comma 5 3 7 2 2" xfId="1537" xr:uid="{00000000-0005-0000-0000-0000EC050000}"/>
    <cellStyle name="Comma 5 3 7 3" xfId="1538" xr:uid="{00000000-0005-0000-0000-0000ED050000}"/>
    <cellStyle name="Comma 5 3 8" xfId="1539" xr:uid="{00000000-0005-0000-0000-0000EE050000}"/>
    <cellStyle name="Comma 5 3 8 2" xfId="1540" xr:uid="{00000000-0005-0000-0000-0000EF050000}"/>
    <cellStyle name="Comma 5 3 8 2 2" xfId="1541" xr:uid="{00000000-0005-0000-0000-0000F0050000}"/>
    <cellStyle name="Comma 5 3 8 3" xfId="1542" xr:uid="{00000000-0005-0000-0000-0000F1050000}"/>
    <cellStyle name="Comma 5 3 9" xfId="1543" xr:uid="{00000000-0005-0000-0000-0000F2050000}"/>
    <cellStyle name="Comma 5 3 9 2" xfId="1544" xr:uid="{00000000-0005-0000-0000-0000F3050000}"/>
    <cellStyle name="Comma 5 3 9 2 2" xfId="1545" xr:uid="{00000000-0005-0000-0000-0000F4050000}"/>
    <cellStyle name="Comma 5 3 9 3" xfId="1546" xr:uid="{00000000-0005-0000-0000-0000F5050000}"/>
    <cellStyle name="Comma 5 30" xfId="1547" xr:uid="{00000000-0005-0000-0000-0000F6050000}"/>
    <cellStyle name="Comma 5 30 2" xfId="1548" xr:uid="{00000000-0005-0000-0000-0000F7050000}"/>
    <cellStyle name="Comma 5 31" xfId="1549" xr:uid="{00000000-0005-0000-0000-0000F8050000}"/>
    <cellStyle name="Comma 5 31 2" xfId="1550" xr:uid="{00000000-0005-0000-0000-0000F9050000}"/>
    <cellStyle name="Comma 5 32" xfId="1551" xr:uid="{00000000-0005-0000-0000-0000FA050000}"/>
    <cellStyle name="Comma 5 32 2" xfId="1552" xr:uid="{00000000-0005-0000-0000-0000FB050000}"/>
    <cellStyle name="Comma 5 33" xfId="1553" xr:uid="{00000000-0005-0000-0000-0000FC050000}"/>
    <cellStyle name="Comma 5 33 2" xfId="1554" xr:uid="{00000000-0005-0000-0000-0000FD050000}"/>
    <cellStyle name="Comma 5 34" xfId="1555" xr:uid="{00000000-0005-0000-0000-0000FE050000}"/>
    <cellStyle name="Comma 5 34 2" xfId="1556" xr:uid="{00000000-0005-0000-0000-0000FF050000}"/>
    <cellStyle name="Comma 5 35" xfId="1557" xr:uid="{00000000-0005-0000-0000-000000060000}"/>
    <cellStyle name="Comma 5 35 2" xfId="1558" xr:uid="{00000000-0005-0000-0000-000001060000}"/>
    <cellStyle name="Comma 5 36" xfId="1559" xr:uid="{00000000-0005-0000-0000-000002060000}"/>
    <cellStyle name="Comma 5 36 2" xfId="1560" xr:uid="{00000000-0005-0000-0000-000003060000}"/>
    <cellStyle name="Comma 5 37" xfId="1561" xr:uid="{00000000-0005-0000-0000-000004060000}"/>
    <cellStyle name="Comma 5 37 2" xfId="1562" xr:uid="{00000000-0005-0000-0000-000005060000}"/>
    <cellStyle name="Comma 5 38" xfId="1563" xr:uid="{00000000-0005-0000-0000-000006060000}"/>
    <cellStyle name="Comma 5 38 2" xfId="1564" xr:uid="{00000000-0005-0000-0000-000007060000}"/>
    <cellStyle name="Comma 5 39" xfId="1565" xr:uid="{00000000-0005-0000-0000-000008060000}"/>
    <cellStyle name="Comma 5 39 2" xfId="1566" xr:uid="{00000000-0005-0000-0000-000009060000}"/>
    <cellStyle name="Comma 5 4" xfId="1567" xr:uid="{00000000-0005-0000-0000-00000A060000}"/>
    <cellStyle name="Comma 5 4 2" xfId="1568" xr:uid="{00000000-0005-0000-0000-00000B060000}"/>
    <cellStyle name="Comma 5 4 2 2" xfId="1569" xr:uid="{00000000-0005-0000-0000-00000C060000}"/>
    <cellStyle name="Comma 5 4 2 3" xfId="1570" xr:uid="{00000000-0005-0000-0000-00000D060000}"/>
    <cellStyle name="Comma 5 4 3" xfId="1571" xr:uid="{00000000-0005-0000-0000-00000E060000}"/>
    <cellStyle name="Comma 5 40" xfId="1572" xr:uid="{00000000-0005-0000-0000-00000F060000}"/>
    <cellStyle name="Comma 5 40 2" xfId="1573" xr:uid="{00000000-0005-0000-0000-000010060000}"/>
    <cellStyle name="Comma 5 41" xfId="1574" xr:uid="{00000000-0005-0000-0000-000011060000}"/>
    <cellStyle name="Comma 5 41 2" xfId="1575" xr:uid="{00000000-0005-0000-0000-000012060000}"/>
    <cellStyle name="Comma 5 42" xfId="1576" xr:uid="{00000000-0005-0000-0000-000013060000}"/>
    <cellStyle name="Comma 5 42 2" xfId="1577" xr:uid="{00000000-0005-0000-0000-000014060000}"/>
    <cellStyle name="Comma 5 43" xfId="1578" xr:uid="{00000000-0005-0000-0000-000015060000}"/>
    <cellStyle name="Comma 5 43 2" xfId="1579" xr:uid="{00000000-0005-0000-0000-000016060000}"/>
    <cellStyle name="Comma 5 44" xfId="1580" xr:uid="{00000000-0005-0000-0000-000017060000}"/>
    <cellStyle name="Comma 5 44 2" xfId="1581" xr:uid="{00000000-0005-0000-0000-000018060000}"/>
    <cellStyle name="Comma 5 45" xfId="1582" xr:uid="{00000000-0005-0000-0000-000019060000}"/>
    <cellStyle name="Comma 5 45 2" xfId="1583" xr:uid="{00000000-0005-0000-0000-00001A060000}"/>
    <cellStyle name="Comma 5 46" xfId="1584" xr:uid="{00000000-0005-0000-0000-00001B060000}"/>
    <cellStyle name="Comma 5 46 2" xfId="1585" xr:uid="{00000000-0005-0000-0000-00001C060000}"/>
    <cellStyle name="Comma 5 47" xfId="1586" xr:uid="{00000000-0005-0000-0000-00001D060000}"/>
    <cellStyle name="Comma 5 47 2" xfId="1587" xr:uid="{00000000-0005-0000-0000-00001E060000}"/>
    <cellStyle name="Comma 5 48" xfId="1588" xr:uid="{00000000-0005-0000-0000-00001F060000}"/>
    <cellStyle name="Comma 5 48 2" xfId="1589" xr:uid="{00000000-0005-0000-0000-000020060000}"/>
    <cellStyle name="Comma 5 49" xfId="1590" xr:uid="{00000000-0005-0000-0000-000021060000}"/>
    <cellStyle name="Comma 5 49 2" xfId="1591" xr:uid="{00000000-0005-0000-0000-000022060000}"/>
    <cellStyle name="Comma 5 5" xfId="1592" xr:uid="{00000000-0005-0000-0000-000023060000}"/>
    <cellStyle name="Comma 5 5 2" xfId="1593" xr:uid="{00000000-0005-0000-0000-000024060000}"/>
    <cellStyle name="Comma 5 5 2 2" xfId="1594" xr:uid="{00000000-0005-0000-0000-000025060000}"/>
    <cellStyle name="Comma 5 5 2 3" xfId="1595" xr:uid="{00000000-0005-0000-0000-000026060000}"/>
    <cellStyle name="Comma 5 5 3" xfId="1596" xr:uid="{00000000-0005-0000-0000-000027060000}"/>
    <cellStyle name="Comma 5 50" xfId="1597" xr:uid="{00000000-0005-0000-0000-000028060000}"/>
    <cellStyle name="Comma 5 50 2" xfId="1598" xr:uid="{00000000-0005-0000-0000-000029060000}"/>
    <cellStyle name="Comma 5 51" xfId="1599" xr:uid="{00000000-0005-0000-0000-00002A060000}"/>
    <cellStyle name="Comma 5 51 2" xfId="1600" xr:uid="{00000000-0005-0000-0000-00002B060000}"/>
    <cellStyle name="Comma 5 52" xfId="1601" xr:uid="{00000000-0005-0000-0000-00002C060000}"/>
    <cellStyle name="Comma 5 52 2" xfId="1602" xr:uid="{00000000-0005-0000-0000-00002D060000}"/>
    <cellStyle name="Comma 5 53" xfId="1603" xr:uid="{00000000-0005-0000-0000-00002E060000}"/>
    <cellStyle name="Comma 5 53 2" xfId="1604" xr:uid="{00000000-0005-0000-0000-00002F060000}"/>
    <cellStyle name="Comma 5 54" xfId="1605" xr:uid="{00000000-0005-0000-0000-000030060000}"/>
    <cellStyle name="Comma 5 54 2" xfId="1606" xr:uid="{00000000-0005-0000-0000-000031060000}"/>
    <cellStyle name="Comma 5 55" xfId="1607" xr:uid="{00000000-0005-0000-0000-000032060000}"/>
    <cellStyle name="Comma 5 55 2" xfId="1608" xr:uid="{00000000-0005-0000-0000-000033060000}"/>
    <cellStyle name="Comma 5 56" xfId="1609" xr:uid="{00000000-0005-0000-0000-000034060000}"/>
    <cellStyle name="Comma 5 56 2" xfId="1610" xr:uid="{00000000-0005-0000-0000-000035060000}"/>
    <cellStyle name="Comma 5 57" xfId="1611" xr:uid="{00000000-0005-0000-0000-000036060000}"/>
    <cellStyle name="Comma 5 57 2" xfId="1612" xr:uid="{00000000-0005-0000-0000-000037060000}"/>
    <cellStyle name="Comma 5 58" xfId="1613" xr:uid="{00000000-0005-0000-0000-000038060000}"/>
    <cellStyle name="Comma 5 58 2" xfId="1614" xr:uid="{00000000-0005-0000-0000-000039060000}"/>
    <cellStyle name="Comma 5 59" xfId="1615" xr:uid="{00000000-0005-0000-0000-00003A060000}"/>
    <cellStyle name="Comma 5 59 2" xfId="1616" xr:uid="{00000000-0005-0000-0000-00003B060000}"/>
    <cellStyle name="Comma 5 6" xfId="1617" xr:uid="{00000000-0005-0000-0000-00003C060000}"/>
    <cellStyle name="Comma 5 6 2" xfId="1618" xr:uid="{00000000-0005-0000-0000-00003D060000}"/>
    <cellStyle name="Comma 5 6 2 2" xfId="1619" xr:uid="{00000000-0005-0000-0000-00003E060000}"/>
    <cellStyle name="Comma 5 6 2 3" xfId="1620" xr:uid="{00000000-0005-0000-0000-00003F060000}"/>
    <cellStyle name="Comma 5 6 3" xfId="1621" xr:uid="{00000000-0005-0000-0000-000040060000}"/>
    <cellStyle name="Comma 5 60" xfId="1622" xr:uid="{00000000-0005-0000-0000-000041060000}"/>
    <cellStyle name="Comma 5 60 2" xfId="1623" xr:uid="{00000000-0005-0000-0000-000042060000}"/>
    <cellStyle name="Comma 5 61" xfId="1624" xr:uid="{00000000-0005-0000-0000-000043060000}"/>
    <cellStyle name="Comma 5 61 2" xfId="1625" xr:uid="{00000000-0005-0000-0000-000044060000}"/>
    <cellStyle name="Comma 5 62" xfId="1626" xr:uid="{00000000-0005-0000-0000-000045060000}"/>
    <cellStyle name="Comma 5 63" xfId="1627" xr:uid="{00000000-0005-0000-0000-000046060000}"/>
    <cellStyle name="Comma 5 64" xfId="1628" xr:uid="{00000000-0005-0000-0000-000047060000}"/>
    <cellStyle name="Comma 5 65" xfId="1629" xr:uid="{00000000-0005-0000-0000-000048060000}"/>
    <cellStyle name="Comma 5 66" xfId="1630" xr:uid="{00000000-0005-0000-0000-000049060000}"/>
    <cellStyle name="Comma 5 67" xfId="1631" xr:uid="{00000000-0005-0000-0000-00004A060000}"/>
    <cellStyle name="Comma 5 68" xfId="1632" xr:uid="{00000000-0005-0000-0000-00004B060000}"/>
    <cellStyle name="Comma 5 69" xfId="1633" xr:uid="{00000000-0005-0000-0000-00004C060000}"/>
    <cellStyle name="Comma 5 7" xfId="1634" xr:uid="{00000000-0005-0000-0000-00004D060000}"/>
    <cellStyle name="Comma 5 7 2" xfId="1635" xr:uid="{00000000-0005-0000-0000-00004E060000}"/>
    <cellStyle name="Comma 5 7 2 2" xfId="1636" xr:uid="{00000000-0005-0000-0000-00004F060000}"/>
    <cellStyle name="Comma 5 7 2 3" xfId="1637" xr:uid="{00000000-0005-0000-0000-000050060000}"/>
    <cellStyle name="Comma 5 7 3" xfId="1638" xr:uid="{00000000-0005-0000-0000-000051060000}"/>
    <cellStyle name="Comma 5 70" xfId="1639" xr:uid="{00000000-0005-0000-0000-000052060000}"/>
    <cellStyle name="Comma 5 71" xfId="1640" xr:uid="{00000000-0005-0000-0000-000053060000}"/>
    <cellStyle name="Comma 5 72" xfId="1641" xr:uid="{00000000-0005-0000-0000-000054060000}"/>
    <cellStyle name="Comma 5 73" xfId="1642" xr:uid="{00000000-0005-0000-0000-000055060000}"/>
    <cellStyle name="Comma 5 74" xfId="1643" xr:uid="{00000000-0005-0000-0000-000056060000}"/>
    <cellStyle name="Comma 5 75" xfId="1644" xr:uid="{00000000-0005-0000-0000-000057060000}"/>
    <cellStyle name="Comma 5 76" xfId="1645" xr:uid="{00000000-0005-0000-0000-000058060000}"/>
    <cellStyle name="Comma 5 77" xfId="1646" xr:uid="{00000000-0005-0000-0000-000059060000}"/>
    <cellStyle name="Comma 5 78" xfId="1647" xr:uid="{00000000-0005-0000-0000-00005A060000}"/>
    <cellStyle name="Comma 5 79" xfId="1648" xr:uid="{00000000-0005-0000-0000-00005B060000}"/>
    <cellStyle name="Comma 5 8" xfId="1649" xr:uid="{00000000-0005-0000-0000-00005C060000}"/>
    <cellStyle name="Comma 5 8 2" xfId="1650" xr:uid="{00000000-0005-0000-0000-00005D060000}"/>
    <cellStyle name="Comma 5 8 2 2" xfId="1651" xr:uid="{00000000-0005-0000-0000-00005E060000}"/>
    <cellStyle name="Comma 5 8 2 3" xfId="1652" xr:uid="{00000000-0005-0000-0000-00005F060000}"/>
    <cellStyle name="Comma 5 8 3" xfId="1653" xr:uid="{00000000-0005-0000-0000-000060060000}"/>
    <cellStyle name="Comma 5 80" xfId="1654" xr:uid="{00000000-0005-0000-0000-000061060000}"/>
    <cellStyle name="Comma 5 81" xfId="1655" xr:uid="{00000000-0005-0000-0000-000062060000}"/>
    <cellStyle name="Comma 5 82" xfId="1656" xr:uid="{00000000-0005-0000-0000-000063060000}"/>
    <cellStyle name="Comma 5 83" xfId="1657" xr:uid="{00000000-0005-0000-0000-000064060000}"/>
    <cellStyle name="Comma 5 84" xfId="1658" xr:uid="{00000000-0005-0000-0000-000065060000}"/>
    <cellStyle name="Comma 5 85" xfId="1659" xr:uid="{00000000-0005-0000-0000-000066060000}"/>
    <cellStyle name="Comma 5 86" xfId="1660" xr:uid="{00000000-0005-0000-0000-000067060000}"/>
    <cellStyle name="Comma 5 87" xfId="1661" xr:uid="{00000000-0005-0000-0000-000068060000}"/>
    <cellStyle name="Comma 5 88" xfId="1662" xr:uid="{00000000-0005-0000-0000-000069060000}"/>
    <cellStyle name="Comma 5 89" xfId="1663" xr:uid="{00000000-0005-0000-0000-00006A060000}"/>
    <cellStyle name="Comma 5 9" xfId="1664" xr:uid="{00000000-0005-0000-0000-00006B060000}"/>
    <cellStyle name="Comma 5 9 2" xfId="1665" xr:uid="{00000000-0005-0000-0000-00006C060000}"/>
    <cellStyle name="Comma 5 9 2 2" xfId="1666" xr:uid="{00000000-0005-0000-0000-00006D060000}"/>
    <cellStyle name="Comma 5 9 2 3" xfId="1667" xr:uid="{00000000-0005-0000-0000-00006E060000}"/>
    <cellStyle name="Comma 5 9 3" xfId="1668" xr:uid="{00000000-0005-0000-0000-00006F060000}"/>
    <cellStyle name="Comma 5 90" xfId="1669" xr:uid="{00000000-0005-0000-0000-000070060000}"/>
    <cellStyle name="Comma 5 91" xfId="1670" xr:uid="{00000000-0005-0000-0000-000071060000}"/>
    <cellStyle name="Comma 5 92" xfId="1671" xr:uid="{00000000-0005-0000-0000-000072060000}"/>
    <cellStyle name="Comma 5 92 2" xfId="1672" xr:uid="{00000000-0005-0000-0000-000073060000}"/>
    <cellStyle name="Comma 5 93" xfId="1673" xr:uid="{00000000-0005-0000-0000-000074060000}"/>
    <cellStyle name="Comma 5 94" xfId="1674" xr:uid="{00000000-0005-0000-0000-000075060000}"/>
    <cellStyle name="Comma 5 95" xfId="1675" xr:uid="{00000000-0005-0000-0000-000076060000}"/>
    <cellStyle name="Comma 5 96" xfId="1676" xr:uid="{00000000-0005-0000-0000-000077060000}"/>
    <cellStyle name="Comma 5 97" xfId="1677" xr:uid="{00000000-0005-0000-0000-000078060000}"/>
    <cellStyle name="Comma 5 98" xfId="1678" xr:uid="{00000000-0005-0000-0000-000079060000}"/>
    <cellStyle name="Comma 5 99" xfId="1679" xr:uid="{00000000-0005-0000-0000-00007A060000}"/>
    <cellStyle name="Comma 50" xfId="1680" xr:uid="{00000000-0005-0000-0000-00007B060000}"/>
    <cellStyle name="Comma 51" xfId="1681" xr:uid="{00000000-0005-0000-0000-00007C060000}"/>
    <cellStyle name="Comma 52" xfId="1682" xr:uid="{00000000-0005-0000-0000-00007D060000}"/>
    <cellStyle name="Comma 53" xfId="1683" xr:uid="{00000000-0005-0000-0000-00007E060000}"/>
    <cellStyle name="Comma 54" xfId="1684" xr:uid="{00000000-0005-0000-0000-00007F060000}"/>
    <cellStyle name="Comma 55" xfId="1685" xr:uid="{00000000-0005-0000-0000-000080060000}"/>
    <cellStyle name="Comma 56" xfId="1686" xr:uid="{00000000-0005-0000-0000-000081060000}"/>
    <cellStyle name="Comma 57" xfId="1687" xr:uid="{00000000-0005-0000-0000-000082060000}"/>
    <cellStyle name="Comma 58" xfId="1688" xr:uid="{00000000-0005-0000-0000-000083060000}"/>
    <cellStyle name="Comma 59" xfId="1689" xr:uid="{00000000-0005-0000-0000-000084060000}"/>
    <cellStyle name="Comma 6" xfId="1690" xr:uid="{00000000-0005-0000-0000-000085060000}"/>
    <cellStyle name="Comma 6 2" xfId="1691" xr:uid="{00000000-0005-0000-0000-000086060000}"/>
    <cellStyle name="Comma 60" xfId="1692" xr:uid="{00000000-0005-0000-0000-000087060000}"/>
    <cellStyle name="Comma 61" xfId="1693" xr:uid="{00000000-0005-0000-0000-000088060000}"/>
    <cellStyle name="Comma 62" xfId="1694" xr:uid="{00000000-0005-0000-0000-000089060000}"/>
    <cellStyle name="Comma 63" xfId="1695" xr:uid="{00000000-0005-0000-0000-00008A060000}"/>
    <cellStyle name="Comma 64" xfId="1696" xr:uid="{00000000-0005-0000-0000-00008B060000}"/>
    <cellStyle name="Comma 65" xfId="1697" xr:uid="{00000000-0005-0000-0000-00008C060000}"/>
    <cellStyle name="Comma 66" xfId="1698" xr:uid="{00000000-0005-0000-0000-00008D060000}"/>
    <cellStyle name="Comma 67" xfId="1699" xr:uid="{00000000-0005-0000-0000-00008E060000}"/>
    <cellStyle name="Comma 68" xfId="1700" xr:uid="{00000000-0005-0000-0000-00008F060000}"/>
    <cellStyle name="Comma 69" xfId="1701" xr:uid="{00000000-0005-0000-0000-000090060000}"/>
    <cellStyle name="Comma 7" xfId="1702" xr:uid="{00000000-0005-0000-0000-000091060000}"/>
    <cellStyle name="Comma 7 10" xfId="1703" xr:uid="{00000000-0005-0000-0000-000092060000}"/>
    <cellStyle name="Comma 7 11" xfId="1704" xr:uid="{00000000-0005-0000-0000-000093060000}"/>
    <cellStyle name="Comma 7 12" xfId="1705" xr:uid="{00000000-0005-0000-0000-000094060000}"/>
    <cellStyle name="Comma 7 12 2" xfId="1706" xr:uid="{00000000-0005-0000-0000-000095060000}"/>
    <cellStyle name="Comma 7 13" xfId="1707" xr:uid="{00000000-0005-0000-0000-000096060000}"/>
    <cellStyle name="Comma 7 14" xfId="1708" xr:uid="{00000000-0005-0000-0000-000097060000}"/>
    <cellStyle name="Comma 7 2" xfId="1709" xr:uid="{00000000-0005-0000-0000-000098060000}"/>
    <cellStyle name="Comma 7 2 10" xfId="1710" xr:uid="{00000000-0005-0000-0000-000099060000}"/>
    <cellStyle name="Comma 7 2 10 2" xfId="1711" xr:uid="{00000000-0005-0000-0000-00009A060000}"/>
    <cellStyle name="Comma 7 2 10 2 2" xfId="1712" xr:uid="{00000000-0005-0000-0000-00009B060000}"/>
    <cellStyle name="Comma 7 2 10 3" xfId="1713" xr:uid="{00000000-0005-0000-0000-00009C060000}"/>
    <cellStyle name="Comma 7 2 11" xfId="1714" xr:uid="{00000000-0005-0000-0000-00009D060000}"/>
    <cellStyle name="Comma 7 2 11 2" xfId="1715" xr:uid="{00000000-0005-0000-0000-00009E060000}"/>
    <cellStyle name="Comma 7 2 11 2 2" xfId="1716" xr:uid="{00000000-0005-0000-0000-00009F060000}"/>
    <cellStyle name="Comma 7 2 11 3" xfId="1717" xr:uid="{00000000-0005-0000-0000-0000A0060000}"/>
    <cellStyle name="Comma 7 2 12" xfId="1718" xr:uid="{00000000-0005-0000-0000-0000A1060000}"/>
    <cellStyle name="Comma 7 2 12 2" xfId="1719" xr:uid="{00000000-0005-0000-0000-0000A2060000}"/>
    <cellStyle name="Comma 7 2 12 3" xfId="1720" xr:uid="{00000000-0005-0000-0000-0000A3060000}"/>
    <cellStyle name="Comma 7 2 13" xfId="1721" xr:uid="{00000000-0005-0000-0000-0000A4060000}"/>
    <cellStyle name="Comma 7 2 13 2" xfId="1722" xr:uid="{00000000-0005-0000-0000-0000A5060000}"/>
    <cellStyle name="Comma 7 2 13 3" xfId="1723" xr:uid="{00000000-0005-0000-0000-0000A6060000}"/>
    <cellStyle name="Comma 7 2 14" xfId="1724" xr:uid="{00000000-0005-0000-0000-0000A7060000}"/>
    <cellStyle name="Comma 7 2 2" xfId="1725" xr:uid="{00000000-0005-0000-0000-0000A8060000}"/>
    <cellStyle name="Comma 7 2 2 2" xfId="1726" xr:uid="{00000000-0005-0000-0000-0000A9060000}"/>
    <cellStyle name="Comma 7 2 2 2 2" xfId="1727" xr:uid="{00000000-0005-0000-0000-0000AA060000}"/>
    <cellStyle name="Comma 7 2 2 3" xfId="1728" xr:uid="{00000000-0005-0000-0000-0000AB060000}"/>
    <cellStyle name="Comma 7 2 3" xfId="1729" xr:uid="{00000000-0005-0000-0000-0000AC060000}"/>
    <cellStyle name="Comma 7 2 3 2" xfId="1730" xr:uid="{00000000-0005-0000-0000-0000AD060000}"/>
    <cellStyle name="Comma 7 2 3 2 2" xfId="1731" xr:uid="{00000000-0005-0000-0000-0000AE060000}"/>
    <cellStyle name="Comma 7 2 3 3" xfId="1732" xr:uid="{00000000-0005-0000-0000-0000AF060000}"/>
    <cellStyle name="Comma 7 2 4" xfId="1733" xr:uid="{00000000-0005-0000-0000-0000B0060000}"/>
    <cellStyle name="Comma 7 2 4 2" xfId="1734" xr:uid="{00000000-0005-0000-0000-0000B1060000}"/>
    <cellStyle name="Comma 7 2 4 2 2" xfId="1735" xr:uid="{00000000-0005-0000-0000-0000B2060000}"/>
    <cellStyle name="Comma 7 2 4 3" xfId="1736" xr:uid="{00000000-0005-0000-0000-0000B3060000}"/>
    <cellStyle name="Comma 7 2 5" xfId="1737" xr:uid="{00000000-0005-0000-0000-0000B4060000}"/>
    <cellStyle name="Comma 7 2 5 2" xfId="1738" xr:uid="{00000000-0005-0000-0000-0000B5060000}"/>
    <cellStyle name="Comma 7 2 5 2 2" xfId="1739" xr:uid="{00000000-0005-0000-0000-0000B6060000}"/>
    <cellStyle name="Comma 7 2 5 3" xfId="1740" xr:uid="{00000000-0005-0000-0000-0000B7060000}"/>
    <cellStyle name="Comma 7 2 6" xfId="1741" xr:uid="{00000000-0005-0000-0000-0000B8060000}"/>
    <cellStyle name="Comma 7 2 6 2" xfId="1742" xr:uid="{00000000-0005-0000-0000-0000B9060000}"/>
    <cellStyle name="Comma 7 2 6 2 2" xfId="1743" xr:uid="{00000000-0005-0000-0000-0000BA060000}"/>
    <cellStyle name="Comma 7 2 6 3" xfId="1744" xr:uid="{00000000-0005-0000-0000-0000BB060000}"/>
    <cellStyle name="Comma 7 2 7" xfId="1745" xr:uid="{00000000-0005-0000-0000-0000BC060000}"/>
    <cellStyle name="Comma 7 2 7 2" xfId="1746" xr:uid="{00000000-0005-0000-0000-0000BD060000}"/>
    <cellStyle name="Comma 7 2 7 2 2" xfId="1747" xr:uid="{00000000-0005-0000-0000-0000BE060000}"/>
    <cellStyle name="Comma 7 2 7 3" xfId="1748" xr:uid="{00000000-0005-0000-0000-0000BF060000}"/>
    <cellStyle name="Comma 7 2 8" xfId="1749" xr:uid="{00000000-0005-0000-0000-0000C0060000}"/>
    <cellStyle name="Comma 7 2 8 2" xfId="1750" xr:uid="{00000000-0005-0000-0000-0000C1060000}"/>
    <cellStyle name="Comma 7 2 8 2 2" xfId="1751" xr:uid="{00000000-0005-0000-0000-0000C2060000}"/>
    <cellStyle name="Comma 7 2 8 3" xfId="1752" xr:uid="{00000000-0005-0000-0000-0000C3060000}"/>
    <cellStyle name="Comma 7 2 9" xfId="1753" xr:uid="{00000000-0005-0000-0000-0000C4060000}"/>
    <cellStyle name="Comma 7 2 9 2" xfId="1754" xr:uid="{00000000-0005-0000-0000-0000C5060000}"/>
    <cellStyle name="Comma 7 2 9 2 2" xfId="1755" xr:uid="{00000000-0005-0000-0000-0000C6060000}"/>
    <cellStyle name="Comma 7 2 9 3" xfId="1756" xr:uid="{00000000-0005-0000-0000-0000C7060000}"/>
    <cellStyle name="Comma 7 3" xfId="1757" xr:uid="{00000000-0005-0000-0000-0000C8060000}"/>
    <cellStyle name="Comma 7 4" xfId="1758" xr:uid="{00000000-0005-0000-0000-0000C9060000}"/>
    <cellStyle name="Comma 7 5" xfId="1759" xr:uid="{00000000-0005-0000-0000-0000CA060000}"/>
    <cellStyle name="Comma 7 6" xfId="1760" xr:uid="{00000000-0005-0000-0000-0000CB060000}"/>
    <cellStyle name="Comma 7 7" xfId="1761" xr:uid="{00000000-0005-0000-0000-0000CC060000}"/>
    <cellStyle name="Comma 7 8" xfId="1762" xr:uid="{00000000-0005-0000-0000-0000CD060000}"/>
    <cellStyle name="Comma 7 9" xfId="1763" xr:uid="{00000000-0005-0000-0000-0000CE060000}"/>
    <cellStyle name="Comma 70" xfId="1764" xr:uid="{00000000-0005-0000-0000-0000CF060000}"/>
    <cellStyle name="Comma 71" xfId="1765" xr:uid="{00000000-0005-0000-0000-0000D0060000}"/>
    <cellStyle name="Comma 72" xfId="1766" xr:uid="{00000000-0005-0000-0000-0000D1060000}"/>
    <cellStyle name="Comma 73" xfId="1767" xr:uid="{00000000-0005-0000-0000-0000D2060000}"/>
    <cellStyle name="Comma 74" xfId="1768" xr:uid="{00000000-0005-0000-0000-0000D3060000}"/>
    <cellStyle name="Comma 75" xfId="1769" xr:uid="{00000000-0005-0000-0000-0000D4060000}"/>
    <cellStyle name="Comma 76" xfId="1770" xr:uid="{00000000-0005-0000-0000-0000D5060000}"/>
    <cellStyle name="Comma 77" xfId="1771" xr:uid="{00000000-0005-0000-0000-0000D6060000}"/>
    <cellStyle name="Comma 78" xfId="1772" xr:uid="{00000000-0005-0000-0000-0000D7060000}"/>
    <cellStyle name="Comma 79" xfId="1773" xr:uid="{00000000-0005-0000-0000-0000D8060000}"/>
    <cellStyle name="Comma 8" xfId="1774" xr:uid="{00000000-0005-0000-0000-0000D9060000}"/>
    <cellStyle name="Comma 8 2" xfId="1775" xr:uid="{00000000-0005-0000-0000-0000DA060000}"/>
    <cellStyle name="Comma 8 2 2" xfId="1776" xr:uid="{00000000-0005-0000-0000-0000DB060000}"/>
    <cellStyle name="Comma 8 2 3" xfId="1777" xr:uid="{00000000-0005-0000-0000-0000DC060000}"/>
    <cellStyle name="Comma 8 3" xfId="1778" xr:uid="{00000000-0005-0000-0000-0000DD060000}"/>
    <cellStyle name="Comma 80" xfId="1779" xr:uid="{00000000-0005-0000-0000-0000DE060000}"/>
    <cellStyle name="Comma 81" xfId="1780" xr:uid="{00000000-0005-0000-0000-0000DF060000}"/>
    <cellStyle name="Comma 82" xfId="1781" xr:uid="{00000000-0005-0000-0000-0000E0060000}"/>
    <cellStyle name="Comma 83" xfId="1782" xr:uid="{00000000-0005-0000-0000-0000E1060000}"/>
    <cellStyle name="Comma 84" xfId="1783" xr:uid="{00000000-0005-0000-0000-0000E2060000}"/>
    <cellStyle name="Comma 85" xfId="1784" xr:uid="{00000000-0005-0000-0000-0000E3060000}"/>
    <cellStyle name="Comma 86" xfId="1785" xr:uid="{00000000-0005-0000-0000-0000E4060000}"/>
    <cellStyle name="Comma 87" xfId="1786" xr:uid="{00000000-0005-0000-0000-0000E5060000}"/>
    <cellStyle name="Comma 87 2" xfId="9751" xr:uid="{447A706A-83C2-46F7-A4FB-1961B7FFF158}"/>
    <cellStyle name="Comma 88" xfId="1787" xr:uid="{00000000-0005-0000-0000-0000E6060000}"/>
    <cellStyle name="Comma 88 2" xfId="9395" xr:uid="{00000000-0005-0000-0000-0000E7060000}"/>
    <cellStyle name="Comma 89" xfId="1788" xr:uid="{00000000-0005-0000-0000-0000E8060000}"/>
    <cellStyle name="Comma 9" xfId="1789" xr:uid="{00000000-0005-0000-0000-0000E9060000}"/>
    <cellStyle name="Comma 9 2" xfId="1790" xr:uid="{00000000-0005-0000-0000-0000EA060000}"/>
    <cellStyle name="Comma 9 3" xfId="1791" xr:uid="{00000000-0005-0000-0000-0000EB060000}"/>
    <cellStyle name="Comma 9 4" xfId="1792" xr:uid="{00000000-0005-0000-0000-0000EC060000}"/>
    <cellStyle name="Comma 90" xfId="1793" xr:uid="{00000000-0005-0000-0000-0000ED060000}"/>
    <cellStyle name="Comma 91" xfId="1794" xr:uid="{00000000-0005-0000-0000-0000EE060000}"/>
    <cellStyle name="Comma 92" xfId="1795" xr:uid="{00000000-0005-0000-0000-0000EF060000}"/>
    <cellStyle name="Comma 93" xfId="1796" xr:uid="{00000000-0005-0000-0000-0000F0060000}"/>
    <cellStyle name="Comma 94" xfId="1797" xr:uid="{00000000-0005-0000-0000-0000F1060000}"/>
    <cellStyle name="Comma 94 2" xfId="1798" xr:uid="{00000000-0005-0000-0000-0000F2060000}"/>
    <cellStyle name="Comma 95" xfId="1799" xr:uid="{00000000-0005-0000-0000-0000F3060000}"/>
    <cellStyle name="Comma 96" xfId="1800" xr:uid="{00000000-0005-0000-0000-0000F4060000}"/>
    <cellStyle name="Comma 97" xfId="1801" xr:uid="{00000000-0005-0000-0000-0000F5060000}"/>
    <cellStyle name="Comma 98" xfId="9439" xr:uid="{28443062-BFD9-4047-A938-103CB994ED57}"/>
    <cellStyle name="Comma 99" xfId="9450" xr:uid="{3E22E86C-CC76-46B7-9E46-DDDF6F588302}"/>
    <cellStyle name="Comma0" xfId="1802" xr:uid="{00000000-0005-0000-0000-0000F6060000}"/>
    <cellStyle name="corpload" xfId="1803" xr:uid="{00000000-0005-0000-0000-0000F7060000}"/>
    <cellStyle name="Currency [0] 2" xfId="1804" xr:uid="{00000000-0005-0000-0000-0000F8060000}"/>
    <cellStyle name="Currency [0] 2 2" xfId="1805" xr:uid="{00000000-0005-0000-0000-0000F9060000}"/>
    <cellStyle name="Currency [0] 3" xfId="1806" xr:uid="{00000000-0005-0000-0000-0000FA060000}"/>
    <cellStyle name="Currency 10" xfId="1807" xr:uid="{00000000-0005-0000-0000-0000FB060000}"/>
    <cellStyle name="Currency 11" xfId="1808" xr:uid="{00000000-0005-0000-0000-0000FC060000}"/>
    <cellStyle name="Currency 12" xfId="1809" xr:uid="{00000000-0005-0000-0000-0000FD060000}"/>
    <cellStyle name="Currency 12 2" xfId="1810" xr:uid="{00000000-0005-0000-0000-0000FE060000}"/>
    <cellStyle name="Currency 13" xfId="1811" xr:uid="{00000000-0005-0000-0000-0000FF060000}"/>
    <cellStyle name="Currency 14" xfId="1812" xr:uid="{00000000-0005-0000-0000-000000070000}"/>
    <cellStyle name="Currency 15" xfId="1813" xr:uid="{00000000-0005-0000-0000-000001070000}"/>
    <cellStyle name="Currency 16" xfId="1814" xr:uid="{00000000-0005-0000-0000-000002070000}"/>
    <cellStyle name="Currency 17" xfId="1815" xr:uid="{00000000-0005-0000-0000-000003070000}"/>
    <cellStyle name="Currency 18" xfId="1816" xr:uid="{00000000-0005-0000-0000-000004070000}"/>
    <cellStyle name="Currency 19" xfId="1817" xr:uid="{00000000-0005-0000-0000-000005070000}"/>
    <cellStyle name="Currency 2" xfId="1818" xr:uid="{00000000-0005-0000-0000-000006070000}"/>
    <cellStyle name="Currency 2 10" xfId="1819" xr:uid="{00000000-0005-0000-0000-000007070000}"/>
    <cellStyle name="Currency 2 10 2" xfId="1820" xr:uid="{00000000-0005-0000-0000-000008070000}"/>
    <cellStyle name="Currency 2 10 2 2" xfId="1821" xr:uid="{00000000-0005-0000-0000-000009070000}"/>
    <cellStyle name="Currency 2 10 2 3" xfId="1822" xr:uid="{00000000-0005-0000-0000-00000A070000}"/>
    <cellStyle name="Currency 2 10 3" xfId="1823" xr:uid="{00000000-0005-0000-0000-00000B070000}"/>
    <cellStyle name="Currency 2 100" xfId="1824" xr:uid="{00000000-0005-0000-0000-00000C070000}"/>
    <cellStyle name="Currency 2 101" xfId="1825" xr:uid="{00000000-0005-0000-0000-00000D070000}"/>
    <cellStyle name="Currency 2 102" xfId="1826" xr:uid="{00000000-0005-0000-0000-00000E070000}"/>
    <cellStyle name="Currency 2 103" xfId="1827" xr:uid="{00000000-0005-0000-0000-00000F070000}"/>
    <cellStyle name="Currency 2 104" xfId="1828" xr:uid="{00000000-0005-0000-0000-000010070000}"/>
    <cellStyle name="Currency 2 105" xfId="1829" xr:uid="{00000000-0005-0000-0000-000011070000}"/>
    <cellStyle name="Currency 2 106" xfId="1830" xr:uid="{00000000-0005-0000-0000-000012070000}"/>
    <cellStyle name="Currency 2 107" xfId="1831" xr:uid="{00000000-0005-0000-0000-000013070000}"/>
    <cellStyle name="Currency 2 108" xfId="1832" xr:uid="{00000000-0005-0000-0000-000014070000}"/>
    <cellStyle name="Currency 2 109" xfId="1833" xr:uid="{00000000-0005-0000-0000-000015070000}"/>
    <cellStyle name="Currency 2 11" xfId="1834" xr:uid="{00000000-0005-0000-0000-000016070000}"/>
    <cellStyle name="Currency 2 11 2" xfId="1835" xr:uid="{00000000-0005-0000-0000-000017070000}"/>
    <cellStyle name="Currency 2 11 2 2" xfId="1836" xr:uid="{00000000-0005-0000-0000-000018070000}"/>
    <cellStyle name="Currency 2 11 2 3" xfId="1837" xr:uid="{00000000-0005-0000-0000-000019070000}"/>
    <cellStyle name="Currency 2 11 3" xfId="1838" xr:uid="{00000000-0005-0000-0000-00001A070000}"/>
    <cellStyle name="Currency 2 110" xfId="1839" xr:uid="{00000000-0005-0000-0000-00001B070000}"/>
    <cellStyle name="Currency 2 111" xfId="1840" xr:uid="{00000000-0005-0000-0000-00001C070000}"/>
    <cellStyle name="Currency 2 112" xfId="1841" xr:uid="{00000000-0005-0000-0000-00001D070000}"/>
    <cellStyle name="Currency 2 113" xfId="1842" xr:uid="{00000000-0005-0000-0000-00001E070000}"/>
    <cellStyle name="Currency 2 114" xfId="1843" xr:uid="{00000000-0005-0000-0000-00001F070000}"/>
    <cellStyle name="Currency 2 115" xfId="1844" xr:uid="{00000000-0005-0000-0000-000020070000}"/>
    <cellStyle name="Currency 2 116" xfId="1845" xr:uid="{00000000-0005-0000-0000-000021070000}"/>
    <cellStyle name="Currency 2 117" xfId="1846" xr:uid="{00000000-0005-0000-0000-000022070000}"/>
    <cellStyle name="Currency 2 118" xfId="1847" xr:uid="{00000000-0005-0000-0000-000023070000}"/>
    <cellStyle name="Currency 2 119" xfId="1848" xr:uid="{00000000-0005-0000-0000-000024070000}"/>
    <cellStyle name="Currency 2 12" xfId="1849" xr:uid="{00000000-0005-0000-0000-000025070000}"/>
    <cellStyle name="Currency 2 12 2" xfId="1850" xr:uid="{00000000-0005-0000-0000-000026070000}"/>
    <cellStyle name="Currency 2 12 2 2" xfId="1851" xr:uid="{00000000-0005-0000-0000-000027070000}"/>
    <cellStyle name="Currency 2 12 2 3" xfId="1852" xr:uid="{00000000-0005-0000-0000-000028070000}"/>
    <cellStyle name="Currency 2 12 3" xfId="1853" xr:uid="{00000000-0005-0000-0000-000029070000}"/>
    <cellStyle name="Currency 2 120" xfId="1854" xr:uid="{00000000-0005-0000-0000-00002A070000}"/>
    <cellStyle name="Currency 2 121" xfId="1855" xr:uid="{00000000-0005-0000-0000-00002B070000}"/>
    <cellStyle name="Currency 2 122" xfId="1856" xr:uid="{00000000-0005-0000-0000-00002C070000}"/>
    <cellStyle name="Currency 2 123" xfId="1857" xr:uid="{00000000-0005-0000-0000-00002D070000}"/>
    <cellStyle name="Currency 2 124" xfId="1858" xr:uid="{00000000-0005-0000-0000-00002E070000}"/>
    <cellStyle name="Currency 2 125" xfId="1859" xr:uid="{00000000-0005-0000-0000-00002F070000}"/>
    <cellStyle name="Currency 2 126" xfId="1860" xr:uid="{00000000-0005-0000-0000-000030070000}"/>
    <cellStyle name="Currency 2 127" xfId="1861" xr:uid="{00000000-0005-0000-0000-000031070000}"/>
    <cellStyle name="Currency 2 128" xfId="1862" xr:uid="{00000000-0005-0000-0000-000032070000}"/>
    <cellStyle name="Currency 2 129" xfId="1863" xr:uid="{00000000-0005-0000-0000-000033070000}"/>
    <cellStyle name="Currency 2 13" xfId="1864" xr:uid="{00000000-0005-0000-0000-000034070000}"/>
    <cellStyle name="Currency 2 13 2" xfId="1865" xr:uid="{00000000-0005-0000-0000-000035070000}"/>
    <cellStyle name="Currency 2 13 2 2" xfId="1866" xr:uid="{00000000-0005-0000-0000-000036070000}"/>
    <cellStyle name="Currency 2 13 2 3" xfId="1867" xr:uid="{00000000-0005-0000-0000-000037070000}"/>
    <cellStyle name="Currency 2 13 3" xfId="1868" xr:uid="{00000000-0005-0000-0000-000038070000}"/>
    <cellStyle name="Currency 2 130" xfId="1869" xr:uid="{00000000-0005-0000-0000-000039070000}"/>
    <cellStyle name="Currency 2 131" xfId="1870" xr:uid="{00000000-0005-0000-0000-00003A070000}"/>
    <cellStyle name="Currency 2 132" xfId="1871" xr:uid="{00000000-0005-0000-0000-00003B070000}"/>
    <cellStyle name="Currency 2 133" xfId="1872" xr:uid="{00000000-0005-0000-0000-00003C070000}"/>
    <cellStyle name="Currency 2 134" xfId="1873" xr:uid="{00000000-0005-0000-0000-00003D070000}"/>
    <cellStyle name="Currency 2 135" xfId="1874" xr:uid="{00000000-0005-0000-0000-00003E070000}"/>
    <cellStyle name="Currency 2 136" xfId="1875" xr:uid="{00000000-0005-0000-0000-00003F070000}"/>
    <cellStyle name="Currency 2 137" xfId="1876" xr:uid="{00000000-0005-0000-0000-000040070000}"/>
    <cellStyle name="Currency 2 138" xfId="1877" xr:uid="{00000000-0005-0000-0000-000041070000}"/>
    <cellStyle name="Currency 2 14" xfId="1878" xr:uid="{00000000-0005-0000-0000-000042070000}"/>
    <cellStyle name="Currency 2 14 2" xfId="1879" xr:uid="{00000000-0005-0000-0000-000043070000}"/>
    <cellStyle name="Currency 2 14 2 2" xfId="1880" xr:uid="{00000000-0005-0000-0000-000044070000}"/>
    <cellStyle name="Currency 2 14 2 3" xfId="1881" xr:uid="{00000000-0005-0000-0000-000045070000}"/>
    <cellStyle name="Currency 2 14 3" xfId="1882" xr:uid="{00000000-0005-0000-0000-000046070000}"/>
    <cellStyle name="Currency 2 15" xfId="1883" xr:uid="{00000000-0005-0000-0000-000047070000}"/>
    <cellStyle name="Currency 2 15 2" xfId="1884" xr:uid="{00000000-0005-0000-0000-000048070000}"/>
    <cellStyle name="Currency 2 15 2 2" xfId="1885" xr:uid="{00000000-0005-0000-0000-000049070000}"/>
    <cellStyle name="Currency 2 15 2 3" xfId="1886" xr:uid="{00000000-0005-0000-0000-00004A070000}"/>
    <cellStyle name="Currency 2 15 3" xfId="1887" xr:uid="{00000000-0005-0000-0000-00004B070000}"/>
    <cellStyle name="Currency 2 16" xfId="1888" xr:uid="{00000000-0005-0000-0000-00004C070000}"/>
    <cellStyle name="Currency 2 16 2" xfId="1889" xr:uid="{00000000-0005-0000-0000-00004D070000}"/>
    <cellStyle name="Currency 2 16 2 2" xfId="1890" xr:uid="{00000000-0005-0000-0000-00004E070000}"/>
    <cellStyle name="Currency 2 16 2 3" xfId="1891" xr:uid="{00000000-0005-0000-0000-00004F070000}"/>
    <cellStyle name="Currency 2 16 3" xfId="1892" xr:uid="{00000000-0005-0000-0000-000050070000}"/>
    <cellStyle name="Currency 2 17" xfId="1893" xr:uid="{00000000-0005-0000-0000-000051070000}"/>
    <cellStyle name="Currency 2 17 2" xfId="1894" xr:uid="{00000000-0005-0000-0000-000052070000}"/>
    <cellStyle name="Currency 2 18" xfId="1895" xr:uid="{00000000-0005-0000-0000-000053070000}"/>
    <cellStyle name="Currency 2 18 2" xfId="1896" xr:uid="{00000000-0005-0000-0000-000054070000}"/>
    <cellStyle name="Currency 2 19" xfId="1897" xr:uid="{00000000-0005-0000-0000-000055070000}"/>
    <cellStyle name="Currency 2 19 2" xfId="1898" xr:uid="{00000000-0005-0000-0000-000056070000}"/>
    <cellStyle name="Currency 2 2" xfId="1899" xr:uid="{00000000-0005-0000-0000-000057070000}"/>
    <cellStyle name="Currency 2 2 10" xfId="1900" xr:uid="{00000000-0005-0000-0000-000058070000}"/>
    <cellStyle name="Currency 2 2 10 2" xfId="1901" xr:uid="{00000000-0005-0000-0000-000059070000}"/>
    <cellStyle name="Currency 2 2 11" xfId="1902" xr:uid="{00000000-0005-0000-0000-00005A070000}"/>
    <cellStyle name="Currency 2 2 11 2" xfId="1903" xr:uid="{00000000-0005-0000-0000-00005B070000}"/>
    <cellStyle name="Currency 2 2 12" xfId="1904" xr:uid="{00000000-0005-0000-0000-00005C070000}"/>
    <cellStyle name="Currency 2 2 12 2" xfId="1905" xr:uid="{00000000-0005-0000-0000-00005D070000}"/>
    <cellStyle name="Currency 2 2 12 2 2" xfId="1906" xr:uid="{00000000-0005-0000-0000-00005E070000}"/>
    <cellStyle name="Currency 2 2 12 3" xfId="1907" xr:uid="{00000000-0005-0000-0000-00005F070000}"/>
    <cellStyle name="Currency 2 2 13" xfId="1908" xr:uid="{00000000-0005-0000-0000-000060070000}"/>
    <cellStyle name="Currency 2 2 13 2" xfId="1909" xr:uid="{00000000-0005-0000-0000-000061070000}"/>
    <cellStyle name="Currency 2 2 14" xfId="1910" xr:uid="{00000000-0005-0000-0000-000062070000}"/>
    <cellStyle name="Currency 2 2 14 2" xfId="1911" xr:uid="{00000000-0005-0000-0000-000063070000}"/>
    <cellStyle name="Currency 2 2 14 2 2" xfId="1912" xr:uid="{00000000-0005-0000-0000-000064070000}"/>
    <cellStyle name="Currency 2 2 14 3" xfId="1913" xr:uid="{00000000-0005-0000-0000-000065070000}"/>
    <cellStyle name="Currency 2 2 15" xfId="1914" xr:uid="{00000000-0005-0000-0000-000066070000}"/>
    <cellStyle name="Currency 2 2 15 2" xfId="1915" xr:uid="{00000000-0005-0000-0000-000067070000}"/>
    <cellStyle name="Currency 2 2 15 2 2" xfId="1916" xr:uid="{00000000-0005-0000-0000-000068070000}"/>
    <cellStyle name="Currency 2 2 15 3" xfId="1917" xr:uid="{00000000-0005-0000-0000-000069070000}"/>
    <cellStyle name="Currency 2 2 16" xfId="1918" xr:uid="{00000000-0005-0000-0000-00006A070000}"/>
    <cellStyle name="Currency 2 2 16 2" xfId="1919" xr:uid="{00000000-0005-0000-0000-00006B070000}"/>
    <cellStyle name="Currency 2 2 16 2 2" xfId="1920" xr:uid="{00000000-0005-0000-0000-00006C070000}"/>
    <cellStyle name="Currency 2 2 16 3" xfId="1921" xr:uid="{00000000-0005-0000-0000-00006D070000}"/>
    <cellStyle name="Currency 2 2 17" xfId="1922" xr:uid="{00000000-0005-0000-0000-00006E070000}"/>
    <cellStyle name="Currency 2 2 17 2" xfId="1923" xr:uid="{00000000-0005-0000-0000-00006F070000}"/>
    <cellStyle name="Currency 2 2 17 2 2" xfId="1924" xr:uid="{00000000-0005-0000-0000-000070070000}"/>
    <cellStyle name="Currency 2 2 17 3" xfId="1925" xr:uid="{00000000-0005-0000-0000-000071070000}"/>
    <cellStyle name="Currency 2 2 18" xfId="1926" xr:uid="{00000000-0005-0000-0000-000072070000}"/>
    <cellStyle name="Currency 2 2 19" xfId="1927" xr:uid="{00000000-0005-0000-0000-000073070000}"/>
    <cellStyle name="Currency 2 2 2" xfId="1928" xr:uid="{00000000-0005-0000-0000-000074070000}"/>
    <cellStyle name="Currency 2 2 2 10" xfId="1929" xr:uid="{00000000-0005-0000-0000-000075070000}"/>
    <cellStyle name="Currency 2 2 2 11" xfId="1930" xr:uid="{00000000-0005-0000-0000-000076070000}"/>
    <cellStyle name="Currency 2 2 2 12" xfId="1931" xr:uid="{00000000-0005-0000-0000-000077070000}"/>
    <cellStyle name="Currency 2 2 2 13" xfId="1932" xr:uid="{00000000-0005-0000-0000-000078070000}"/>
    <cellStyle name="Currency 2 2 2 14" xfId="1933" xr:uid="{00000000-0005-0000-0000-000079070000}"/>
    <cellStyle name="Currency 2 2 2 15" xfId="1934" xr:uid="{00000000-0005-0000-0000-00007A070000}"/>
    <cellStyle name="Currency 2 2 2 16" xfId="1935" xr:uid="{00000000-0005-0000-0000-00007B070000}"/>
    <cellStyle name="Currency 2 2 2 17" xfId="1936" xr:uid="{00000000-0005-0000-0000-00007C070000}"/>
    <cellStyle name="Currency 2 2 2 18" xfId="1937" xr:uid="{00000000-0005-0000-0000-00007D070000}"/>
    <cellStyle name="Currency 2 2 2 18 2" xfId="1938" xr:uid="{00000000-0005-0000-0000-00007E070000}"/>
    <cellStyle name="Currency 2 2 2 19" xfId="1939" xr:uid="{00000000-0005-0000-0000-00007F070000}"/>
    <cellStyle name="Currency 2 2 2 2" xfId="1940" xr:uid="{00000000-0005-0000-0000-000080070000}"/>
    <cellStyle name="Currency 2 2 2 2 10" xfId="1941" xr:uid="{00000000-0005-0000-0000-000081070000}"/>
    <cellStyle name="Currency 2 2 2 2 10 2" xfId="1942" xr:uid="{00000000-0005-0000-0000-000082070000}"/>
    <cellStyle name="Currency 2 2 2 2 10 2 2" xfId="1943" xr:uid="{00000000-0005-0000-0000-000083070000}"/>
    <cellStyle name="Currency 2 2 2 2 10 3" xfId="1944" xr:uid="{00000000-0005-0000-0000-000084070000}"/>
    <cellStyle name="Currency 2 2 2 2 11" xfId="1945" xr:uid="{00000000-0005-0000-0000-000085070000}"/>
    <cellStyle name="Currency 2 2 2 2 11 2" xfId="1946" xr:uid="{00000000-0005-0000-0000-000086070000}"/>
    <cellStyle name="Currency 2 2 2 2 11 2 2" xfId="1947" xr:uid="{00000000-0005-0000-0000-000087070000}"/>
    <cellStyle name="Currency 2 2 2 2 11 3" xfId="1948" xr:uid="{00000000-0005-0000-0000-000088070000}"/>
    <cellStyle name="Currency 2 2 2 2 12" xfId="1949" xr:uid="{00000000-0005-0000-0000-000089070000}"/>
    <cellStyle name="Currency 2 2 2 2 12 2" xfId="1950" xr:uid="{00000000-0005-0000-0000-00008A070000}"/>
    <cellStyle name="Currency 2 2 2 2 12 2 2" xfId="1951" xr:uid="{00000000-0005-0000-0000-00008B070000}"/>
    <cellStyle name="Currency 2 2 2 2 12 3" xfId="1952" xr:uid="{00000000-0005-0000-0000-00008C070000}"/>
    <cellStyle name="Currency 2 2 2 2 13" xfId="1953" xr:uid="{00000000-0005-0000-0000-00008D070000}"/>
    <cellStyle name="Currency 2 2 2 2 13 2" xfId="1954" xr:uid="{00000000-0005-0000-0000-00008E070000}"/>
    <cellStyle name="Currency 2 2 2 2 13 2 2" xfId="1955" xr:uid="{00000000-0005-0000-0000-00008F070000}"/>
    <cellStyle name="Currency 2 2 2 2 13 3" xfId="1956" xr:uid="{00000000-0005-0000-0000-000090070000}"/>
    <cellStyle name="Currency 2 2 2 2 14" xfId="1957" xr:uid="{00000000-0005-0000-0000-000091070000}"/>
    <cellStyle name="Currency 2 2 2 2 14 2" xfId="1958" xr:uid="{00000000-0005-0000-0000-000092070000}"/>
    <cellStyle name="Currency 2 2 2 2 14 2 2" xfId="1959" xr:uid="{00000000-0005-0000-0000-000093070000}"/>
    <cellStyle name="Currency 2 2 2 2 14 3" xfId="1960" xr:uid="{00000000-0005-0000-0000-000094070000}"/>
    <cellStyle name="Currency 2 2 2 2 15" xfId="1961" xr:uid="{00000000-0005-0000-0000-000095070000}"/>
    <cellStyle name="Currency 2 2 2 2 15 2" xfId="1962" xr:uid="{00000000-0005-0000-0000-000096070000}"/>
    <cellStyle name="Currency 2 2 2 2 15 2 2" xfId="1963" xr:uid="{00000000-0005-0000-0000-000097070000}"/>
    <cellStyle name="Currency 2 2 2 2 15 3" xfId="1964" xr:uid="{00000000-0005-0000-0000-000098070000}"/>
    <cellStyle name="Currency 2 2 2 2 16" xfId="1965" xr:uid="{00000000-0005-0000-0000-000099070000}"/>
    <cellStyle name="Currency 2 2 2 2 16 2" xfId="1966" xr:uid="{00000000-0005-0000-0000-00009A070000}"/>
    <cellStyle name="Currency 2 2 2 2 16 2 2" xfId="1967" xr:uid="{00000000-0005-0000-0000-00009B070000}"/>
    <cellStyle name="Currency 2 2 2 2 16 3" xfId="1968" xr:uid="{00000000-0005-0000-0000-00009C070000}"/>
    <cellStyle name="Currency 2 2 2 2 17" xfId="1969" xr:uid="{00000000-0005-0000-0000-00009D070000}"/>
    <cellStyle name="Currency 2 2 2 2 17 2" xfId="1970" xr:uid="{00000000-0005-0000-0000-00009E070000}"/>
    <cellStyle name="Currency 2 2 2 2 17 2 2" xfId="1971" xr:uid="{00000000-0005-0000-0000-00009F070000}"/>
    <cellStyle name="Currency 2 2 2 2 17 3" xfId="1972" xr:uid="{00000000-0005-0000-0000-0000A0070000}"/>
    <cellStyle name="Currency 2 2 2 2 2" xfId="1973" xr:uid="{00000000-0005-0000-0000-0000A1070000}"/>
    <cellStyle name="Currency 2 2 2 2 2 2" xfId="1974" xr:uid="{00000000-0005-0000-0000-0000A2070000}"/>
    <cellStyle name="Currency 2 2 2 2 2 2 2" xfId="1975" xr:uid="{00000000-0005-0000-0000-0000A3070000}"/>
    <cellStyle name="Currency 2 2 2 2 2 2 2 2" xfId="1976" xr:uid="{00000000-0005-0000-0000-0000A4070000}"/>
    <cellStyle name="Currency 2 2 2 2 2 2 2 2 2" xfId="1977" xr:uid="{00000000-0005-0000-0000-0000A5070000}"/>
    <cellStyle name="Currency 2 2 2 2 2 2 2 3" xfId="1978" xr:uid="{00000000-0005-0000-0000-0000A6070000}"/>
    <cellStyle name="Currency 2 2 2 2 2 2 3" xfId="1979" xr:uid="{00000000-0005-0000-0000-0000A7070000}"/>
    <cellStyle name="Currency 2 2 2 2 2 2 3 2" xfId="1980" xr:uid="{00000000-0005-0000-0000-0000A8070000}"/>
    <cellStyle name="Currency 2 2 2 2 2 2 3 2 2" xfId="1981" xr:uid="{00000000-0005-0000-0000-0000A9070000}"/>
    <cellStyle name="Currency 2 2 2 2 2 2 3 3" xfId="1982" xr:uid="{00000000-0005-0000-0000-0000AA070000}"/>
    <cellStyle name="Currency 2 2 2 2 2 2 4" xfId="1983" xr:uid="{00000000-0005-0000-0000-0000AB070000}"/>
    <cellStyle name="Currency 2 2 2 2 2 2 4 2" xfId="1984" xr:uid="{00000000-0005-0000-0000-0000AC070000}"/>
    <cellStyle name="Currency 2 2 2 2 2 2 4 2 2" xfId="1985" xr:uid="{00000000-0005-0000-0000-0000AD070000}"/>
    <cellStyle name="Currency 2 2 2 2 2 2 4 3" xfId="1986" xr:uid="{00000000-0005-0000-0000-0000AE070000}"/>
    <cellStyle name="Currency 2 2 2 2 2 2 5" xfId="1987" xr:uid="{00000000-0005-0000-0000-0000AF070000}"/>
    <cellStyle name="Currency 2 2 2 2 2 2 5 2" xfId="1988" xr:uid="{00000000-0005-0000-0000-0000B0070000}"/>
    <cellStyle name="Currency 2 2 2 2 2 2 5 2 2" xfId="1989" xr:uid="{00000000-0005-0000-0000-0000B1070000}"/>
    <cellStyle name="Currency 2 2 2 2 2 2 5 3" xfId="1990" xr:uid="{00000000-0005-0000-0000-0000B2070000}"/>
    <cellStyle name="Currency 2 2 2 2 2 3" xfId="1991" xr:uid="{00000000-0005-0000-0000-0000B3070000}"/>
    <cellStyle name="Currency 2 2 2 2 2 4" xfId="1992" xr:uid="{00000000-0005-0000-0000-0000B4070000}"/>
    <cellStyle name="Currency 2 2 2 2 2 5" xfId="1993" xr:uid="{00000000-0005-0000-0000-0000B5070000}"/>
    <cellStyle name="Currency 2 2 2 2 2 6" xfId="1994" xr:uid="{00000000-0005-0000-0000-0000B6070000}"/>
    <cellStyle name="Currency 2 2 2 2 2 6 2" xfId="1995" xr:uid="{00000000-0005-0000-0000-0000B7070000}"/>
    <cellStyle name="Currency 2 2 2 2 2 7" xfId="1996" xr:uid="{00000000-0005-0000-0000-0000B8070000}"/>
    <cellStyle name="Currency 2 2 2 2 3" xfId="1997" xr:uid="{00000000-0005-0000-0000-0000B9070000}"/>
    <cellStyle name="Currency 2 2 2 2 3 2" xfId="1998" xr:uid="{00000000-0005-0000-0000-0000BA070000}"/>
    <cellStyle name="Currency 2 2 2 2 3 2 2" xfId="1999" xr:uid="{00000000-0005-0000-0000-0000BB070000}"/>
    <cellStyle name="Currency 2 2 2 2 3 3" xfId="2000" xr:uid="{00000000-0005-0000-0000-0000BC070000}"/>
    <cellStyle name="Currency 2 2 2 2 4" xfId="2001" xr:uid="{00000000-0005-0000-0000-0000BD070000}"/>
    <cellStyle name="Currency 2 2 2 2 4 2" xfId="2002" xr:uid="{00000000-0005-0000-0000-0000BE070000}"/>
    <cellStyle name="Currency 2 2 2 2 4 2 2" xfId="2003" xr:uid="{00000000-0005-0000-0000-0000BF070000}"/>
    <cellStyle name="Currency 2 2 2 2 4 3" xfId="2004" xr:uid="{00000000-0005-0000-0000-0000C0070000}"/>
    <cellStyle name="Currency 2 2 2 2 5" xfId="2005" xr:uid="{00000000-0005-0000-0000-0000C1070000}"/>
    <cellStyle name="Currency 2 2 2 2 5 2" xfId="2006" xr:uid="{00000000-0005-0000-0000-0000C2070000}"/>
    <cellStyle name="Currency 2 2 2 2 5 2 2" xfId="2007" xr:uid="{00000000-0005-0000-0000-0000C3070000}"/>
    <cellStyle name="Currency 2 2 2 2 5 3" xfId="2008" xr:uid="{00000000-0005-0000-0000-0000C4070000}"/>
    <cellStyle name="Currency 2 2 2 2 6" xfId="2009" xr:uid="{00000000-0005-0000-0000-0000C5070000}"/>
    <cellStyle name="Currency 2 2 2 2 6 2" xfId="2010" xr:uid="{00000000-0005-0000-0000-0000C6070000}"/>
    <cellStyle name="Currency 2 2 2 2 6 2 2" xfId="2011" xr:uid="{00000000-0005-0000-0000-0000C7070000}"/>
    <cellStyle name="Currency 2 2 2 2 6 3" xfId="2012" xr:uid="{00000000-0005-0000-0000-0000C8070000}"/>
    <cellStyle name="Currency 2 2 2 2 7" xfId="2013" xr:uid="{00000000-0005-0000-0000-0000C9070000}"/>
    <cellStyle name="Currency 2 2 2 2 7 2" xfId="2014" xr:uid="{00000000-0005-0000-0000-0000CA070000}"/>
    <cellStyle name="Currency 2 2 2 2 7 2 2" xfId="2015" xr:uid="{00000000-0005-0000-0000-0000CB070000}"/>
    <cellStyle name="Currency 2 2 2 2 7 3" xfId="2016" xr:uid="{00000000-0005-0000-0000-0000CC070000}"/>
    <cellStyle name="Currency 2 2 2 2 8" xfId="2017" xr:uid="{00000000-0005-0000-0000-0000CD070000}"/>
    <cellStyle name="Currency 2 2 2 2 8 2" xfId="2018" xr:uid="{00000000-0005-0000-0000-0000CE070000}"/>
    <cellStyle name="Currency 2 2 2 2 8 2 2" xfId="2019" xr:uid="{00000000-0005-0000-0000-0000CF070000}"/>
    <cellStyle name="Currency 2 2 2 2 8 3" xfId="2020" xr:uid="{00000000-0005-0000-0000-0000D0070000}"/>
    <cellStyle name="Currency 2 2 2 2 9" xfId="2021" xr:uid="{00000000-0005-0000-0000-0000D1070000}"/>
    <cellStyle name="Currency 2 2 2 2 9 2" xfId="2022" xr:uid="{00000000-0005-0000-0000-0000D2070000}"/>
    <cellStyle name="Currency 2 2 2 2 9 2 2" xfId="2023" xr:uid="{00000000-0005-0000-0000-0000D3070000}"/>
    <cellStyle name="Currency 2 2 2 2 9 3" xfId="2024" xr:uid="{00000000-0005-0000-0000-0000D4070000}"/>
    <cellStyle name="Currency 2 2 2 3" xfId="2025" xr:uid="{00000000-0005-0000-0000-0000D5070000}"/>
    <cellStyle name="Currency 2 2 2 4" xfId="2026" xr:uid="{00000000-0005-0000-0000-0000D6070000}"/>
    <cellStyle name="Currency 2 2 2 5" xfId="2027" xr:uid="{00000000-0005-0000-0000-0000D7070000}"/>
    <cellStyle name="Currency 2 2 2 6" xfId="2028" xr:uid="{00000000-0005-0000-0000-0000D8070000}"/>
    <cellStyle name="Currency 2 2 2 7" xfId="2029" xr:uid="{00000000-0005-0000-0000-0000D9070000}"/>
    <cellStyle name="Currency 2 2 2 8" xfId="2030" xr:uid="{00000000-0005-0000-0000-0000DA070000}"/>
    <cellStyle name="Currency 2 2 2 9" xfId="2031" xr:uid="{00000000-0005-0000-0000-0000DB070000}"/>
    <cellStyle name="Currency 2 2 20" xfId="2032" xr:uid="{00000000-0005-0000-0000-0000DC070000}"/>
    <cellStyle name="Currency 2 2 3" xfId="2033" xr:uid="{00000000-0005-0000-0000-0000DD070000}"/>
    <cellStyle name="Currency 2 2 3 2" xfId="2034" xr:uid="{00000000-0005-0000-0000-0000DE070000}"/>
    <cellStyle name="Currency 2 2 4" xfId="2035" xr:uid="{00000000-0005-0000-0000-0000DF070000}"/>
    <cellStyle name="Currency 2 2 4 2" xfId="2036" xr:uid="{00000000-0005-0000-0000-0000E0070000}"/>
    <cellStyle name="Currency 2 2 5" xfId="2037" xr:uid="{00000000-0005-0000-0000-0000E1070000}"/>
    <cellStyle name="Currency 2 2 5 2" xfId="2038" xr:uid="{00000000-0005-0000-0000-0000E2070000}"/>
    <cellStyle name="Currency 2 2 6" xfId="2039" xr:uid="{00000000-0005-0000-0000-0000E3070000}"/>
    <cellStyle name="Currency 2 2 6 2" xfId="2040" xr:uid="{00000000-0005-0000-0000-0000E4070000}"/>
    <cellStyle name="Currency 2 2 7" xfId="2041" xr:uid="{00000000-0005-0000-0000-0000E5070000}"/>
    <cellStyle name="Currency 2 2 7 2" xfId="2042" xr:uid="{00000000-0005-0000-0000-0000E6070000}"/>
    <cellStyle name="Currency 2 2 8" xfId="2043" xr:uid="{00000000-0005-0000-0000-0000E7070000}"/>
    <cellStyle name="Currency 2 2 8 2" xfId="2044" xr:uid="{00000000-0005-0000-0000-0000E8070000}"/>
    <cellStyle name="Currency 2 2 9" xfId="2045" xr:uid="{00000000-0005-0000-0000-0000E9070000}"/>
    <cellStyle name="Currency 2 2 9 2" xfId="2046" xr:uid="{00000000-0005-0000-0000-0000EA070000}"/>
    <cellStyle name="Currency 2 20" xfId="2047" xr:uid="{00000000-0005-0000-0000-0000EB070000}"/>
    <cellStyle name="Currency 2 20 2" xfId="2048" xr:uid="{00000000-0005-0000-0000-0000EC070000}"/>
    <cellStyle name="Currency 2 21" xfId="2049" xr:uid="{00000000-0005-0000-0000-0000ED070000}"/>
    <cellStyle name="Currency 2 21 2" xfId="2050" xr:uid="{00000000-0005-0000-0000-0000EE070000}"/>
    <cellStyle name="Currency 2 22" xfId="2051" xr:uid="{00000000-0005-0000-0000-0000EF070000}"/>
    <cellStyle name="Currency 2 22 2" xfId="2052" xr:uid="{00000000-0005-0000-0000-0000F0070000}"/>
    <cellStyle name="Currency 2 23" xfId="2053" xr:uid="{00000000-0005-0000-0000-0000F1070000}"/>
    <cellStyle name="Currency 2 23 2" xfId="2054" xr:uid="{00000000-0005-0000-0000-0000F2070000}"/>
    <cellStyle name="Currency 2 24" xfId="2055" xr:uid="{00000000-0005-0000-0000-0000F3070000}"/>
    <cellStyle name="Currency 2 24 2" xfId="2056" xr:uid="{00000000-0005-0000-0000-0000F4070000}"/>
    <cellStyle name="Currency 2 25" xfId="2057" xr:uid="{00000000-0005-0000-0000-0000F5070000}"/>
    <cellStyle name="Currency 2 25 2" xfId="2058" xr:uid="{00000000-0005-0000-0000-0000F6070000}"/>
    <cellStyle name="Currency 2 26" xfId="2059" xr:uid="{00000000-0005-0000-0000-0000F7070000}"/>
    <cellStyle name="Currency 2 26 2" xfId="2060" xr:uid="{00000000-0005-0000-0000-0000F8070000}"/>
    <cellStyle name="Currency 2 27" xfId="2061" xr:uid="{00000000-0005-0000-0000-0000F9070000}"/>
    <cellStyle name="Currency 2 27 2" xfId="2062" xr:uid="{00000000-0005-0000-0000-0000FA070000}"/>
    <cellStyle name="Currency 2 28" xfId="2063" xr:uid="{00000000-0005-0000-0000-0000FB070000}"/>
    <cellStyle name="Currency 2 28 2" xfId="2064" xr:uid="{00000000-0005-0000-0000-0000FC070000}"/>
    <cellStyle name="Currency 2 29" xfId="2065" xr:uid="{00000000-0005-0000-0000-0000FD070000}"/>
    <cellStyle name="Currency 2 29 2" xfId="2066" xr:uid="{00000000-0005-0000-0000-0000FE070000}"/>
    <cellStyle name="Currency 2 3" xfId="2067" xr:uid="{00000000-0005-0000-0000-0000FF070000}"/>
    <cellStyle name="Currency 2 3 2" xfId="2068" xr:uid="{00000000-0005-0000-0000-000000080000}"/>
    <cellStyle name="Currency 2 3 2 2" xfId="2069" xr:uid="{00000000-0005-0000-0000-000001080000}"/>
    <cellStyle name="Currency 2 3 2 3" xfId="2070" xr:uid="{00000000-0005-0000-0000-000002080000}"/>
    <cellStyle name="Currency 2 3 3" xfId="2071" xr:uid="{00000000-0005-0000-0000-000003080000}"/>
    <cellStyle name="Currency 2 30" xfId="2072" xr:uid="{00000000-0005-0000-0000-000004080000}"/>
    <cellStyle name="Currency 2 30 2" xfId="2073" xr:uid="{00000000-0005-0000-0000-000005080000}"/>
    <cellStyle name="Currency 2 31" xfId="2074" xr:uid="{00000000-0005-0000-0000-000006080000}"/>
    <cellStyle name="Currency 2 31 2" xfId="2075" xr:uid="{00000000-0005-0000-0000-000007080000}"/>
    <cellStyle name="Currency 2 32" xfId="2076" xr:uid="{00000000-0005-0000-0000-000008080000}"/>
    <cellStyle name="Currency 2 32 2" xfId="2077" xr:uid="{00000000-0005-0000-0000-000009080000}"/>
    <cellStyle name="Currency 2 33" xfId="2078" xr:uid="{00000000-0005-0000-0000-00000A080000}"/>
    <cellStyle name="Currency 2 33 2" xfId="2079" xr:uid="{00000000-0005-0000-0000-00000B080000}"/>
    <cellStyle name="Currency 2 34" xfId="2080" xr:uid="{00000000-0005-0000-0000-00000C080000}"/>
    <cellStyle name="Currency 2 34 2" xfId="2081" xr:uid="{00000000-0005-0000-0000-00000D080000}"/>
    <cellStyle name="Currency 2 35" xfId="2082" xr:uid="{00000000-0005-0000-0000-00000E080000}"/>
    <cellStyle name="Currency 2 35 2" xfId="2083" xr:uid="{00000000-0005-0000-0000-00000F080000}"/>
    <cellStyle name="Currency 2 36" xfId="2084" xr:uid="{00000000-0005-0000-0000-000010080000}"/>
    <cellStyle name="Currency 2 36 2" xfId="2085" xr:uid="{00000000-0005-0000-0000-000011080000}"/>
    <cellStyle name="Currency 2 37" xfId="2086" xr:uid="{00000000-0005-0000-0000-000012080000}"/>
    <cellStyle name="Currency 2 37 2" xfId="2087" xr:uid="{00000000-0005-0000-0000-000013080000}"/>
    <cellStyle name="Currency 2 38" xfId="2088" xr:uid="{00000000-0005-0000-0000-000014080000}"/>
    <cellStyle name="Currency 2 38 2" xfId="2089" xr:uid="{00000000-0005-0000-0000-000015080000}"/>
    <cellStyle name="Currency 2 39" xfId="2090" xr:uid="{00000000-0005-0000-0000-000016080000}"/>
    <cellStyle name="Currency 2 39 2" xfId="2091" xr:uid="{00000000-0005-0000-0000-000017080000}"/>
    <cellStyle name="Currency 2 4" xfId="2092" xr:uid="{00000000-0005-0000-0000-000018080000}"/>
    <cellStyle name="Currency 2 4 2" xfId="2093" xr:uid="{00000000-0005-0000-0000-000019080000}"/>
    <cellStyle name="Currency 2 4 2 2" xfId="2094" xr:uid="{00000000-0005-0000-0000-00001A080000}"/>
    <cellStyle name="Currency 2 4 2 3" xfId="2095" xr:uid="{00000000-0005-0000-0000-00001B080000}"/>
    <cellStyle name="Currency 2 4 3" xfId="2096" xr:uid="{00000000-0005-0000-0000-00001C080000}"/>
    <cellStyle name="Currency 2 40" xfId="2097" xr:uid="{00000000-0005-0000-0000-00001D080000}"/>
    <cellStyle name="Currency 2 40 2" xfId="2098" xr:uid="{00000000-0005-0000-0000-00001E080000}"/>
    <cellStyle name="Currency 2 41" xfId="2099" xr:uid="{00000000-0005-0000-0000-00001F080000}"/>
    <cellStyle name="Currency 2 41 2" xfId="2100" xr:uid="{00000000-0005-0000-0000-000020080000}"/>
    <cellStyle name="Currency 2 42" xfId="2101" xr:uid="{00000000-0005-0000-0000-000021080000}"/>
    <cellStyle name="Currency 2 42 2" xfId="2102" xr:uid="{00000000-0005-0000-0000-000022080000}"/>
    <cellStyle name="Currency 2 43" xfId="2103" xr:uid="{00000000-0005-0000-0000-000023080000}"/>
    <cellStyle name="Currency 2 43 2" xfId="2104" xr:uid="{00000000-0005-0000-0000-000024080000}"/>
    <cellStyle name="Currency 2 44" xfId="2105" xr:uid="{00000000-0005-0000-0000-000025080000}"/>
    <cellStyle name="Currency 2 44 2" xfId="2106" xr:uid="{00000000-0005-0000-0000-000026080000}"/>
    <cellStyle name="Currency 2 45" xfId="2107" xr:uid="{00000000-0005-0000-0000-000027080000}"/>
    <cellStyle name="Currency 2 45 2" xfId="2108" xr:uid="{00000000-0005-0000-0000-000028080000}"/>
    <cellStyle name="Currency 2 46" xfId="2109" xr:uid="{00000000-0005-0000-0000-000029080000}"/>
    <cellStyle name="Currency 2 46 2" xfId="2110" xr:uid="{00000000-0005-0000-0000-00002A080000}"/>
    <cellStyle name="Currency 2 47" xfId="2111" xr:uid="{00000000-0005-0000-0000-00002B080000}"/>
    <cellStyle name="Currency 2 47 2" xfId="2112" xr:uid="{00000000-0005-0000-0000-00002C080000}"/>
    <cellStyle name="Currency 2 48" xfId="2113" xr:uid="{00000000-0005-0000-0000-00002D080000}"/>
    <cellStyle name="Currency 2 48 2" xfId="2114" xr:uid="{00000000-0005-0000-0000-00002E080000}"/>
    <cellStyle name="Currency 2 49" xfId="2115" xr:uid="{00000000-0005-0000-0000-00002F080000}"/>
    <cellStyle name="Currency 2 49 2" xfId="2116" xr:uid="{00000000-0005-0000-0000-000030080000}"/>
    <cellStyle name="Currency 2 5" xfId="2117" xr:uid="{00000000-0005-0000-0000-000031080000}"/>
    <cellStyle name="Currency 2 5 2" xfId="2118" xr:uid="{00000000-0005-0000-0000-000032080000}"/>
    <cellStyle name="Currency 2 5 2 2" xfId="2119" xr:uid="{00000000-0005-0000-0000-000033080000}"/>
    <cellStyle name="Currency 2 5 2 3" xfId="2120" xr:uid="{00000000-0005-0000-0000-000034080000}"/>
    <cellStyle name="Currency 2 5 3" xfId="2121" xr:uid="{00000000-0005-0000-0000-000035080000}"/>
    <cellStyle name="Currency 2 50" xfId="2122" xr:uid="{00000000-0005-0000-0000-000036080000}"/>
    <cellStyle name="Currency 2 50 2" xfId="2123" xr:uid="{00000000-0005-0000-0000-000037080000}"/>
    <cellStyle name="Currency 2 51" xfId="2124" xr:uid="{00000000-0005-0000-0000-000038080000}"/>
    <cellStyle name="Currency 2 51 2" xfId="2125" xr:uid="{00000000-0005-0000-0000-000039080000}"/>
    <cellStyle name="Currency 2 52" xfId="2126" xr:uid="{00000000-0005-0000-0000-00003A080000}"/>
    <cellStyle name="Currency 2 52 2" xfId="2127" xr:uid="{00000000-0005-0000-0000-00003B080000}"/>
    <cellStyle name="Currency 2 53" xfId="2128" xr:uid="{00000000-0005-0000-0000-00003C080000}"/>
    <cellStyle name="Currency 2 53 2" xfId="2129" xr:uid="{00000000-0005-0000-0000-00003D080000}"/>
    <cellStyle name="Currency 2 54" xfId="2130" xr:uid="{00000000-0005-0000-0000-00003E080000}"/>
    <cellStyle name="Currency 2 54 2" xfId="2131" xr:uid="{00000000-0005-0000-0000-00003F080000}"/>
    <cellStyle name="Currency 2 55" xfId="2132" xr:uid="{00000000-0005-0000-0000-000040080000}"/>
    <cellStyle name="Currency 2 55 2" xfId="2133" xr:uid="{00000000-0005-0000-0000-000041080000}"/>
    <cellStyle name="Currency 2 56" xfId="2134" xr:uid="{00000000-0005-0000-0000-000042080000}"/>
    <cellStyle name="Currency 2 56 2" xfId="2135" xr:uid="{00000000-0005-0000-0000-000043080000}"/>
    <cellStyle name="Currency 2 57" xfId="2136" xr:uid="{00000000-0005-0000-0000-000044080000}"/>
    <cellStyle name="Currency 2 57 2" xfId="2137" xr:uid="{00000000-0005-0000-0000-000045080000}"/>
    <cellStyle name="Currency 2 58" xfId="2138" xr:uid="{00000000-0005-0000-0000-000046080000}"/>
    <cellStyle name="Currency 2 58 2" xfId="2139" xr:uid="{00000000-0005-0000-0000-000047080000}"/>
    <cellStyle name="Currency 2 59" xfId="2140" xr:uid="{00000000-0005-0000-0000-000048080000}"/>
    <cellStyle name="Currency 2 59 2" xfId="2141" xr:uid="{00000000-0005-0000-0000-000049080000}"/>
    <cellStyle name="Currency 2 6" xfId="2142" xr:uid="{00000000-0005-0000-0000-00004A080000}"/>
    <cellStyle name="Currency 2 6 2" xfId="2143" xr:uid="{00000000-0005-0000-0000-00004B080000}"/>
    <cellStyle name="Currency 2 6 2 2" xfId="2144" xr:uid="{00000000-0005-0000-0000-00004C080000}"/>
    <cellStyle name="Currency 2 6 2 3" xfId="2145" xr:uid="{00000000-0005-0000-0000-00004D080000}"/>
    <cellStyle name="Currency 2 6 3" xfId="2146" xr:uid="{00000000-0005-0000-0000-00004E080000}"/>
    <cellStyle name="Currency 2 60" xfId="2147" xr:uid="{00000000-0005-0000-0000-00004F080000}"/>
    <cellStyle name="Currency 2 60 2" xfId="2148" xr:uid="{00000000-0005-0000-0000-000050080000}"/>
    <cellStyle name="Currency 2 61" xfId="2149" xr:uid="{00000000-0005-0000-0000-000051080000}"/>
    <cellStyle name="Currency 2 61 2" xfId="2150" xr:uid="{00000000-0005-0000-0000-000052080000}"/>
    <cellStyle name="Currency 2 62" xfId="2151" xr:uid="{00000000-0005-0000-0000-000053080000}"/>
    <cellStyle name="Currency 2 63" xfId="2152" xr:uid="{00000000-0005-0000-0000-000054080000}"/>
    <cellStyle name="Currency 2 64" xfId="2153" xr:uid="{00000000-0005-0000-0000-000055080000}"/>
    <cellStyle name="Currency 2 65" xfId="2154" xr:uid="{00000000-0005-0000-0000-000056080000}"/>
    <cellStyle name="Currency 2 66" xfId="2155" xr:uid="{00000000-0005-0000-0000-000057080000}"/>
    <cellStyle name="Currency 2 67" xfId="2156" xr:uid="{00000000-0005-0000-0000-000058080000}"/>
    <cellStyle name="Currency 2 68" xfId="2157" xr:uid="{00000000-0005-0000-0000-000059080000}"/>
    <cellStyle name="Currency 2 69" xfId="2158" xr:uid="{00000000-0005-0000-0000-00005A080000}"/>
    <cellStyle name="Currency 2 7" xfId="2159" xr:uid="{00000000-0005-0000-0000-00005B080000}"/>
    <cellStyle name="Currency 2 7 2" xfId="2160" xr:uid="{00000000-0005-0000-0000-00005C080000}"/>
    <cellStyle name="Currency 2 7 2 2" xfId="2161" xr:uid="{00000000-0005-0000-0000-00005D080000}"/>
    <cellStyle name="Currency 2 7 2 3" xfId="2162" xr:uid="{00000000-0005-0000-0000-00005E080000}"/>
    <cellStyle name="Currency 2 7 3" xfId="2163" xr:uid="{00000000-0005-0000-0000-00005F080000}"/>
    <cellStyle name="Currency 2 70" xfId="2164" xr:uid="{00000000-0005-0000-0000-000060080000}"/>
    <cellStyle name="Currency 2 71" xfId="2165" xr:uid="{00000000-0005-0000-0000-000061080000}"/>
    <cellStyle name="Currency 2 72" xfId="2166" xr:uid="{00000000-0005-0000-0000-000062080000}"/>
    <cellStyle name="Currency 2 73" xfId="2167" xr:uid="{00000000-0005-0000-0000-000063080000}"/>
    <cellStyle name="Currency 2 74" xfId="2168" xr:uid="{00000000-0005-0000-0000-000064080000}"/>
    <cellStyle name="Currency 2 75" xfId="2169" xr:uid="{00000000-0005-0000-0000-000065080000}"/>
    <cellStyle name="Currency 2 76" xfId="2170" xr:uid="{00000000-0005-0000-0000-000066080000}"/>
    <cellStyle name="Currency 2 77" xfId="2171" xr:uid="{00000000-0005-0000-0000-000067080000}"/>
    <cellStyle name="Currency 2 78" xfId="2172" xr:uid="{00000000-0005-0000-0000-000068080000}"/>
    <cellStyle name="Currency 2 79" xfId="2173" xr:uid="{00000000-0005-0000-0000-000069080000}"/>
    <cellStyle name="Currency 2 8" xfId="2174" xr:uid="{00000000-0005-0000-0000-00006A080000}"/>
    <cellStyle name="Currency 2 8 2" xfId="2175" xr:uid="{00000000-0005-0000-0000-00006B080000}"/>
    <cellStyle name="Currency 2 8 2 2" xfId="2176" xr:uid="{00000000-0005-0000-0000-00006C080000}"/>
    <cellStyle name="Currency 2 8 2 3" xfId="2177" xr:uid="{00000000-0005-0000-0000-00006D080000}"/>
    <cellStyle name="Currency 2 8 3" xfId="2178" xr:uid="{00000000-0005-0000-0000-00006E080000}"/>
    <cellStyle name="Currency 2 80" xfId="2179" xr:uid="{00000000-0005-0000-0000-00006F080000}"/>
    <cellStyle name="Currency 2 81" xfId="2180" xr:uid="{00000000-0005-0000-0000-000070080000}"/>
    <cellStyle name="Currency 2 82" xfId="2181" xr:uid="{00000000-0005-0000-0000-000071080000}"/>
    <cellStyle name="Currency 2 83" xfId="2182" xr:uid="{00000000-0005-0000-0000-000072080000}"/>
    <cellStyle name="Currency 2 84" xfId="2183" xr:uid="{00000000-0005-0000-0000-000073080000}"/>
    <cellStyle name="Currency 2 85" xfId="2184" xr:uid="{00000000-0005-0000-0000-000074080000}"/>
    <cellStyle name="Currency 2 86" xfId="2185" xr:uid="{00000000-0005-0000-0000-000075080000}"/>
    <cellStyle name="Currency 2 87" xfId="2186" xr:uid="{00000000-0005-0000-0000-000076080000}"/>
    <cellStyle name="Currency 2 88" xfId="2187" xr:uid="{00000000-0005-0000-0000-000077080000}"/>
    <cellStyle name="Currency 2 89" xfId="2188" xr:uid="{00000000-0005-0000-0000-000078080000}"/>
    <cellStyle name="Currency 2 9" xfId="2189" xr:uid="{00000000-0005-0000-0000-000079080000}"/>
    <cellStyle name="Currency 2 9 2" xfId="2190" xr:uid="{00000000-0005-0000-0000-00007A080000}"/>
    <cellStyle name="Currency 2 9 2 2" xfId="2191" xr:uid="{00000000-0005-0000-0000-00007B080000}"/>
    <cellStyle name="Currency 2 9 2 3" xfId="2192" xr:uid="{00000000-0005-0000-0000-00007C080000}"/>
    <cellStyle name="Currency 2 9 3" xfId="2193" xr:uid="{00000000-0005-0000-0000-00007D080000}"/>
    <cellStyle name="Currency 2 90" xfId="2194" xr:uid="{00000000-0005-0000-0000-00007E080000}"/>
    <cellStyle name="Currency 2 91" xfId="2195" xr:uid="{00000000-0005-0000-0000-00007F080000}"/>
    <cellStyle name="Currency 2 92" xfId="2196" xr:uid="{00000000-0005-0000-0000-000080080000}"/>
    <cellStyle name="Currency 2 93" xfId="2197" xr:uid="{00000000-0005-0000-0000-000081080000}"/>
    <cellStyle name="Currency 2 94" xfId="2198" xr:uid="{00000000-0005-0000-0000-000082080000}"/>
    <cellStyle name="Currency 2 95" xfId="2199" xr:uid="{00000000-0005-0000-0000-000083080000}"/>
    <cellStyle name="Currency 2 96" xfId="2200" xr:uid="{00000000-0005-0000-0000-000084080000}"/>
    <cellStyle name="Currency 2 97" xfId="2201" xr:uid="{00000000-0005-0000-0000-000085080000}"/>
    <cellStyle name="Currency 2 98" xfId="2202" xr:uid="{00000000-0005-0000-0000-000086080000}"/>
    <cellStyle name="Currency 2 99" xfId="2203" xr:uid="{00000000-0005-0000-0000-000087080000}"/>
    <cellStyle name="Currency 20" xfId="2204" xr:uid="{00000000-0005-0000-0000-000088080000}"/>
    <cellStyle name="Currency 21" xfId="2205" xr:uid="{00000000-0005-0000-0000-000089080000}"/>
    <cellStyle name="Currency 22" xfId="2206" xr:uid="{00000000-0005-0000-0000-00008A080000}"/>
    <cellStyle name="Currency 23" xfId="2207" xr:uid="{00000000-0005-0000-0000-00008B080000}"/>
    <cellStyle name="Currency 24" xfId="2208" xr:uid="{00000000-0005-0000-0000-00008C080000}"/>
    <cellStyle name="Currency 25" xfId="2209" xr:uid="{00000000-0005-0000-0000-00008D080000}"/>
    <cellStyle name="Currency 25 2" xfId="2210" xr:uid="{00000000-0005-0000-0000-00008E080000}"/>
    <cellStyle name="Currency 25 3" xfId="2211" xr:uid="{00000000-0005-0000-0000-00008F080000}"/>
    <cellStyle name="Currency 26" xfId="2212" xr:uid="{00000000-0005-0000-0000-000090080000}"/>
    <cellStyle name="Currency 27" xfId="2213" xr:uid="{00000000-0005-0000-0000-000091080000}"/>
    <cellStyle name="Currency 28" xfId="2214" xr:uid="{00000000-0005-0000-0000-000092080000}"/>
    <cellStyle name="Currency 29" xfId="2215" xr:uid="{00000000-0005-0000-0000-000093080000}"/>
    <cellStyle name="Currency 3" xfId="2216" xr:uid="{00000000-0005-0000-0000-000094080000}"/>
    <cellStyle name="Currency 3 10" xfId="2217" xr:uid="{00000000-0005-0000-0000-000095080000}"/>
    <cellStyle name="Currency 3 10 2" xfId="2218" xr:uid="{00000000-0005-0000-0000-000096080000}"/>
    <cellStyle name="Currency 3 10 2 2" xfId="2219" xr:uid="{00000000-0005-0000-0000-000097080000}"/>
    <cellStyle name="Currency 3 10 2 3" xfId="2220" xr:uid="{00000000-0005-0000-0000-000098080000}"/>
    <cellStyle name="Currency 3 10 3" xfId="2221" xr:uid="{00000000-0005-0000-0000-000099080000}"/>
    <cellStyle name="Currency 3 100" xfId="2222" xr:uid="{00000000-0005-0000-0000-00009A080000}"/>
    <cellStyle name="Currency 3 101" xfId="2223" xr:uid="{00000000-0005-0000-0000-00009B080000}"/>
    <cellStyle name="Currency 3 102" xfId="2224" xr:uid="{00000000-0005-0000-0000-00009C080000}"/>
    <cellStyle name="Currency 3 103" xfId="2225" xr:uid="{00000000-0005-0000-0000-00009D080000}"/>
    <cellStyle name="Currency 3 104" xfId="2226" xr:uid="{00000000-0005-0000-0000-00009E080000}"/>
    <cellStyle name="Currency 3 105" xfId="2227" xr:uid="{00000000-0005-0000-0000-00009F080000}"/>
    <cellStyle name="Currency 3 106" xfId="2228" xr:uid="{00000000-0005-0000-0000-0000A0080000}"/>
    <cellStyle name="Currency 3 107" xfId="2229" xr:uid="{00000000-0005-0000-0000-0000A1080000}"/>
    <cellStyle name="Currency 3 108" xfId="2230" xr:uid="{00000000-0005-0000-0000-0000A2080000}"/>
    <cellStyle name="Currency 3 109" xfId="2231" xr:uid="{00000000-0005-0000-0000-0000A3080000}"/>
    <cellStyle name="Currency 3 11" xfId="2232" xr:uid="{00000000-0005-0000-0000-0000A4080000}"/>
    <cellStyle name="Currency 3 11 2" xfId="2233" xr:uid="{00000000-0005-0000-0000-0000A5080000}"/>
    <cellStyle name="Currency 3 11 2 2" xfId="2234" xr:uid="{00000000-0005-0000-0000-0000A6080000}"/>
    <cellStyle name="Currency 3 11 2 3" xfId="2235" xr:uid="{00000000-0005-0000-0000-0000A7080000}"/>
    <cellStyle name="Currency 3 11 3" xfId="2236" xr:uid="{00000000-0005-0000-0000-0000A8080000}"/>
    <cellStyle name="Currency 3 110" xfId="2237" xr:uid="{00000000-0005-0000-0000-0000A9080000}"/>
    <cellStyle name="Currency 3 111" xfId="2238" xr:uid="{00000000-0005-0000-0000-0000AA080000}"/>
    <cellStyle name="Currency 3 112" xfId="2239" xr:uid="{00000000-0005-0000-0000-0000AB080000}"/>
    <cellStyle name="Currency 3 113" xfId="2240" xr:uid="{00000000-0005-0000-0000-0000AC080000}"/>
    <cellStyle name="Currency 3 114" xfId="2241" xr:uid="{00000000-0005-0000-0000-0000AD080000}"/>
    <cellStyle name="Currency 3 115" xfId="2242" xr:uid="{00000000-0005-0000-0000-0000AE080000}"/>
    <cellStyle name="Currency 3 116" xfId="2243" xr:uid="{00000000-0005-0000-0000-0000AF080000}"/>
    <cellStyle name="Currency 3 117" xfId="2244" xr:uid="{00000000-0005-0000-0000-0000B0080000}"/>
    <cellStyle name="Currency 3 118" xfId="2245" xr:uid="{00000000-0005-0000-0000-0000B1080000}"/>
    <cellStyle name="Currency 3 119" xfId="2246" xr:uid="{00000000-0005-0000-0000-0000B2080000}"/>
    <cellStyle name="Currency 3 12" xfId="2247" xr:uid="{00000000-0005-0000-0000-0000B3080000}"/>
    <cellStyle name="Currency 3 12 2" xfId="2248" xr:uid="{00000000-0005-0000-0000-0000B4080000}"/>
    <cellStyle name="Currency 3 12 2 2" xfId="2249" xr:uid="{00000000-0005-0000-0000-0000B5080000}"/>
    <cellStyle name="Currency 3 12 2 3" xfId="2250" xr:uid="{00000000-0005-0000-0000-0000B6080000}"/>
    <cellStyle name="Currency 3 12 3" xfId="2251" xr:uid="{00000000-0005-0000-0000-0000B7080000}"/>
    <cellStyle name="Currency 3 120" xfId="2252" xr:uid="{00000000-0005-0000-0000-0000B8080000}"/>
    <cellStyle name="Currency 3 121" xfId="2253" xr:uid="{00000000-0005-0000-0000-0000B9080000}"/>
    <cellStyle name="Currency 3 122" xfId="2254" xr:uid="{00000000-0005-0000-0000-0000BA080000}"/>
    <cellStyle name="Currency 3 123" xfId="2255" xr:uid="{00000000-0005-0000-0000-0000BB080000}"/>
    <cellStyle name="Currency 3 124" xfId="2256" xr:uid="{00000000-0005-0000-0000-0000BC080000}"/>
    <cellStyle name="Currency 3 125" xfId="2257" xr:uid="{00000000-0005-0000-0000-0000BD080000}"/>
    <cellStyle name="Currency 3 126" xfId="2258" xr:uid="{00000000-0005-0000-0000-0000BE080000}"/>
    <cellStyle name="Currency 3 127" xfId="2259" xr:uid="{00000000-0005-0000-0000-0000BF080000}"/>
    <cellStyle name="Currency 3 128" xfId="2260" xr:uid="{00000000-0005-0000-0000-0000C0080000}"/>
    <cellStyle name="Currency 3 129" xfId="2261" xr:uid="{00000000-0005-0000-0000-0000C1080000}"/>
    <cellStyle name="Currency 3 13" xfId="2262" xr:uid="{00000000-0005-0000-0000-0000C2080000}"/>
    <cellStyle name="Currency 3 13 2" xfId="2263" xr:uid="{00000000-0005-0000-0000-0000C3080000}"/>
    <cellStyle name="Currency 3 13 2 2" xfId="2264" xr:uid="{00000000-0005-0000-0000-0000C4080000}"/>
    <cellStyle name="Currency 3 13 2 3" xfId="2265" xr:uid="{00000000-0005-0000-0000-0000C5080000}"/>
    <cellStyle name="Currency 3 13 3" xfId="2266" xr:uid="{00000000-0005-0000-0000-0000C6080000}"/>
    <cellStyle name="Currency 3 130" xfId="2267" xr:uid="{00000000-0005-0000-0000-0000C7080000}"/>
    <cellStyle name="Currency 3 131" xfId="2268" xr:uid="{00000000-0005-0000-0000-0000C8080000}"/>
    <cellStyle name="Currency 3 132" xfId="2269" xr:uid="{00000000-0005-0000-0000-0000C9080000}"/>
    <cellStyle name="Currency 3 133" xfId="2270" xr:uid="{00000000-0005-0000-0000-0000CA080000}"/>
    <cellStyle name="Currency 3 134" xfId="2271" xr:uid="{00000000-0005-0000-0000-0000CB080000}"/>
    <cellStyle name="Currency 3 135" xfId="2272" xr:uid="{00000000-0005-0000-0000-0000CC080000}"/>
    <cellStyle name="Currency 3 136" xfId="2273" xr:uid="{00000000-0005-0000-0000-0000CD080000}"/>
    <cellStyle name="Currency 3 137" xfId="2274" xr:uid="{00000000-0005-0000-0000-0000CE080000}"/>
    <cellStyle name="Currency 3 138" xfId="2275" xr:uid="{00000000-0005-0000-0000-0000CF080000}"/>
    <cellStyle name="Currency 3 139" xfId="2276" xr:uid="{00000000-0005-0000-0000-0000D0080000}"/>
    <cellStyle name="Currency 3 14" xfId="2277" xr:uid="{00000000-0005-0000-0000-0000D1080000}"/>
    <cellStyle name="Currency 3 14 2" xfId="2278" xr:uid="{00000000-0005-0000-0000-0000D2080000}"/>
    <cellStyle name="Currency 3 14 2 2" xfId="2279" xr:uid="{00000000-0005-0000-0000-0000D3080000}"/>
    <cellStyle name="Currency 3 14 2 3" xfId="2280" xr:uid="{00000000-0005-0000-0000-0000D4080000}"/>
    <cellStyle name="Currency 3 14 3" xfId="2281" xr:uid="{00000000-0005-0000-0000-0000D5080000}"/>
    <cellStyle name="Currency 3 15" xfId="2282" xr:uid="{00000000-0005-0000-0000-0000D6080000}"/>
    <cellStyle name="Currency 3 15 2" xfId="2283" xr:uid="{00000000-0005-0000-0000-0000D7080000}"/>
    <cellStyle name="Currency 3 15 2 2" xfId="2284" xr:uid="{00000000-0005-0000-0000-0000D8080000}"/>
    <cellStyle name="Currency 3 15 2 3" xfId="2285" xr:uid="{00000000-0005-0000-0000-0000D9080000}"/>
    <cellStyle name="Currency 3 15 3" xfId="2286" xr:uid="{00000000-0005-0000-0000-0000DA080000}"/>
    <cellStyle name="Currency 3 16" xfId="2287" xr:uid="{00000000-0005-0000-0000-0000DB080000}"/>
    <cellStyle name="Currency 3 16 2" xfId="2288" xr:uid="{00000000-0005-0000-0000-0000DC080000}"/>
    <cellStyle name="Currency 3 16 2 2" xfId="2289" xr:uid="{00000000-0005-0000-0000-0000DD080000}"/>
    <cellStyle name="Currency 3 16 2 3" xfId="2290" xr:uid="{00000000-0005-0000-0000-0000DE080000}"/>
    <cellStyle name="Currency 3 16 3" xfId="2291" xr:uid="{00000000-0005-0000-0000-0000DF080000}"/>
    <cellStyle name="Currency 3 17" xfId="2292" xr:uid="{00000000-0005-0000-0000-0000E0080000}"/>
    <cellStyle name="Currency 3 17 2" xfId="2293" xr:uid="{00000000-0005-0000-0000-0000E1080000}"/>
    <cellStyle name="Currency 3 17 2 2" xfId="2294" xr:uid="{00000000-0005-0000-0000-0000E2080000}"/>
    <cellStyle name="Currency 3 17 2 3" xfId="2295" xr:uid="{00000000-0005-0000-0000-0000E3080000}"/>
    <cellStyle name="Currency 3 17 3" xfId="2296" xr:uid="{00000000-0005-0000-0000-0000E4080000}"/>
    <cellStyle name="Currency 3 18" xfId="2297" xr:uid="{00000000-0005-0000-0000-0000E5080000}"/>
    <cellStyle name="Currency 3 18 2" xfId="2298" xr:uid="{00000000-0005-0000-0000-0000E6080000}"/>
    <cellStyle name="Currency 3 18 2 2" xfId="2299" xr:uid="{00000000-0005-0000-0000-0000E7080000}"/>
    <cellStyle name="Currency 3 18 2 3" xfId="2300" xr:uid="{00000000-0005-0000-0000-0000E8080000}"/>
    <cellStyle name="Currency 3 18 3" xfId="2301" xr:uid="{00000000-0005-0000-0000-0000E9080000}"/>
    <cellStyle name="Currency 3 19" xfId="2302" xr:uid="{00000000-0005-0000-0000-0000EA080000}"/>
    <cellStyle name="Currency 3 19 2" xfId="2303" xr:uid="{00000000-0005-0000-0000-0000EB080000}"/>
    <cellStyle name="Currency 3 19 2 2" xfId="2304" xr:uid="{00000000-0005-0000-0000-0000EC080000}"/>
    <cellStyle name="Currency 3 19 2 3" xfId="2305" xr:uid="{00000000-0005-0000-0000-0000ED080000}"/>
    <cellStyle name="Currency 3 19 3" xfId="2306" xr:uid="{00000000-0005-0000-0000-0000EE080000}"/>
    <cellStyle name="Currency 3 2" xfId="2307" xr:uid="{00000000-0005-0000-0000-0000EF080000}"/>
    <cellStyle name="Currency 3 2 10" xfId="2308" xr:uid="{00000000-0005-0000-0000-0000F0080000}"/>
    <cellStyle name="Currency 3 2 11" xfId="2309" xr:uid="{00000000-0005-0000-0000-0000F1080000}"/>
    <cellStyle name="Currency 3 2 12" xfId="2310" xr:uid="{00000000-0005-0000-0000-0000F2080000}"/>
    <cellStyle name="Currency 3 2 13" xfId="2311" xr:uid="{00000000-0005-0000-0000-0000F3080000}"/>
    <cellStyle name="Currency 3 2 14" xfId="2312" xr:uid="{00000000-0005-0000-0000-0000F4080000}"/>
    <cellStyle name="Currency 3 2 15" xfId="2313" xr:uid="{00000000-0005-0000-0000-0000F5080000}"/>
    <cellStyle name="Currency 3 2 15 2" xfId="2314" xr:uid="{00000000-0005-0000-0000-0000F6080000}"/>
    <cellStyle name="Currency 3 2 16" xfId="2315" xr:uid="{00000000-0005-0000-0000-0000F7080000}"/>
    <cellStyle name="Currency 3 2 17" xfId="2316" xr:uid="{00000000-0005-0000-0000-0000F8080000}"/>
    <cellStyle name="Currency 3 2 18" xfId="2317" xr:uid="{00000000-0005-0000-0000-0000F9080000}"/>
    <cellStyle name="Currency 3 2 18 2" xfId="2318" xr:uid="{00000000-0005-0000-0000-0000FA080000}"/>
    <cellStyle name="Currency 3 2 19" xfId="2319" xr:uid="{00000000-0005-0000-0000-0000FB080000}"/>
    <cellStyle name="Currency 3 2 2" xfId="2320" xr:uid="{00000000-0005-0000-0000-0000FC080000}"/>
    <cellStyle name="Currency 3 2 2 10" xfId="2321" xr:uid="{00000000-0005-0000-0000-0000FD080000}"/>
    <cellStyle name="Currency 3 2 2 11" xfId="2322" xr:uid="{00000000-0005-0000-0000-0000FE080000}"/>
    <cellStyle name="Currency 3 2 2 12" xfId="2323" xr:uid="{00000000-0005-0000-0000-0000FF080000}"/>
    <cellStyle name="Currency 3 2 2 13" xfId="2324" xr:uid="{00000000-0005-0000-0000-000000090000}"/>
    <cellStyle name="Currency 3 2 2 14" xfId="2325" xr:uid="{00000000-0005-0000-0000-000001090000}"/>
    <cellStyle name="Currency 3 2 2 15" xfId="2326" xr:uid="{00000000-0005-0000-0000-000002090000}"/>
    <cellStyle name="Currency 3 2 2 16" xfId="2327" xr:uid="{00000000-0005-0000-0000-000003090000}"/>
    <cellStyle name="Currency 3 2 2 17" xfId="2328" xr:uid="{00000000-0005-0000-0000-000004090000}"/>
    <cellStyle name="Currency 3 2 2 18" xfId="2329" xr:uid="{00000000-0005-0000-0000-000005090000}"/>
    <cellStyle name="Currency 3 2 2 2" xfId="2330" xr:uid="{00000000-0005-0000-0000-000006090000}"/>
    <cellStyle name="Currency 3 2 2 2 10" xfId="2331" xr:uid="{00000000-0005-0000-0000-000007090000}"/>
    <cellStyle name="Currency 3 2 2 2 11" xfId="2332" xr:uid="{00000000-0005-0000-0000-000008090000}"/>
    <cellStyle name="Currency 3 2 2 2 12" xfId="2333" xr:uid="{00000000-0005-0000-0000-000009090000}"/>
    <cellStyle name="Currency 3 2 2 2 13" xfId="2334" xr:uid="{00000000-0005-0000-0000-00000A090000}"/>
    <cellStyle name="Currency 3 2 2 2 14" xfId="2335" xr:uid="{00000000-0005-0000-0000-00000B090000}"/>
    <cellStyle name="Currency 3 2 2 2 15" xfId="2336" xr:uid="{00000000-0005-0000-0000-00000C090000}"/>
    <cellStyle name="Currency 3 2 2 2 16" xfId="2337" xr:uid="{00000000-0005-0000-0000-00000D090000}"/>
    <cellStyle name="Currency 3 2 2 2 17" xfId="2338" xr:uid="{00000000-0005-0000-0000-00000E090000}"/>
    <cellStyle name="Currency 3 2 2 2 2" xfId="2339" xr:uid="{00000000-0005-0000-0000-00000F090000}"/>
    <cellStyle name="Currency 3 2 2 2 2 2" xfId="2340" xr:uid="{00000000-0005-0000-0000-000010090000}"/>
    <cellStyle name="Currency 3 2 2 2 2 2 2" xfId="2341" xr:uid="{00000000-0005-0000-0000-000011090000}"/>
    <cellStyle name="Currency 3 2 2 2 2 2 3" xfId="2342" xr:uid="{00000000-0005-0000-0000-000012090000}"/>
    <cellStyle name="Currency 3 2 2 2 2 2 4" xfId="2343" xr:uid="{00000000-0005-0000-0000-000013090000}"/>
    <cellStyle name="Currency 3 2 2 2 2 2 5" xfId="2344" xr:uid="{00000000-0005-0000-0000-000014090000}"/>
    <cellStyle name="Currency 3 2 2 2 2 3" xfId="2345" xr:uid="{00000000-0005-0000-0000-000015090000}"/>
    <cellStyle name="Currency 3 2 2 2 2 4" xfId="2346" xr:uid="{00000000-0005-0000-0000-000016090000}"/>
    <cellStyle name="Currency 3 2 2 2 2 5" xfId="2347" xr:uid="{00000000-0005-0000-0000-000017090000}"/>
    <cellStyle name="Currency 3 2 2 2 3" xfId="2348" xr:uid="{00000000-0005-0000-0000-000018090000}"/>
    <cellStyle name="Currency 3 2 2 2 4" xfId="2349" xr:uid="{00000000-0005-0000-0000-000019090000}"/>
    <cellStyle name="Currency 3 2 2 2 5" xfId="2350" xr:uid="{00000000-0005-0000-0000-00001A090000}"/>
    <cellStyle name="Currency 3 2 2 2 6" xfId="2351" xr:uid="{00000000-0005-0000-0000-00001B090000}"/>
    <cellStyle name="Currency 3 2 2 2 7" xfId="2352" xr:uid="{00000000-0005-0000-0000-00001C090000}"/>
    <cellStyle name="Currency 3 2 2 2 8" xfId="2353" xr:uid="{00000000-0005-0000-0000-00001D090000}"/>
    <cellStyle name="Currency 3 2 2 2 9" xfId="2354" xr:uid="{00000000-0005-0000-0000-00001E090000}"/>
    <cellStyle name="Currency 3 2 2 3" xfId="2355" xr:uid="{00000000-0005-0000-0000-00001F090000}"/>
    <cellStyle name="Currency 3 2 2 4" xfId="2356" xr:uid="{00000000-0005-0000-0000-000020090000}"/>
    <cellStyle name="Currency 3 2 2 5" xfId="2357" xr:uid="{00000000-0005-0000-0000-000021090000}"/>
    <cellStyle name="Currency 3 2 2 6" xfId="2358" xr:uid="{00000000-0005-0000-0000-000022090000}"/>
    <cellStyle name="Currency 3 2 2 7" xfId="2359" xr:uid="{00000000-0005-0000-0000-000023090000}"/>
    <cellStyle name="Currency 3 2 2 8" xfId="2360" xr:uid="{00000000-0005-0000-0000-000024090000}"/>
    <cellStyle name="Currency 3 2 2 9" xfId="2361" xr:uid="{00000000-0005-0000-0000-000025090000}"/>
    <cellStyle name="Currency 3 2 20" xfId="2362" xr:uid="{00000000-0005-0000-0000-000026090000}"/>
    <cellStyle name="Currency 3 2 21" xfId="2363" xr:uid="{00000000-0005-0000-0000-000027090000}"/>
    <cellStyle name="Currency 3 2 3" xfId="2364" xr:uid="{00000000-0005-0000-0000-000028090000}"/>
    <cellStyle name="Currency 3 2 4" xfId="2365" xr:uid="{00000000-0005-0000-0000-000029090000}"/>
    <cellStyle name="Currency 3 2 5" xfId="2366" xr:uid="{00000000-0005-0000-0000-00002A090000}"/>
    <cellStyle name="Currency 3 2 6" xfId="2367" xr:uid="{00000000-0005-0000-0000-00002B090000}"/>
    <cellStyle name="Currency 3 2 7" xfId="2368" xr:uid="{00000000-0005-0000-0000-00002C090000}"/>
    <cellStyle name="Currency 3 2 8" xfId="2369" xr:uid="{00000000-0005-0000-0000-00002D090000}"/>
    <cellStyle name="Currency 3 2 9" xfId="2370" xr:uid="{00000000-0005-0000-0000-00002E090000}"/>
    <cellStyle name="Currency 3 20" xfId="2371" xr:uid="{00000000-0005-0000-0000-00002F090000}"/>
    <cellStyle name="Currency 3 20 2" xfId="2372" xr:uid="{00000000-0005-0000-0000-000030090000}"/>
    <cellStyle name="Currency 3 20 3" xfId="2373" xr:uid="{00000000-0005-0000-0000-000031090000}"/>
    <cellStyle name="Currency 3 20 4" xfId="2374" xr:uid="{00000000-0005-0000-0000-000032090000}"/>
    <cellStyle name="Currency 3 21" xfId="2375" xr:uid="{00000000-0005-0000-0000-000033090000}"/>
    <cellStyle name="Currency 3 21 2" xfId="2376" xr:uid="{00000000-0005-0000-0000-000034090000}"/>
    <cellStyle name="Currency 3 22" xfId="2377" xr:uid="{00000000-0005-0000-0000-000035090000}"/>
    <cellStyle name="Currency 3 22 2" xfId="2378" xr:uid="{00000000-0005-0000-0000-000036090000}"/>
    <cellStyle name="Currency 3 23" xfId="2379" xr:uid="{00000000-0005-0000-0000-000037090000}"/>
    <cellStyle name="Currency 3 23 2" xfId="2380" xr:uid="{00000000-0005-0000-0000-000038090000}"/>
    <cellStyle name="Currency 3 24" xfId="2381" xr:uid="{00000000-0005-0000-0000-000039090000}"/>
    <cellStyle name="Currency 3 24 2" xfId="2382" xr:uid="{00000000-0005-0000-0000-00003A090000}"/>
    <cellStyle name="Currency 3 25" xfId="2383" xr:uid="{00000000-0005-0000-0000-00003B090000}"/>
    <cellStyle name="Currency 3 25 2" xfId="2384" xr:uid="{00000000-0005-0000-0000-00003C090000}"/>
    <cellStyle name="Currency 3 26" xfId="2385" xr:uid="{00000000-0005-0000-0000-00003D090000}"/>
    <cellStyle name="Currency 3 26 2" xfId="2386" xr:uid="{00000000-0005-0000-0000-00003E090000}"/>
    <cellStyle name="Currency 3 27" xfId="2387" xr:uid="{00000000-0005-0000-0000-00003F090000}"/>
    <cellStyle name="Currency 3 27 2" xfId="2388" xr:uid="{00000000-0005-0000-0000-000040090000}"/>
    <cellStyle name="Currency 3 28" xfId="2389" xr:uid="{00000000-0005-0000-0000-000041090000}"/>
    <cellStyle name="Currency 3 28 2" xfId="2390" xr:uid="{00000000-0005-0000-0000-000042090000}"/>
    <cellStyle name="Currency 3 29" xfId="2391" xr:uid="{00000000-0005-0000-0000-000043090000}"/>
    <cellStyle name="Currency 3 29 2" xfId="2392" xr:uid="{00000000-0005-0000-0000-000044090000}"/>
    <cellStyle name="Currency 3 3" xfId="2393" xr:uid="{00000000-0005-0000-0000-000045090000}"/>
    <cellStyle name="Currency 3 3 10" xfId="2394" xr:uid="{00000000-0005-0000-0000-000046090000}"/>
    <cellStyle name="Currency 3 3 10 2" xfId="2395" xr:uid="{00000000-0005-0000-0000-000047090000}"/>
    <cellStyle name="Currency 3 3 11" xfId="2396" xr:uid="{00000000-0005-0000-0000-000048090000}"/>
    <cellStyle name="Currency 3 3 11 2" xfId="2397" xr:uid="{00000000-0005-0000-0000-000049090000}"/>
    <cellStyle name="Currency 3 3 12" xfId="2398" xr:uid="{00000000-0005-0000-0000-00004A090000}"/>
    <cellStyle name="Currency 3 3 13" xfId="2399" xr:uid="{00000000-0005-0000-0000-00004B090000}"/>
    <cellStyle name="Currency 3 3 14" xfId="2400" xr:uid="{00000000-0005-0000-0000-00004C090000}"/>
    <cellStyle name="Currency 3 3 14 2" xfId="2401" xr:uid="{00000000-0005-0000-0000-00004D090000}"/>
    <cellStyle name="Currency 3 3 15" xfId="2402" xr:uid="{00000000-0005-0000-0000-00004E090000}"/>
    <cellStyle name="Currency 3 3 2" xfId="2403" xr:uid="{00000000-0005-0000-0000-00004F090000}"/>
    <cellStyle name="Currency 3 3 2 10" xfId="2404" xr:uid="{00000000-0005-0000-0000-000050090000}"/>
    <cellStyle name="Currency 3 3 2 10 2" xfId="2405" xr:uid="{00000000-0005-0000-0000-000051090000}"/>
    <cellStyle name="Currency 3 3 2 10 2 2" xfId="2406" xr:uid="{00000000-0005-0000-0000-000052090000}"/>
    <cellStyle name="Currency 3 3 2 10 3" xfId="2407" xr:uid="{00000000-0005-0000-0000-000053090000}"/>
    <cellStyle name="Currency 3 3 2 11" xfId="2408" xr:uid="{00000000-0005-0000-0000-000054090000}"/>
    <cellStyle name="Currency 3 3 2 11 2" xfId="2409" xr:uid="{00000000-0005-0000-0000-000055090000}"/>
    <cellStyle name="Currency 3 3 2 11 2 2" xfId="2410" xr:uid="{00000000-0005-0000-0000-000056090000}"/>
    <cellStyle name="Currency 3 3 2 11 3" xfId="2411" xr:uid="{00000000-0005-0000-0000-000057090000}"/>
    <cellStyle name="Currency 3 3 2 12" xfId="2412" xr:uid="{00000000-0005-0000-0000-000058090000}"/>
    <cellStyle name="Currency 3 3 2 12 2" xfId="2413" xr:uid="{00000000-0005-0000-0000-000059090000}"/>
    <cellStyle name="Currency 3 3 2 12 2 2" xfId="2414" xr:uid="{00000000-0005-0000-0000-00005A090000}"/>
    <cellStyle name="Currency 3 3 2 12 3" xfId="2415" xr:uid="{00000000-0005-0000-0000-00005B090000}"/>
    <cellStyle name="Currency 3 3 2 12 4" xfId="2416" xr:uid="{00000000-0005-0000-0000-00005C090000}"/>
    <cellStyle name="Currency 3 3 2 13" xfId="2417" xr:uid="{00000000-0005-0000-0000-00005D090000}"/>
    <cellStyle name="Currency 3 3 2 13 2" xfId="2418" xr:uid="{00000000-0005-0000-0000-00005E090000}"/>
    <cellStyle name="Currency 3 3 2 13 2 2" xfId="2419" xr:uid="{00000000-0005-0000-0000-00005F090000}"/>
    <cellStyle name="Currency 3 3 2 13 3" xfId="2420" xr:uid="{00000000-0005-0000-0000-000060090000}"/>
    <cellStyle name="Currency 3 3 2 14" xfId="2421" xr:uid="{00000000-0005-0000-0000-000061090000}"/>
    <cellStyle name="Currency 3 3 2 15" xfId="2422" xr:uid="{00000000-0005-0000-0000-000062090000}"/>
    <cellStyle name="Currency 3 3 2 2" xfId="2423" xr:uid="{00000000-0005-0000-0000-000063090000}"/>
    <cellStyle name="Currency 3 3 2 2 2" xfId="2424" xr:uid="{00000000-0005-0000-0000-000064090000}"/>
    <cellStyle name="Currency 3 3 2 2 2 2" xfId="2425" xr:uid="{00000000-0005-0000-0000-000065090000}"/>
    <cellStyle name="Currency 3 3 2 2 3" xfId="2426" xr:uid="{00000000-0005-0000-0000-000066090000}"/>
    <cellStyle name="Currency 3 3 2 3" xfId="2427" xr:uid="{00000000-0005-0000-0000-000067090000}"/>
    <cellStyle name="Currency 3 3 2 3 2" xfId="2428" xr:uid="{00000000-0005-0000-0000-000068090000}"/>
    <cellStyle name="Currency 3 3 2 3 2 2" xfId="2429" xr:uid="{00000000-0005-0000-0000-000069090000}"/>
    <cellStyle name="Currency 3 3 2 3 3" xfId="2430" xr:uid="{00000000-0005-0000-0000-00006A090000}"/>
    <cellStyle name="Currency 3 3 2 4" xfId="2431" xr:uid="{00000000-0005-0000-0000-00006B090000}"/>
    <cellStyle name="Currency 3 3 2 4 2" xfId="2432" xr:uid="{00000000-0005-0000-0000-00006C090000}"/>
    <cellStyle name="Currency 3 3 2 4 2 2" xfId="2433" xr:uid="{00000000-0005-0000-0000-00006D090000}"/>
    <cellStyle name="Currency 3 3 2 4 3" xfId="2434" xr:uid="{00000000-0005-0000-0000-00006E090000}"/>
    <cellStyle name="Currency 3 3 2 5" xfId="2435" xr:uid="{00000000-0005-0000-0000-00006F090000}"/>
    <cellStyle name="Currency 3 3 2 5 2" xfId="2436" xr:uid="{00000000-0005-0000-0000-000070090000}"/>
    <cellStyle name="Currency 3 3 2 5 2 2" xfId="2437" xr:uid="{00000000-0005-0000-0000-000071090000}"/>
    <cellStyle name="Currency 3 3 2 5 3" xfId="2438" xr:uid="{00000000-0005-0000-0000-000072090000}"/>
    <cellStyle name="Currency 3 3 2 6" xfId="2439" xr:uid="{00000000-0005-0000-0000-000073090000}"/>
    <cellStyle name="Currency 3 3 2 6 2" xfId="2440" xr:uid="{00000000-0005-0000-0000-000074090000}"/>
    <cellStyle name="Currency 3 3 2 6 2 2" xfId="2441" xr:uid="{00000000-0005-0000-0000-000075090000}"/>
    <cellStyle name="Currency 3 3 2 6 3" xfId="2442" xr:uid="{00000000-0005-0000-0000-000076090000}"/>
    <cellStyle name="Currency 3 3 2 7" xfId="2443" xr:uid="{00000000-0005-0000-0000-000077090000}"/>
    <cellStyle name="Currency 3 3 2 7 2" xfId="2444" xr:uid="{00000000-0005-0000-0000-000078090000}"/>
    <cellStyle name="Currency 3 3 2 7 2 2" xfId="2445" xr:uid="{00000000-0005-0000-0000-000079090000}"/>
    <cellStyle name="Currency 3 3 2 7 3" xfId="2446" xr:uid="{00000000-0005-0000-0000-00007A090000}"/>
    <cellStyle name="Currency 3 3 2 8" xfId="2447" xr:uid="{00000000-0005-0000-0000-00007B090000}"/>
    <cellStyle name="Currency 3 3 2 8 2" xfId="2448" xr:uid="{00000000-0005-0000-0000-00007C090000}"/>
    <cellStyle name="Currency 3 3 2 8 2 2" xfId="2449" xr:uid="{00000000-0005-0000-0000-00007D090000}"/>
    <cellStyle name="Currency 3 3 2 8 3" xfId="2450" xr:uid="{00000000-0005-0000-0000-00007E090000}"/>
    <cellStyle name="Currency 3 3 2 9" xfId="2451" xr:uid="{00000000-0005-0000-0000-00007F090000}"/>
    <cellStyle name="Currency 3 3 2 9 2" xfId="2452" xr:uid="{00000000-0005-0000-0000-000080090000}"/>
    <cellStyle name="Currency 3 3 2 9 2 2" xfId="2453" xr:uid="{00000000-0005-0000-0000-000081090000}"/>
    <cellStyle name="Currency 3 3 2 9 3" xfId="2454" xr:uid="{00000000-0005-0000-0000-000082090000}"/>
    <cellStyle name="Currency 3 3 3" xfId="2455" xr:uid="{00000000-0005-0000-0000-000083090000}"/>
    <cellStyle name="Currency 3 3 3 2" xfId="2456" xr:uid="{00000000-0005-0000-0000-000084090000}"/>
    <cellStyle name="Currency 3 3 4" xfId="2457" xr:uid="{00000000-0005-0000-0000-000085090000}"/>
    <cellStyle name="Currency 3 3 4 2" xfId="2458" xr:uid="{00000000-0005-0000-0000-000086090000}"/>
    <cellStyle name="Currency 3 3 5" xfId="2459" xr:uid="{00000000-0005-0000-0000-000087090000}"/>
    <cellStyle name="Currency 3 3 5 2" xfId="2460" xr:uid="{00000000-0005-0000-0000-000088090000}"/>
    <cellStyle name="Currency 3 3 6" xfId="2461" xr:uid="{00000000-0005-0000-0000-000089090000}"/>
    <cellStyle name="Currency 3 3 6 2" xfId="2462" xr:uid="{00000000-0005-0000-0000-00008A090000}"/>
    <cellStyle name="Currency 3 3 7" xfId="2463" xr:uid="{00000000-0005-0000-0000-00008B090000}"/>
    <cellStyle name="Currency 3 3 7 2" xfId="2464" xr:uid="{00000000-0005-0000-0000-00008C090000}"/>
    <cellStyle name="Currency 3 3 8" xfId="2465" xr:uid="{00000000-0005-0000-0000-00008D090000}"/>
    <cellStyle name="Currency 3 3 8 2" xfId="2466" xr:uid="{00000000-0005-0000-0000-00008E090000}"/>
    <cellStyle name="Currency 3 3 9" xfId="2467" xr:uid="{00000000-0005-0000-0000-00008F090000}"/>
    <cellStyle name="Currency 3 3 9 2" xfId="2468" xr:uid="{00000000-0005-0000-0000-000090090000}"/>
    <cellStyle name="Currency 3 30" xfId="2469" xr:uid="{00000000-0005-0000-0000-000091090000}"/>
    <cellStyle name="Currency 3 30 2" xfId="2470" xr:uid="{00000000-0005-0000-0000-000092090000}"/>
    <cellStyle name="Currency 3 31" xfId="2471" xr:uid="{00000000-0005-0000-0000-000093090000}"/>
    <cellStyle name="Currency 3 31 2" xfId="2472" xr:uid="{00000000-0005-0000-0000-000094090000}"/>
    <cellStyle name="Currency 3 32" xfId="2473" xr:uid="{00000000-0005-0000-0000-000095090000}"/>
    <cellStyle name="Currency 3 32 2" xfId="2474" xr:uid="{00000000-0005-0000-0000-000096090000}"/>
    <cellStyle name="Currency 3 33" xfId="2475" xr:uid="{00000000-0005-0000-0000-000097090000}"/>
    <cellStyle name="Currency 3 33 2" xfId="2476" xr:uid="{00000000-0005-0000-0000-000098090000}"/>
    <cellStyle name="Currency 3 34" xfId="2477" xr:uid="{00000000-0005-0000-0000-000099090000}"/>
    <cellStyle name="Currency 3 34 2" xfId="2478" xr:uid="{00000000-0005-0000-0000-00009A090000}"/>
    <cellStyle name="Currency 3 35" xfId="2479" xr:uid="{00000000-0005-0000-0000-00009B090000}"/>
    <cellStyle name="Currency 3 35 2" xfId="2480" xr:uid="{00000000-0005-0000-0000-00009C090000}"/>
    <cellStyle name="Currency 3 36" xfId="2481" xr:uid="{00000000-0005-0000-0000-00009D090000}"/>
    <cellStyle name="Currency 3 36 2" xfId="2482" xr:uid="{00000000-0005-0000-0000-00009E090000}"/>
    <cellStyle name="Currency 3 37" xfId="2483" xr:uid="{00000000-0005-0000-0000-00009F090000}"/>
    <cellStyle name="Currency 3 37 2" xfId="2484" xr:uid="{00000000-0005-0000-0000-0000A0090000}"/>
    <cellStyle name="Currency 3 38" xfId="2485" xr:uid="{00000000-0005-0000-0000-0000A1090000}"/>
    <cellStyle name="Currency 3 38 2" xfId="2486" xr:uid="{00000000-0005-0000-0000-0000A2090000}"/>
    <cellStyle name="Currency 3 39" xfId="2487" xr:uid="{00000000-0005-0000-0000-0000A3090000}"/>
    <cellStyle name="Currency 3 39 2" xfId="2488" xr:uid="{00000000-0005-0000-0000-0000A4090000}"/>
    <cellStyle name="Currency 3 4" xfId="2489" xr:uid="{00000000-0005-0000-0000-0000A5090000}"/>
    <cellStyle name="Currency 3 4 2" xfId="2490" xr:uid="{00000000-0005-0000-0000-0000A6090000}"/>
    <cellStyle name="Currency 3 4 2 2" xfId="2491" xr:uid="{00000000-0005-0000-0000-0000A7090000}"/>
    <cellStyle name="Currency 3 4 2 2 2" xfId="2492" xr:uid="{00000000-0005-0000-0000-0000A8090000}"/>
    <cellStyle name="Currency 3 4 2 3" xfId="2493" xr:uid="{00000000-0005-0000-0000-0000A9090000}"/>
    <cellStyle name="Currency 3 4 2 4" xfId="2494" xr:uid="{00000000-0005-0000-0000-0000AA090000}"/>
    <cellStyle name="Currency 3 4 2 5" xfId="2495" xr:uid="{00000000-0005-0000-0000-0000AB090000}"/>
    <cellStyle name="Currency 3 4 3" xfId="2496" xr:uid="{00000000-0005-0000-0000-0000AC090000}"/>
    <cellStyle name="Currency 3 4 4" xfId="2497" xr:uid="{00000000-0005-0000-0000-0000AD090000}"/>
    <cellStyle name="Currency 3 4 5" xfId="2498" xr:uid="{00000000-0005-0000-0000-0000AE090000}"/>
    <cellStyle name="Currency 3 4 6" xfId="2499" xr:uid="{00000000-0005-0000-0000-0000AF090000}"/>
    <cellStyle name="Currency 3 40" xfId="2500" xr:uid="{00000000-0005-0000-0000-0000B0090000}"/>
    <cellStyle name="Currency 3 40 2" xfId="2501" xr:uid="{00000000-0005-0000-0000-0000B1090000}"/>
    <cellStyle name="Currency 3 41" xfId="2502" xr:uid="{00000000-0005-0000-0000-0000B2090000}"/>
    <cellStyle name="Currency 3 41 2" xfId="2503" xr:uid="{00000000-0005-0000-0000-0000B3090000}"/>
    <cellStyle name="Currency 3 42" xfId="2504" xr:uid="{00000000-0005-0000-0000-0000B4090000}"/>
    <cellStyle name="Currency 3 42 2" xfId="2505" xr:uid="{00000000-0005-0000-0000-0000B5090000}"/>
    <cellStyle name="Currency 3 43" xfId="2506" xr:uid="{00000000-0005-0000-0000-0000B6090000}"/>
    <cellStyle name="Currency 3 43 2" xfId="2507" xr:uid="{00000000-0005-0000-0000-0000B7090000}"/>
    <cellStyle name="Currency 3 44" xfId="2508" xr:uid="{00000000-0005-0000-0000-0000B8090000}"/>
    <cellStyle name="Currency 3 44 2" xfId="2509" xr:uid="{00000000-0005-0000-0000-0000B9090000}"/>
    <cellStyle name="Currency 3 45" xfId="2510" xr:uid="{00000000-0005-0000-0000-0000BA090000}"/>
    <cellStyle name="Currency 3 45 2" xfId="2511" xr:uid="{00000000-0005-0000-0000-0000BB090000}"/>
    <cellStyle name="Currency 3 46" xfId="2512" xr:uid="{00000000-0005-0000-0000-0000BC090000}"/>
    <cellStyle name="Currency 3 46 2" xfId="2513" xr:uid="{00000000-0005-0000-0000-0000BD090000}"/>
    <cellStyle name="Currency 3 47" xfId="2514" xr:uid="{00000000-0005-0000-0000-0000BE090000}"/>
    <cellStyle name="Currency 3 47 2" xfId="2515" xr:uid="{00000000-0005-0000-0000-0000BF090000}"/>
    <cellStyle name="Currency 3 48" xfId="2516" xr:uid="{00000000-0005-0000-0000-0000C0090000}"/>
    <cellStyle name="Currency 3 48 2" xfId="2517" xr:uid="{00000000-0005-0000-0000-0000C1090000}"/>
    <cellStyle name="Currency 3 49" xfId="2518" xr:uid="{00000000-0005-0000-0000-0000C2090000}"/>
    <cellStyle name="Currency 3 49 2" xfId="2519" xr:uid="{00000000-0005-0000-0000-0000C3090000}"/>
    <cellStyle name="Currency 3 5" xfId="2520" xr:uid="{00000000-0005-0000-0000-0000C4090000}"/>
    <cellStyle name="Currency 3 5 2" xfId="2521" xr:uid="{00000000-0005-0000-0000-0000C5090000}"/>
    <cellStyle name="Currency 3 5 2 2" xfId="2522" xr:uid="{00000000-0005-0000-0000-0000C6090000}"/>
    <cellStyle name="Currency 3 5 2 3" xfId="2523" xr:uid="{00000000-0005-0000-0000-0000C7090000}"/>
    <cellStyle name="Currency 3 5 3" xfId="2524" xr:uid="{00000000-0005-0000-0000-0000C8090000}"/>
    <cellStyle name="Currency 3 50" xfId="2525" xr:uid="{00000000-0005-0000-0000-0000C9090000}"/>
    <cellStyle name="Currency 3 50 2" xfId="2526" xr:uid="{00000000-0005-0000-0000-0000CA090000}"/>
    <cellStyle name="Currency 3 51" xfId="2527" xr:uid="{00000000-0005-0000-0000-0000CB090000}"/>
    <cellStyle name="Currency 3 51 2" xfId="2528" xr:uid="{00000000-0005-0000-0000-0000CC090000}"/>
    <cellStyle name="Currency 3 52" xfId="2529" xr:uid="{00000000-0005-0000-0000-0000CD090000}"/>
    <cellStyle name="Currency 3 52 2" xfId="2530" xr:uid="{00000000-0005-0000-0000-0000CE090000}"/>
    <cellStyle name="Currency 3 53" xfId="2531" xr:uid="{00000000-0005-0000-0000-0000CF090000}"/>
    <cellStyle name="Currency 3 53 2" xfId="2532" xr:uid="{00000000-0005-0000-0000-0000D0090000}"/>
    <cellStyle name="Currency 3 54" xfId="2533" xr:uid="{00000000-0005-0000-0000-0000D1090000}"/>
    <cellStyle name="Currency 3 54 2" xfId="2534" xr:uid="{00000000-0005-0000-0000-0000D2090000}"/>
    <cellStyle name="Currency 3 55" xfId="2535" xr:uid="{00000000-0005-0000-0000-0000D3090000}"/>
    <cellStyle name="Currency 3 55 2" xfId="2536" xr:uid="{00000000-0005-0000-0000-0000D4090000}"/>
    <cellStyle name="Currency 3 56" xfId="2537" xr:uid="{00000000-0005-0000-0000-0000D5090000}"/>
    <cellStyle name="Currency 3 56 2" xfId="2538" xr:uid="{00000000-0005-0000-0000-0000D6090000}"/>
    <cellStyle name="Currency 3 57" xfId="2539" xr:uid="{00000000-0005-0000-0000-0000D7090000}"/>
    <cellStyle name="Currency 3 57 2" xfId="2540" xr:uid="{00000000-0005-0000-0000-0000D8090000}"/>
    <cellStyle name="Currency 3 58" xfId="2541" xr:uid="{00000000-0005-0000-0000-0000D9090000}"/>
    <cellStyle name="Currency 3 58 2" xfId="2542" xr:uid="{00000000-0005-0000-0000-0000DA090000}"/>
    <cellStyle name="Currency 3 59" xfId="2543" xr:uid="{00000000-0005-0000-0000-0000DB090000}"/>
    <cellStyle name="Currency 3 59 2" xfId="2544" xr:uid="{00000000-0005-0000-0000-0000DC090000}"/>
    <cellStyle name="Currency 3 6" xfId="2545" xr:uid="{00000000-0005-0000-0000-0000DD090000}"/>
    <cellStyle name="Currency 3 6 2" xfId="2546" xr:uid="{00000000-0005-0000-0000-0000DE090000}"/>
    <cellStyle name="Currency 3 6 2 2" xfId="2547" xr:uid="{00000000-0005-0000-0000-0000DF090000}"/>
    <cellStyle name="Currency 3 6 2 3" xfId="2548" xr:uid="{00000000-0005-0000-0000-0000E0090000}"/>
    <cellStyle name="Currency 3 6 3" xfId="2549" xr:uid="{00000000-0005-0000-0000-0000E1090000}"/>
    <cellStyle name="Currency 3 60" xfId="2550" xr:uid="{00000000-0005-0000-0000-0000E2090000}"/>
    <cellStyle name="Currency 3 60 2" xfId="2551" xr:uid="{00000000-0005-0000-0000-0000E3090000}"/>
    <cellStyle name="Currency 3 61" xfId="2552" xr:uid="{00000000-0005-0000-0000-0000E4090000}"/>
    <cellStyle name="Currency 3 61 2" xfId="2553" xr:uid="{00000000-0005-0000-0000-0000E5090000}"/>
    <cellStyle name="Currency 3 62" xfId="2554" xr:uid="{00000000-0005-0000-0000-0000E6090000}"/>
    <cellStyle name="Currency 3 63" xfId="2555" xr:uid="{00000000-0005-0000-0000-0000E7090000}"/>
    <cellStyle name="Currency 3 64" xfId="2556" xr:uid="{00000000-0005-0000-0000-0000E8090000}"/>
    <cellStyle name="Currency 3 65" xfId="2557" xr:uid="{00000000-0005-0000-0000-0000E9090000}"/>
    <cellStyle name="Currency 3 66" xfId="2558" xr:uid="{00000000-0005-0000-0000-0000EA090000}"/>
    <cellStyle name="Currency 3 67" xfId="2559" xr:uid="{00000000-0005-0000-0000-0000EB090000}"/>
    <cellStyle name="Currency 3 68" xfId="2560" xr:uid="{00000000-0005-0000-0000-0000EC090000}"/>
    <cellStyle name="Currency 3 69" xfId="2561" xr:uid="{00000000-0005-0000-0000-0000ED090000}"/>
    <cellStyle name="Currency 3 7" xfId="2562" xr:uid="{00000000-0005-0000-0000-0000EE090000}"/>
    <cellStyle name="Currency 3 7 2" xfId="2563" xr:uid="{00000000-0005-0000-0000-0000EF090000}"/>
    <cellStyle name="Currency 3 7 2 2" xfId="2564" xr:uid="{00000000-0005-0000-0000-0000F0090000}"/>
    <cellStyle name="Currency 3 7 2 3" xfId="2565" xr:uid="{00000000-0005-0000-0000-0000F1090000}"/>
    <cellStyle name="Currency 3 7 3" xfId="2566" xr:uid="{00000000-0005-0000-0000-0000F2090000}"/>
    <cellStyle name="Currency 3 70" xfId="2567" xr:uid="{00000000-0005-0000-0000-0000F3090000}"/>
    <cellStyle name="Currency 3 71" xfId="2568" xr:uid="{00000000-0005-0000-0000-0000F4090000}"/>
    <cellStyle name="Currency 3 72" xfId="2569" xr:uid="{00000000-0005-0000-0000-0000F5090000}"/>
    <cellStyle name="Currency 3 73" xfId="2570" xr:uid="{00000000-0005-0000-0000-0000F6090000}"/>
    <cellStyle name="Currency 3 74" xfId="2571" xr:uid="{00000000-0005-0000-0000-0000F7090000}"/>
    <cellStyle name="Currency 3 75" xfId="2572" xr:uid="{00000000-0005-0000-0000-0000F8090000}"/>
    <cellStyle name="Currency 3 76" xfId="2573" xr:uid="{00000000-0005-0000-0000-0000F9090000}"/>
    <cellStyle name="Currency 3 77" xfId="2574" xr:uid="{00000000-0005-0000-0000-0000FA090000}"/>
    <cellStyle name="Currency 3 78" xfId="2575" xr:uid="{00000000-0005-0000-0000-0000FB090000}"/>
    <cellStyle name="Currency 3 79" xfId="2576" xr:uid="{00000000-0005-0000-0000-0000FC090000}"/>
    <cellStyle name="Currency 3 8" xfId="2577" xr:uid="{00000000-0005-0000-0000-0000FD090000}"/>
    <cellStyle name="Currency 3 8 2" xfId="2578" xr:uid="{00000000-0005-0000-0000-0000FE090000}"/>
    <cellStyle name="Currency 3 8 2 2" xfId="2579" xr:uid="{00000000-0005-0000-0000-0000FF090000}"/>
    <cellStyle name="Currency 3 8 2 3" xfId="2580" xr:uid="{00000000-0005-0000-0000-0000000A0000}"/>
    <cellStyle name="Currency 3 8 3" xfId="2581" xr:uid="{00000000-0005-0000-0000-0000010A0000}"/>
    <cellStyle name="Currency 3 80" xfId="2582" xr:uid="{00000000-0005-0000-0000-0000020A0000}"/>
    <cellStyle name="Currency 3 81" xfId="2583" xr:uid="{00000000-0005-0000-0000-0000030A0000}"/>
    <cellStyle name="Currency 3 82" xfId="2584" xr:uid="{00000000-0005-0000-0000-0000040A0000}"/>
    <cellStyle name="Currency 3 83" xfId="2585" xr:uid="{00000000-0005-0000-0000-0000050A0000}"/>
    <cellStyle name="Currency 3 84" xfId="2586" xr:uid="{00000000-0005-0000-0000-0000060A0000}"/>
    <cellStyle name="Currency 3 85" xfId="2587" xr:uid="{00000000-0005-0000-0000-0000070A0000}"/>
    <cellStyle name="Currency 3 86" xfId="2588" xr:uid="{00000000-0005-0000-0000-0000080A0000}"/>
    <cellStyle name="Currency 3 87" xfId="2589" xr:uid="{00000000-0005-0000-0000-0000090A0000}"/>
    <cellStyle name="Currency 3 88" xfId="2590" xr:uid="{00000000-0005-0000-0000-00000A0A0000}"/>
    <cellStyle name="Currency 3 89" xfId="2591" xr:uid="{00000000-0005-0000-0000-00000B0A0000}"/>
    <cellStyle name="Currency 3 9" xfId="2592" xr:uid="{00000000-0005-0000-0000-00000C0A0000}"/>
    <cellStyle name="Currency 3 9 2" xfId="2593" xr:uid="{00000000-0005-0000-0000-00000D0A0000}"/>
    <cellStyle name="Currency 3 9 2 2" xfId="2594" xr:uid="{00000000-0005-0000-0000-00000E0A0000}"/>
    <cellStyle name="Currency 3 9 2 3" xfId="2595" xr:uid="{00000000-0005-0000-0000-00000F0A0000}"/>
    <cellStyle name="Currency 3 9 3" xfId="2596" xr:uid="{00000000-0005-0000-0000-0000100A0000}"/>
    <cellStyle name="Currency 3 90" xfId="2597" xr:uid="{00000000-0005-0000-0000-0000110A0000}"/>
    <cellStyle name="Currency 3 91" xfId="2598" xr:uid="{00000000-0005-0000-0000-0000120A0000}"/>
    <cellStyle name="Currency 3 92" xfId="2599" xr:uid="{00000000-0005-0000-0000-0000130A0000}"/>
    <cellStyle name="Currency 3 92 2" xfId="2600" xr:uid="{00000000-0005-0000-0000-0000140A0000}"/>
    <cellStyle name="Currency 3 93" xfId="2601" xr:uid="{00000000-0005-0000-0000-0000150A0000}"/>
    <cellStyle name="Currency 3 94" xfId="2602" xr:uid="{00000000-0005-0000-0000-0000160A0000}"/>
    <cellStyle name="Currency 3 95" xfId="2603" xr:uid="{00000000-0005-0000-0000-0000170A0000}"/>
    <cellStyle name="Currency 3 96" xfId="2604" xr:uid="{00000000-0005-0000-0000-0000180A0000}"/>
    <cellStyle name="Currency 3 97" xfId="2605" xr:uid="{00000000-0005-0000-0000-0000190A0000}"/>
    <cellStyle name="Currency 3 98" xfId="2606" xr:uid="{00000000-0005-0000-0000-00001A0A0000}"/>
    <cellStyle name="Currency 3 99" xfId="2607" xr:uid="{00000000-0005-0000-0000-00001B0A0000}"/>
    <cellStyle name="Currency 30" xfId="2608" xr:uid="{00000000-0005-0000-0000-00001C0A0000}"/>
    <cellStyle name="Currency 31" xfId="2609" xr:uid="{00000000-0005-0000-0000-00001D0A0000}"/>
    <cellStyle name="Currency 32" xfId="2610" xr:uid="{00000000-0005-0000-0000-00001E0A0000}"/>
    <cellStyle name="Currency 33" xfId="2611" xr:uid="{00000000-0005-0000-0000-00001F0A0000}"/>
    <cellStyle name="Currency 34" xfId="2612" xr:uid="{00000000-0005-0000-0000-0000200A0000}"/>
    <cellStyle name="Currency 34 2" xfId="9394" xr:uid="{00000000-0005-0000-0000-0000210A0000}"/>
    <cellStyle name="Currency 34 2 2" xfId="9449" xr:uid="{9379CEFA-71CE-408E-BBB1-80B76D3463A6}"/>
    <cellStyle name="Currency 34 2 2 2" xfId="9437" xr:uid="{7BD34BDA-CBD5-4F1B-BCCA-44C177CD7C62}"/>
    <cellStyle name="Currency 34 2 3" xfId="9460" xr:uid="{7833067B-FA49-45D3-BA55-682D9B709588}"/>
    <cellStyle name="Currency 35" xfId="2613" xr:uid="{00000000-0005-0000-0000-0000220A0000}"/>
    <cellStyle name="Currency 36" xfId="2614" xr:uid="{00000000-0005-0000-0000-0000230A0000}"/>
    <cellStyle name="Currency 37" xfId="9505" xr:uid="{3E8B15E8-515B-4DBC-902F-3D05A3700D8F}"/>
    <cellStyle name="Currency 38" xfId="9773" xr:uid="{1752C82F-DABA-474A-A34E-716B6F2D80CE}"/>
    <cellStyle name="Currency 39" xfId="9783" xr:uid="{02EAA6DD-9114-45CD-8245-AF2D672B1072}"/>
    <cellStyle name="Currency 4" xfId="2615" xr:uid="{00000000-0005-0000-0000-0000240A0000}"/>
    <cellStyle name="Currency 4 10" xfId="2616" xr:uid="{00000000-0005-0000-0000-0000250A0000}"/>
    <cellStyle name="Currency 4 11" xfId="2617" xr:uid="{00000000-0005-0000-0000-0000260A0000}"/>
    <cellStyle name="Currency 4 12" xfId="2618" xr:uid="{00000000-0005-0000-0000-0000270A0000}"/>
    <cellStyle name="Currency 4 13" xfId="2619" xr:uid="{00000000-0005-0000-0000-0000280A0000}"/>
    <cellStyle name="Currency 4 14" xfId="2620" xr:uid="{00000000-0005-0000-0000-0000290A0000}"/>
    <cellStyle name="Currency 4 15" xfId="2621" xr:uid="{00000000-0005-0000-0000-00002A0A0000}"/>
    <cellStyle name="Currency 4 16" xfId="2622" xr:uid="{00000000-0005-0000-0000-00002B0A0000}"/>
    <cellStyle name="Currency 4 17" xfId="2623" xr:uid="{00000000-0005-0000-0000-00002C0A0000}"/>
    <cellStyle name="Currency 4 18" xfId="2624" xr:uid="{00000000-0005-0000-0000-00002D0A0000}"/>
    <cellStyle name="Currency 4 19" xfId="2625" xr:uid="{00000000-0005-0000-0000-00002E0A0000}"/>
    <cellStyle name="Currency 4 2" xfId="2626" xr:uid="{00000000-0005-0000-0000-00002F0A0000}"/>
    <cellStyle name="Currency 4 2 2" xfId="2627" xr:uid="{00000000-0005-0000-0000-0000300A0000}"/>
    <cellStyle name="Currency 4 2 2 2" xfId="2628" xr:uid="{00000000-0005-0000-0000-0000310A0000}"/>
    <cellStyle name="Currency 4 2 2 3" xfId="2629" xr:uid="{00000000-0005-0000-0000-0000320A0000}"/>
    <cellStyle name="Currency 4 2 2 4" xfId="2630" xr:uid="{00000000-0005-0000-0000-0000330A0000}"/>
    <cellStyle name="Currency 4 2 2 5" xfId="2631" xr:uid="{00000000-0005-0000-0000-0000340A0000}"/>
    <cellStyle name="Currency 4 2 2 6" xfId="2632" xr:uid="{00000000-0005-0000-0000-0000350A0000}"/>
    <cellStyle name="Currency 4 2 2 7" xfId="2633" xr:uid="{00000000-0005-0000-0000-0000360A0000}"/>
    <cellStyle name="Currency 4 2 2 8" xfId="2634" xr:uid="{00000000-0005-0000-0000-0000370A0000}"/>
    <cellStyle name="Currency 4 2 2 9" xfId="2635" xr:uid="{00000000-0005-0000-0000-0000380A0000}"/>
    <cellStyle name="Currency 4 2 3" xfId="2636" xr:uid="{00000000-0005-0000-0000-0000390A0000}"/>
    <cellStyle name="Currency 4 2 4" xfId="2637" xr:uid="{00000000-0005-0000-0000-00003A0A0000}"/>
    <cellStyle name="Currency 4 2 5" xfId="2638" xr:uid="{00000000-0005-0000-0000-00003B0A0000}"/>
    <cellStyle name="Currency 4 2 6" xfId="2639" xr:uid="{00000000-0005-0000-0000-00003C0A0000}"/>
    <cellStyle name="Currency 4 2 7" xfId="2640" xr:uid="{00000000-0005-0000-0000-00003D0A0000}"/>
    <cellStyle name="Currency 4 2 8" xfId="2641" xr:uid="{00000000-0005-0000-0000-00003E0A0000}"/>
    <cellStyle name="Currency 4 2 9" xfId="2642" xr:uid="{00000000-0005-0000-0000-00003F0A0000}"/>
    <cellStyle name="Currency 4 20" xfId="2643" xr:uid="{00000000-0005-0000-0000-0000400A0000}"/>
    <cellStyle name="Currency 4 21" xfId="2644" xr:uid="{00000000-0005-0000-0000-0000410A0000}"/>
    <cellStyle name="Currency 4 22" xfId="2645" xr:uid="{00000000-0005-0000-0000-0000420A0000}"/>
    <cellStyle name="Currency 4 23" xfId="2646" xr:uid="{00000000-0005-0000-0000-0000430A0000}"/>
    <cellStyle name="Currency 4 24" xfId="2647" xr:uid="{00000000-0005-0000-0000-0000440A0000}"/>
    <cellStyle name="Currency 4 25" xfId="2648" xr:uid="{00000000-0005-0000-0000-0000450A0000}"/>
    <cellStyle name="Currency 4 26" xfId="2649" xr:uid="{00000000-0005-0000-0000-0000460A0000}"/>
    <cellStyle name="Currency 4 27" xfId="2650" xr:uid="{00000000-0005-0000-0000-0000470A0000}"/>
    <cellStyle name="Currency 4 28" xfId="2651" xr:uid="{00000000-0005-0000-0000-0000480A0000}"/>
    <cellStyle name="Currency 4 29" xfId="2652" xr:uid="{00000000-0005-0000-0000-0000490A0000}"/>
    <cellStyle name="Currency 4 3" xfId="2653" xr:uid="{00000000-0005-0000-0000-00004A0A0000}"/>
    <cellStyle name="Currency 4 30" xfId="2654" xr:uid="{00000000-0005-0000-0000-00004B0A0000}"/>
    <cellStyle name="Currency 4 31" xfId="2655" xr:uid="{00000000-0005-0000-0000-00004C0A0000}"/>
    <cellStyle name="Currency 4 32" xfId="2656" xr:uid="{00000000-0005-0000-0000-00004D0A0000}"/>
    <cellStyle name="Currency 4 33" xfId="2657" xr:uid="{00000000-0005-0000-0000-00004E0A0000}"/>
    <cellStyle name="Currency 4 34" xfId="2658" xr:uid="{00000000-0005-0000-0000-00004F0A0000}"/>
    <cellStyle name="Currency 4 35" xfId="2659" xr:uid="{00000000-0005-0000-0000-0000500A0000}"/>
    <cellStyle name="Currency 4 36" xfId="2660" xr:uid="{00000000-0005-0000-0000-0000510A0000}"/>
    <cellStyle name="Currency 4 37" xfId="2661" xr:uid="{00000000-0005-0000-0000-0000520A0000}"/>
    <cellStyle name="Currency 4 38" xfId="2662" xr:uid="{00000000-0005-0000-0000-0000530A0000}"/>
    <cellStyle name="Currency 4 39" xfId="2663" xr:uid="{00000000-0005-0000-0000-0000540A0000}"/>
    <cellStyle name="Currency 4 4" xfId="2664" xr:uid="{00000000-0005-0000-0000-0000550A0000}"/>
    <cellStyle name="Currency 4 40" xfId="2665" xr:uid="{00000000-0005-0000-0000-0000560A0000}"/>
    <cellStyle name="Currency 4 41" xfId="2666" xr:uid="{00000000-0005-0000-0000-0000570A0000}"/>
    <cellStyle name="Currency 4 42" xfId="2667" xr:uid="{00000000-0005-0000-0000-0000580A0000}"/>
    <cellStyle name="Currency 4 43" xfId="2668" xr:uid="{00000000-0005-0000-0000-0000590A0000}"/>
    <cellStyle name="Currency 4 44" xfId="2669" xr:uid="{00000000-0005-0000-0000-00005A0A0000}"/>
    <cellStyle name="Currency 4 45" xfId="2670" xr:uid="{00000000-0005-0000-0000-00005B0A0000}"/>
    <cellStyle name="Currency 4 46" xfId="2671" xr:uid="{00000000-0005-0000-0000-00005C0A0000}"/>
    <cellStyle name="Currency 4 5" xfId="2672" xr:uid="{00000000-0005-0000-0000-00005D0A0000}"/>
    <cellStyle name="Currency 4 6" xfId="2673" xr:uid="{00000000-0005-0000-0000-00005E0A0000}"/>
    <cellStyle name="Currency 4 7" xfId="2674" xr:uid="{00000000-0005-0000-0000-00005F0A0000}"/>
    <cellStyle name="Currency 4 8" xfId="2675" xr:uid="{00000000-0005-0000-0000-0000600A0000}"/>
    <cellStyle name="Currency 4 9" xfId="2676" xr:uid="{00000000-0005-0000-0000-0000610A0000}"/>
    <cellStyle name="Currency 40" xfId="10070" xr:uid="{226AF1CC-4837-400B-9A9A-AB472CAB8BC0}"/>
    <cellStyle name="Currency 41" xfId="10042" xr:uid="{78C09E0C-796E-4C65-AF19-2FC004DD560D}"/>
    <cellStyle name="Currency 42" xfId="10037" xr:uid="{6D19CF1B-E808-4251-9B0A-654005C1F508}"/>
    <cellStyle name="Currency 43" xfId="10057" xr:uid="{28D151C3-6518-4CB3-A6CE-9FA19D7D8DC7}"/>
    <cellStyle name="Currency 44" xfId="10073" xr:uid="{016ABE56-0C47-4A1B-ADD6-CAFB7A922A94}"/>
    <cellStyle name="Currency 45" xfId="10059" xr:uid="{33F0D0C8-F1E8-4AB6-AC1A-C7B318FCBA4D}"/>
    <cellStyle name="Currency 46" xfId="10049" xr:uid="{1DCC541D-D33E-40D8-A03D-44FD81B55854}"/>
    <cellStyle name="Currency 47" xfId="10054" xr:uid="{4F872A6F-5FC3-4B8F-A72F-C90B6DE566E3}"/>
    <cellStyle name="Currency 48" xfId="10069" xr:uid="{FC4B2343-57F5-47D8-9648-CEAAF4570FC6}"/>
    <cellStyle name="Currency 49" xfId="10058" xr:uid="{997AB01C-18B0-4473-8C6B-3680EE821366}"/>
    <cellStyle name="Currency 5" xfId="2677" xr:uid="{00000000-0005-0000-0000-0000620A0000}"/>
    <cellStyle name="Currency 5 10" xfId="2678" xr:uid="{00000000-0005-0000-0000-0000630A0000}"/>
    <cellStyle name="Currency 5 100" xfId="2679" xr:uid="{00000000-0005-0000-0000-0000640A0000}"/>
    <cellStyle name="Currency 5 11" xfId="2680" xr:uid="{00000000-0005-0000-0000-0000650A0000}"/>
    <cellStyle name="Currency 5 12" xfId="2681" xr:uid="{00000000-0005-0000-0000-0000660A0000}"/>
    <cellStyle name="Currency 5 13" xfId="2682" xr:uid="{00000000-0005-0000-0000-0000670A0000}"/>
    <cellStyle name="Currency 5 14" xfId="2683" xr:uid="{00000000-0005-0000-0000-0000680A0000}"/>
    <cellStyle name="Currency 5 15" xfId="2684" xr:uid="{00000000-0005-0000-0000-0000690A0000}"/>
    <cellStyle name="Currency 5 16" xfId="2685" xr:uid="{00000000-0005-0000-0000-00006A0A0000}"/>
    <cellStyle name="Currency 5 17" xfId="2686" xr:uid="{00000000-0005-0000-0000-00006B0A0000}"/>
    <cellStyle name="Currency 5 18" xfId="2687" xr:uid="{00000000-0005-0000-0000-00006C0A0000}"/>
    <cellStyle name="Currency 5 19" xfId="2688" xr:uid="{00000000-0005-0000-0000-00006D0A0000}"/>
    <cellStyle name="Currency 5 2" xfId="2689" xr:uid="{00000000-0005-0000-0000-00006E0A0000}"/>
    <cellStyle name="Currency 5 2 10" xfId="2690" xr:uid="{00000000-0005-0000-0000-00006F0A0000}"/>
    <cellStyle name="Currency 5 2 10 2" xfId="2691" xr:uid="{00000000-0005-0000-0000-0000700A0000}"/>
    <cellStyle name="Currency 5 2 11" xfId="2692" xr:uid="{00000000-0005-0000-0000-0000710A0000}"/>
    <cellStyle name="Currency 5 2 11 2" xfId="2693" xr:uid="{00000000-0005-0000-0000-0000720A0000}"/>
    <cellStyle name="Currency 5 2 12" xfId="2694" xr:uid="{00000000-0005-0000-0000-0000730A0000}"/>
    <cellStyle name="Currency 5 2 13" xfId="2695" xr:uid="{00000000-0005-0000-0000-0000740A0000}"/>
    <cellStyle name="Currency 5 2 14" xfId="2696" xr:uid="{00000000-0005-0000-0000-0000750A0000}"/>
    <cellStyle name="Currency 5 2 14 2" xfId="2697" xr:uid="{00000000-0005-0000-0000-0000760A0000}"/>
    <cellStyle name="Currency 5 2 15" xfId="2698" xr:uid="{00000000-0005-0000-0000-0000770A0000}"/>
    <cellStyle name="Currency 5 2 2" xfId="2699" xr:uid="{00000000-0005-0000-0000-0000780A0000}"/>
    <cellStyle name="Currency 5 2 2 10" xfId="2700" xr:uid="{00000000-0005-0000-0000-0000790A0000}"/>
    <cellStyle name="Currency 5 2 2 10 2" xfId="2701" xr:uid="{00000000-0005-0000-0000-00007A0A0000}"/>
    <cellStyle name="Currency 5 2 2 10 2 2" xfId="2702" xr:uid="{00000000-0005-0000-0000-00007B0A0000}"/>
    <cellStyle name="Currency 5 2 2 10 3" xfId="2703" xr:uid="{00000000-0005-0000-0000-00007C0A0000}"/>
    <cellStyle name="Currency 5 2 2 11" xfId="2704" xr:uid="{00000000-0005-0000-0000-00007D0A0000}"/>
    <cellStyle name="Currency 5 2 2 11 2" xfId="2705" xr:uid="{00000000-0005-0000-0000-00007E0A0000}"/>
    <cellStyle name="Currency 5 2 2 11 2 2" xfId="2706" xr:uid="{00000000-0005-0000-0000-00007F0A0000}"/>
    <cellStyle name="Currency 5 2 2 11 3" xfId="2707" xr:uid="{00000000-0005-0000-0000-0000800A0000}"/>
    <cellStyle name="Currency 5 2 2 12" xfId="2708" xr:uid="{00000000-0005-0000-0000-0000810A0000}"/>
    <cellStyle name="Currency 5 2 2 12 2" xfId="2709" xr:uid="{00000000-0005-0000-0000-0000820A0000}"/>
    <cellStyle name="Currency 5 2 2 12 2 2" xfId="2710" xr:uid="{00000000-0005-0000-0000-0000830A0000}"/>
    <cellStyle name="Currency 5 2 2 12 3" xfId="2711" xr:uid="{00000000-0005-0000-0000-0000840A0000}"/>
    <cellStyle name="Currency 5 2 2 12 4" xfId="2712" xr:uid="{00000000-0005-0000-0000-0000850A0000}"/>
    <cellStyle name="Currency 5 2 2 13" xfId="2713" xr:uid="{00000000-0005-0000-0000-0000860A0000}"/>
    <cellStyle name="Currency 5 2 2 13 2" xfId="2714" xr:uid="{00000000-0005-0000-0000-0000870A0000}"/>
    <cellStyle name="Currency 5 2 2 13 2 2" xfId="2715" xr:uid="{00000000-0005-0000-0000-0000880A0000}"/>
    <cellStyle name="Currency 5 2 2 13 3" xfId="2716" xr:uid="{00000000-0005-0000-0000-0000890A0000}"/>
    <cellStyle name="Currency 5 2 2 14" xfId="2717" xr:uid="{00000000-0005-0000-0000-00008A0A0000}"/>
    <cellStyle name="Currency 5 2 2 15" xfId="2718" xr:uid="{00000000-0005-0000-0000-00008B0A0000}"/>
    <cellStyle name="Currency 5 2 2 2" xfId="2719" xr:uid="{00000000-0005-0000-0000-00008C0A0000}"/>
    <cellStyle name="Currency 5 2 2 2 2" xfId="2720" xr:uid="{00000000-0005-0000-0000-00008D0A0000}"/>
    <cellStyle name="Currency 5 2 2 2 2 2" xfId="2721" xr:uid="{00000000-0005-0000-0000-00008E0A0000}"/>
    <cellStyle name="Currency 5 2 2 2 3" xfId="2722" xr:uid="{00000000-0005-0000-0000-00008F0A0000}"/>
    <cellStyle name="Currency 5 2 2 3" xfId="2723" xr:uid="{00000000-0005-0000-0000-0000900A0000}"/>
    <cellStyle name="Currency 5 2 2 3 2" xfId="2724" xr:uid="{00000000-0005-0000-0000-0000910A0000}"/>
    <cellStyle name="Currency 5 2 2 3 2 2" xfId="2725" xr:uid="{00000000-0005-0000-0000-0000920A0000}"/>
    <cellStyle name="Currency 5 2 2 3 3" xfId="2726" xr:uid="{00000000-0005-0000-0000-0000930A0000}"/>
    <cellStyle name="Currency 5 2 2 4" xfId="2727" xr:uid="{00000000-0005-0000-0000-0000940A0000}"/>
    <cellStyle name="Currency 5 2 2 4 2" xfId="2728" xr:uid="{00000000-0005-0000-0000-0000950A0000}"/>
    <cellStyle name="Currency 5 2 2 4 2 2" xfId="2729" xr:uid="{00000000-0005-0000-0000-0000960A0000}"/>
    <cellStyle name="Currency 5 2 2 4 3" xfId="2730" xr:uid="{00000000-0005-0000-0000-0000970A0000}"/>
    <cellStyle name="Currency 5 2 2 5" xfId="2731" xr:uid="{00000000-0005-0000-0000-0000980A0000}"/>
    <cellStyle name="Currency 5 2 2 5 2" xfId="2732" xr:uid="{00000000-0005-0000-0000-0000990A0000}"/>
    <cellStyle name="Currency 5 2 2 5 2 2" xfId="2733" xr:uid="{00000000-0005-0000-0000-00009A0A0000}"/>
    <cellStyle name="Currency 5 2 2 5 3" xfId="2734" xr:uid="{00000000-0005-0000-0000-00009B0A0000}"/>
    <cellStyle name="Currency 5 2 2 6" xfId="2735" xr:uid="{00000000-0005-0000-0000-00009C0A0000}"/>
    <cellStyle name="Currency 5 2 2 6 2" xfId="2736" xr:uid="{00000000-0005-0000-0000-00009D0A0000}"/>
    <cellStyle name="Currency 5 2 2 6 2 2" xfId="2737" xr:uid="{00000000-0005-0000-0000-00009E0A0000}"/>
    <cellStyle name="Currency 5 2 2 6 3" xfId="2738" xr:uid="{00000000-0005-0000-0000-00009F0A0000}"/>
    <cellStyle name="Currency 5 2 2 7" xfId="2739" xr:uid="{00000000-0005-0000-0000-0000A00A0000}"/>
    <cellStyle name="Currency 5 2 2 7 2" xfId="2740" xr:uid="{00000000-0005-0000-0000-0000A10A0000}"/>
    <cellStyle name="Currency 5 2 2 7 2 2" xfId="2741" xr:uid="{00000000-0005-0000-0000-0000A20A0000}"/>
    <cellStyle name="Currency 5 2 2 7 3" xfId="2742" xr:uid="{00000000-0005-0000-0000-0000A30A0000}"/>
    <cellStyle name="Currency 5 2 2 8" xfId="2743" xr:uid="{00000000-0005-0000-0000-0000A40A0000}"/>
    <cellStyle name="Currency 5 2 2 8 2" xfId="2744" xr:uid="{00000000-0005-0000-0000-0000A50A0000}"/>
    <cellStyle name="Currency 5 2 2 8 2 2" xfId="2745" xr:uid="{00000000-0005-0000-0000-0000A60A0000}"/>
    <cellStyle name="Currency 5 2 2 8 3" xfId="2746" xr:uid="{00000000-0005-0000-0000-0000A70A0000}"/>
    <cellStyle name="Currency 5 2 2 9" xfId="2747" xr:uid="{00000000-0005-0000-0000-0000A80A0000}"/>
    <cellStyle name="Currency 5 2 2 9 2" xfId="2748" xr:uid="{00000000-0005-0000-0000-0000A90A0000}"/>
    <cellStyle name="Currency 5 2 2 9 2 2" xfId="2749" xr:uid="{00000000-0005-0000-0000-0000AA0A0000}"/>
    <cellStyle name="Currency 5 2 2 9 3" xfId="2750" xr:uid="{00000000-0005-0000-0000-0000AB0A0000}"/>
    <cellStyle name="Currency 5 2 3" xfId="2751" xr:uid="{00000000-0005-0000-0000-0000AC0A0000}"/>
    <cellStyle name="Currency 5 2 3 2" xfId="2752" xr:uid="{00000000-0005-0000-0000-0000AD0A0000}"/>
    <cellStyle name="Currency 5 2 4" xfId="2753" xr:uid="{00000000-0005-0000-0000-0000AE0A0000}"/>
    <cellStyle name="Currency 5 2 4 2" xfId="2754" xr:uid="{00000000-0005-0000-0000-0000AF0A0000}"/>
    <cellStyle name="Currency 5 2 5" xfId="2755" xr:uid="{00000000-0005-0000-0000-0000B00A0000}"/>
    <cellStyle name="Currency 5 2 5 2" xfId="2756" xr:uid="{00000000-0005-0000-0000-0000B10A0000}"/>
    <cellStyle name="Currency 5 2 6" xfId="2757" xr:uid="{00000000-0005-0000-0000-0000B20A0000}"/>
    <cellStyle name="Currency 5 2 6 2" xfId="2758" xr:uid="{00000000-0005-0000-0000-0000B30A0000}"/>
    <cellStyle name="Currency 5 2 7" xfId="2759" xr:uid="{00000000-0005-0000-0000-0000B40A0000}"/>
    <cellStyle name="Currency 5 2 7 2" xfId="2760" xr:uid="{00000000-0005-0000-0000-0000B50A0000}"/>
    <cellStyle name="Currency 5 2 8" xfId="2761" xr:uid="{00000000-0005-0000-0000-0000B60A0000}"/>
    <cellStyle name="Currency 5 2 8 2" xfId="2762" xr:uid="{00000000-0005-0000-0000-0000B70A0000}"/>
    <cellStyle name="Currency 5 2 9" xfId="2763" xr:uid="{00000000-0005-0000-0000-0000B80A0000}"/>
    <cellStyle name="Currency 5 2 9 2" xfId="2764" xr:uid="{00000000-0005-0000-0000-0000B90A0000}"/>
    <cellStyle name="Currency 5 20" xfId="2765" xr:uid="{00000000-0005-0000-0000-0000BA0A0000}"/>
    <cellStyle name="Currency 5 21" xfId="2766" xr:uid="{00000000-0005-0000-0000-0000BB0A0000}"/>
    <cellStyle name="Currency 5 22" xfId="2767" xr:uid="{00000000-0005-0000-0000-0000BC0A0000}"/>
    <cellStyle name="Currency 5 23" xfId="2768" xr:uid="{00000000-0005-0000-0000-0000BD0A0000}"/>
    <cellStyle name="Currency 5 24" xfId="2769" xr:uid="{00000000-0005-0000-0000-0000BE0A0000}"/>
    <cellStyle name="Currency 5 25" xfId="2770" xr:uid="{00000000-0005-0000-0000-0000BF0A0000}"/>
    <cellStyle name="Currency 5 26" xfId="2771" xr:uid="{00000000-0005-0000-0000-0000C00A0000}"/>
    <cellStyle name="Currency 5 27" xfId="2772" xr:uid="{00000000-0005-0000-0000-0000C10A0000}"/>
    <cellStyle name="Currency 5 28" xfId="2773" xr:uid="{00000000-0005-0000-0000-0000C20A0000}"/>
    <cellStyle name="Currency 5 29" xfId="2774" xr:uid="{00000000-0005-0000-0000-0000C30A0000}"/>
    <cellStyle name="Currency 5 3" xfId="2775" xr:uid="{00000000-0005-0000-0000-0000C40A0000}"/>
    <cellStyle name="Currency 5 3 2" xfId="2776" xr:uid="{00000000-0005-0000-0000-0000C50A0000}"/>
    <cellStyle name="Currency 5 3 3" xfId="2777" xr:uid="{00000000-0005-0000-0000-0000C60A0000}"/>
    <cellStyle name="Currency 5 30" xfId="2778" xr:uid="{00000000-0005-0000-0000-0000C70A0000}"/>
    <cellStyle name="Currency 5 31" xfId="2779" xr:uid="{00000000-0005-0000-0000-0000C80A0000}"/>
    <cellStyle name="Currency 5 32" xfId="2780" xr:uid="{00000000-0005-0000-0000-0000C90A0000}"/>
    <cellStyle name="Currency 5 33" xfId="2781" xr:uid="{00000000-0005-0000-0000-0000CA0A0000}"/>
    <cellStyle name="Currency 5 34" xfId="2782" xr:uid="{00000000-0005-0000-0000-0000CB0A0000}"/>
    <cellStyle name="Currency 5 35" xfId="2783" xr:uid="{00000000-0005-0000-0000-0000CC0A0000}"/>
    <cellStyle name="Currency 5 36" xfId="2784" xr:uid="{00000000-0005-0000-0000-0000CD0A0000}"/>
    <cellStyle name="Currency 5 37" xfId="2785" xr:uid="{00000000-0005-0000-0000-0000CE0A0000}"/>
    <cellStyle name="Currency 5 38" xfId="2786" xr:uid="{00000000-0005-0000-0000-0000CF0A0000}"/>
    <cellStyle name="Currency 5 39" xfId="2787" xr:uid="{00000000-0005-0000-0000-0000D00A0000}"/>
    <cellStyle name="Currency 5 4" xfId="2788" xr:uid="{00000000-0005-0000-0000-0000D10A0000}"/>
    <cellStyle name="Currency 5 40" xfId="2789" xr:uid="{00000000-0005-0000-0000-0000D20A0000}"/>
    <cellStyle name="Currency 5 41" xfId="2790" xr:uid="{00000000-0005-0000-0000-0000D30A0000}"/>
    <cellStyle name="Currency 5 42" xfId="2791" xr:uid="{00000000-0005-0000-0000-0000D40A0000}"/>
    <cellStyle name="Currency 5 43" xfId="2792" xr:uid="{00000000-0005-0000-0000-0000D50A0000}"/>
    <cellStyle name="Currency 5 44" xfId="2793" xr:uid="{00000000-0005-0000-0000-0000D60A0000}"/>
    <cellStyle name="Currency 5 45" xfId="2794" xr:uid="{00000000-0005-0000-0000-0000D70A0000}"/>
    <cellStyle name="Currency 5 46" xfId="2795" xr:uid="{00000000-0005-0000-0000-0000D80A0000}"/>
    <cellStyle name="Currency 5 47" xfId="2796" xr:uid="{00000000-0005-0000-0000-0000D90A0000}"/>
    <cellStyle name="Currency 5 48" xfId="2797" xr:uid="{00000000-0005-0000-0000-0000DA0A0000}"/>
    <cellStyle name="Currency 5 49" xfId="2798" xr:uid="{00000000-0005-0000-0000-0000DB0A0000}"/>
    <cellStyle name="Currency 5 5" xfId="2799" xr:uid="{00000000-0005-0000-0000-0000DC0A0000}"/>
    <cellStyle name="Currency 5 50" xfId="2800" xr:uid="{00000000-0005-0000-0000-0000DD0A0000}"/>
    <cellStyle name="Currency 5 51" xfId="2801" xr:uid="{00000000-0005-0000-0000-0000DE0A0000}"/>
    <cellStyle name="Currency 5 52" xfId="2802" xr:uid="{00000000-0005-0000-0000-0000DF0A0000}"/>
    <cellStyle name="Currency 5 53" xfId="2803" xr:uid="{00000000-0005-0000-0000-0000E00A0000}"/>
    <cellStyle name="Currency 5 54" xfId="2804" xr:uid="{00000000-0005-0000-0000-0000E10A0000}"/>
    <cellStyle name="Currency 5 55" xfId="2805" xr:uid="{00000000-0005-0000-0000-0000E20A0000}"/>
    <cellStyle name="Currency 5 56" xfId="2806" xr:uid="{00000000-0005-0000-0000-0000E30A0000}"/>
    <cellStyle name="Currency 5 57" xfId="2807" xr:uid="{00000000-0005-0000-0000-0000E40A0000}"/>
    <cellStyle name="Currency 5 58" xfId="2808" xr:uid="{00000000-0005-0000-0000-0000E50A0000}"/>
    <cellStyle name="Currency 5 59" xfId="2809" xr:uid="{00000000-0005-0000-0000-0000E60A0000}"/>
    <cellStyle name="Currency 5 6" xfId="2810" xr:uid="{00000000-0005-0000-0000-0000E70A0000}"/>
    <cellStyle name="Currency 5 60" xfId="2811" xr:uid="{00000000-0005-0000-0000-0000E80A0000}"/>
    <cellStyle name="Currency 5 61" xfId="2812" xr:uid="{00000000-0005-0000-0000-0000E90A0000}"/>
    <cellStyle name="Currency 5 62" xfId="2813" xr:uid="{00000000-0005-0000-0000-0000EA0A0000}"/>
    <cellStyle name="Currency 5 63" xfId="2814" xr:uid="{00000000-0005-0000-0000-0000EB0A0000}"/>
    <cellStyle name="Currency 5 64" xfId="2815" xr:uid="{00000000-0005-0000-0000-0000EC0A0000}"/>
    <cellStyle name="Currency 5 65" xfId="2816" xr:uid="{00000000-0005-0000-0000-0000ED0A0000}"/>
    <cellStyle name="Currency 5 66" xfId="2817" xr:uid="{00000000-0005-0000-0000-0000EE0A0000}"/>
    <cellStyle name="Currency 5 67" xfId="2818" xr:uid="{00000000-0005-0000-0000-0000EF0A0000}"/>
    <cellStyle name="Currency 5 68" xfId="2819" xr:uid="{00000000-0005-0000-0000-0000F00A0000}"/>
    <cellStyle name="Currency 5 69" xfId="2820" xr:uid="{00000000-0005-0000-0000-0000F10A0000}"/>
    <cellStyle name="Currency 5 7" xfId="2821" xr:uid="{00000000-0005-0000-0000-0000F20A0000}"/>
    <cellStyle name="Currency 5 70" xfId="2822" xr:uid="{00000000-0005-0000-0000-0000F30A0000}"/>
    <cellStyle name="Currency 5 71" xfId="2823" xr:uid="{00000000-0005-0000-0000-0000F40A0000}"/>
    <cellStyle name="Currency 5 72" xfId="2824" xr:uid="{00000000-0005-0000-0000-0000F50A0000}"/>
    <cellStyle name="Currency 5 73" xfId="2825" xr:uid="{00000000-0005-0000-0000-0000F60A0000}"/>
    <cellStyle name="Currency 5 74" xfId="2826" xr:uid="{00000000-0005-0000-0000-0000F70A0000}"/>
    <cellStyle name="Currency 5 75" xfId="2827" xr:uid="{00000000-0005-0000-0000-0000F80A0000}"/>
    <cellStyle name="Currency 5 76" xfId="2828" xr:uid="{00000000-0005-0000-0000-0000F90A0000}"/>
    <cellStyle name="Currency 5 77" xfId="2829" xr:uid="{00000000-0005-0000-0000-0000FA0A0000}"/>
    <cellStyle name="Currency 5 78" xfId="2830" xr:uid="{00000000-0005-0000-0000-0000FB0A0000}"/>
    <cellStyle name="Currency 5 79" xfId="2831" xr:uid="{00000000-0005-0000-0000-0000FC0A0000}"/>
    <cellStyle name="Currency 5 8" xfId="2832" xr:uid="{00000000-0005-0000-0000-0000FD0A0000}"/>
    <cellStyle name="Currency 5 80" xfId="2833" xr:uid="{00000000-0005-0000-0000-0000FE0A0000}"/>
    <cellStyle name="Currency 5 81" xfId="2834" xr:uid="{00000000-0005-0000-0000-0000FF0A0000}"/>
    <cellStyle name="Currency 5 82" xfId="2835" xr:uid="{00000000-0005-0000-0000-0000000B0000}"/>
    <cellStyle name="Currency 5 83" xfId="2836" xr:uid="{00000000-0005-0000-0000-0000010B0000}"/>
    <cellStyle name="Currency 5 84" xfId="2837" xr:uid="{00000000-0005-0000-0000-0000020B0000}"/>
    <cellStyle name="Currency 5 85" xfId="2838" xr:uid="{00000000-0005-0000-0000-0000030B0000}"/>
    <cellStyle name="Currency 5 86" xfId="2839" xr:uid="{00000000-0005-0000-0000-0000040B0000}"/>
    <cellStyle name="Currency 5 87" xfId="2840" xr:uid="{00000000-0005-0000-0000-0000050B0000}"/>
    <cellStyle name="Currency 5 88" xfId="2841" xr:uid="{00000000-0005-0000-0000-0000060B0000}"/>
    <cellStyle name="Currency 5 89" xfId="2842" xr:uid="{00000000-0005-0000-0000-0000070B0000}"/>
    <cellStyle name="Currency 5 9" xfId="2843" xr:uid="{00000000-0005-0000-0000-0000080B0000}"/>
    <cellStyle name="Currency 5 90" xfId="2844" xr:uid="{00000000-0005-0000-0000-0000090B0000}"/>
    <cellStyle name="Currency 5 91" xfId="2845" xr:uid="{00000000-0005-0000-0000-00000A0B0000}"/>
    <cellStyle name="Currency 5 92" xfId="2846" xr:uid="{00000000-0005-0000-0000-00000B0B0000}"/>
    <cellStyle name="Currency 5 93" xfId="2847" xr:uid="{00000000-0005-0000-0000-00000C0B0000}"/>
    <cellStyle name="Currency 5 94" xfId="2848" xr:uid="{00000000-0005-0000-0000-00000D0B0000}"/>
    <cellStyle name="Currency 5 95" xfId="2849" xr:uid="{00000000-0005-0000-0000-00000E0B0000}"/>
    <cellStyle name="Currency 5 96" xfId="2850" xr:uid="{00000000-0005-0000-0000-00000F0B0000}"/>
    <cellStyle name="Currency 5 97" xfId="2851" xr:uid="{00000000-0005-0000-0000-0000100B0000}"/>
    <cellStyle name="Currency 5 98" xfId="2852" xr:uid="{00000000-0005-0000-0000-0000110B0000}"/>
    <cellStyle name="Currency 5 99" xfId="2853" xr:uid="{00000000-0005-0000-0000-0000120B0000}"/>
    <cellStyle name="Currency 50" xfId="10067" xr:uid="{4CC3288A-BD0F-4C1A-8A92-ED92A4BFC4FC}"/>
    <cellStyle name="Currency 51" xfId="10056" xr:uid="{4F61D7F3-4906-4E04-9798-15BA73940850}"/>
    <cellStyle name="Currency 52" xfId="10075" xr:uid="{2E1FB489-BADA-48B0-BF36-98B656DD82D3}"/>
    <cellStyle name="Currency 53" xfId="10079" xr:uid="{F2D2562B-F681-49BB-909B-B28AE4108387}"/>
    <cellStyle name="Currency 54" xfId="10060" xr:uid="{8EF8A22F-3D0B-406A-B75F-A3D5A01ED5D6}"/>
    <cellStyle name="Currency 55" xfId="10078" xr:uid="{D2FACDFC-9180-4EDA-B593-CE35A78E3E6E}"/>
    <cellStyle name="Currency 56" xfId="10064" xr:uid="{669BD554-BEC4-4866-BB99-F999B736FDAC}"/>
    <cellStyle name="Currency 57" xfId="9777" xr:uid="{FCF648BE-3B94-4E24-8454-FEC9D8279A5C}"/>
    <cellStyle name="Currency 6" xfId="2854" xr:uid="{00000000-0005-0000-0000-0000130B0000}"/>
    <cellStyle name="Currency 6 10" xfId="2855" xr:uid="{00000000-0005-0000-0000-0000140B0000}"/>
    <cellStyle name="Currency 6 11" xfId="2856" xr:uid="{00000000-0005-0000-0000-0000150B0000}"/>
    <cellStyle name="Currency 6 12" xfId="2857" xr:uid="{00000000-0005-0000-0000-0000160B0000}"/>
    <cellStyle name="Currency 6 13" xfId="2858" xr:uid="{00000000-0005-0000-0000-0000170B0000}"/>
    <cellStyle name="Currency 6 14" xfId="2859" xr:uid="{00000000-0005-0000-0000-0000180B0000}"/>
    <cellStyle name="Currency 6 15" xfId="2860" xr:uid="{00000000-0005-0000-0000-0000190B0000}"/>
    <cellStyle name="Currency 6 16" xfId="2861" xr:uid="{00000000-0005-0000-0000-00001A0B0000}"/>
    <cellStyle name="Currency 6 17" xfId="2862" xr:uid="{00000000-0005-0000-0000-00001B0B0000}"/>
    <cellStyle name="Currency 6 18" xfId="2863" xr:uid="{00000000-0005-0000-0000-00001C0B0000}"/>
    <cellStyle name="Currency 6 2" xfId="2864" xr:uid="{00000000-0005-0000-0000-00001D0B0000}"/>
    <cellStyle name="Currency 6 2 2" xfId="2865" xr:uid="{00000000-0005-0000-0000-00001E0B0000}"/>
    <cellStyle name="Currency 6 2 2 2" xfId="2866" xr:uid="{00000000-0005-0000-0000-00001F0B0000}"/>
    <cellStyle name="Currency 6 2 3" xfId="2867" xr:uid="{00000000-0005-0000-0000-0000200B0000}"/>
    <cellStyle name="Currency 6 3" xfId="2868" xr:uid="{00000000-0005-0000-0000-0000210B0000}"/>
    <cellStyle name="Currency 6 4" xfId="2869" xr:uid="{00000000-0005-0000-0000-0000220B0000}"/>
    <cellStyle name="Currency 6 5" xfId="2870" xr:uid="{00000000-0005-0000-0000-0000230B0000}"/>
    <cellStyle name="Currency 6 6" xfId="2871" xr:uid="{00000000-0005-0000-0000-0000240B0000}"/>
    <cellStyle name="Currency 6 7" xfId="2872" xr:uid="{00000000-0005-0000-0000-0000250B0000}"/>
    <cellStyle name="Currency 6 8" xfId="2873" xr:uid="{00000000-0005-0000-0000-0000260B0000}"/>
    <cellStyle name="Currency 6 9" xfId="2874" xr:uid="{00000000-0005-0000-0000-0000270B0000}"/>
    <cellStyle name="Currency 7" xfId="2875" xr:uid="{00000000-0005-0000-0000-0000280B0000}"/>
    <cellStyle name="Currency 7 10" xfId="2876" xr:uid="{00000000-0005-0000-0000-0000290B0000}"/>
    <cellStyle name="Currency 7 11" xfId="2877" xr:uid="{00000000-0005-0000-0000-00002A0B0000}"/>
    <cellStyle name="Currency 7 12" xfId="2878" xr:uid="{00000000-0005-0000-0000-00002B0B0000}"/>
    <cellStyle name="Currency 7 13" xfId="2879" xr:uid="{00000000-0005-0000-0000-00002C0B0000}"/>
    <cellStyle name="Currency 7 13 2" xfId="2880" xr:uid="{00000000-0005-0000-0000-00002D0B0000}"/>
    <cellStyle name="Currency 7 13 2 2" xfId="2881" xr:uid="{00000000-0005-0000-0000-00002E0B0000}"/>
    <cellStyle name="Currency 7 13 3" xfId="2882" xr:uid="{00000000-0005-0000-0000-00002F0B0000}"/>
    <cellStyle name="Currency 7 13 4" xfId="2883" xr:uid="{00000000-0005-0000-0000-0000300B0000}"/>
    <cellStyle name="Currency 7 14" xfId="2884" xr:uid="{00000000-0005-0000-0000-0000310B0000}"/>
    <cellStyle name="Currency 7 15" xfId="2885" xr:uid="{00000000-0005-0000-0000-0000320B0000}"/>
    <cellStyle name="Currency 7 16" xfId="2886" xr:uid="{00000000-0005-0000-0000-0000330B0000}"/>
    <cellStyle name="Currency 7 17" xfId="2887" xr:uid="{00000000-0005-0000-0000-0000340B0000}"/>
    <cellStyle name="Currency 7 18" xfId="10099" xr:uid="{F9532F98-93BD-405D-8CC7-1806AAC481CF}"/>
    <cellStyle name="Currency 7 2" xfId="2888" xr:uid="{00000000-0005-0000-0000-0000350B0000}"/>
    <cellStyle name="Currency 7 2 10" xfId="2889" xr:uid="{00000000-0005-0000-0000-0000360B0000}"/>
    <cellStyle name="Currency 7 2 10 2" xfId="2890" xr:uid="{00000000-0005-0000-0000-0000370B0000}"/>
    <cellStyle name="Currency 7 2 10 2 2" xfId="2891" xr:uid="{00000000-0005-0000-0000-0000380B0000}"/>
    <cellStyle name="Currency 7 2 10 3" xfId="2892" xr:uid="{00000000-0005-0000-0000-0000390B0000}"/>
    <cellStyle name="Currency 7 2 11" xfId="2893" xr:uid="{00000000-0005-0000-0000-00003A0B0000}"/>
    <cellStyle name="Currency 7 2 11 2" xfId="2894" xr:uid="{00000000-0005-0000-0000-00003B0B0000}"/>
    <cellStyle name="Currency 7 2 11 2 2" xfId="2895" xr:uid="{00000000-0005-0000-0000-00003C0B0000}"/>
    <cellStyle name="Currency 7 2 11 3" xfId="2896" xr:uid="{00000000-0005-0000-0000-00003D0B0000}"/>
    <cellStyle name="Currency 7 2 12" xfId="2897" xr:uid="{00000000-0005-0000-0000-00003E0B0000}"/>
    <cellStyle name="Currency 7 2 12 2" xfId="2898" xr:uid="{00000000-0005-0000-0000-00003F0B0000}"/>
    <cellStyle name="Currency 7 2 13" xfId="2899" xr:uid="{00000000-0005-0000-0000-0000400B0000}"/>
    <cellStyle name="Currency 7 2 13 2" xfId="2900" xr:uid="{00000000-0005-0000-0000-0000410B0000}"/>
    <cellStyle name="Currency 7 2 14" xfId="2901" xr:uid="{00000000-0005-0000-0000-0000420B0000}"/>
    <cellStyle name="Currency 7 2 15" xfId="10125" xr:uid="{2C88218C-BA1F-4073-885F-7640B1B5F4EB}"/>
    <cellStyle name="Currency 7 2 2" xfId="2902" xr:uid="{00000000-0005-0000-0000-0000430B0000}"/>
    <cellStyle name="Currency 7 2 2 2" xfId="2903" xr:uid="{00000000-0005-0000-0000-0000440B0000}"/>
    <cellStyle name="Currency 7 2 2 2 2" xfId="2904" xr:uid="{00000000-0005-0000-0000-0000450B0000}"/>
    <cellStyle name="Currency 7 2 2 3" xfId="2905" xr:uid="{00000000-0005-0000-0000-0000460B0000}"/>
    <cellStyle name="Currency 7 2 3" xfId="2906" xr:uid="{00000000-0005-0000-0000-0000470B0000}"/>
    <cellStyle name="Currency 7 2 3 2" xfId="2907" xr:uid="{00000000-0005-0000-0000-0000480B0000}"/>
    <cellStyle name="Currency 7 2 3 2 2" xfId="2908" xr:uid="{00000000-0005-0000-0000-0000490B0000}"/>
    <cellStyle name="Currency 7 2 3 3" xfId="2909" xr:uid="{00000000-0005-0000-0000-00004A0B0000}"/>
    <cellStyle name="Currency 7 2 4" xfId="2910" xr:uid="{00000000-0005-0000-0000-00004B0B0000}"/>
    <cellStyle name="Currency 7 2 4 2" xfId="2911" xr:uid="{00000000-0005-0000-0000-00004C0B0000}"/>
    <cellStyle name="Currency 7 2 4 2 2" xfId="2912" xr:uid="{00000000-0005-0000-0000-00004D0B0000}"/>
    <cellStyle name="Currency 7 2 4 3" xfId="2913" xr:uid="{00000000-0005-0000-0000-00004E0B0000}"/>
    <cellStyle name="Currency 7 2 5" xfId="2914" xr:uid="{00000000-0005-0000-0000-00004F0B0000}"/>
    <cellStyle name="Currency 7 2 5 2" xfId="2915" xr:uid="{00000000-0005-0000-0000-0000500B0000}"/>
    <cellStyle name="Currency 7 2 5 2 2" xfId="2916" xr:uid="{00000000-0005-0000-0000-0000510B0000}"/>
    <cellStyle name="Currency 7 2 5 3" xfId="2917" xr:uid="{00000000-0005-0000-0000-0000520B0000}"/>
    <cellStyle name="Currency 7 2 6" xfId="2918" xr:uid="{00000000-0005-0000-0000-0000530B0000}"/>
    <cellStyle name="Currency 7 2 6 2" xfId="2919" xr:uid="{00000000-0005-0000-0000-0000540B0000}"/>
    <cellStyle name="Currency 7 2 6 2 2" xfId="2920" xr:uid="{00000000-0005-0000-0000-0000550B0000}"/>
    <cellStyle name="Currency 7 2 6 3" xfId="2921" xr:uid="{00000000-0005-0000-0000-0000560B0000}"/>
    <cellStyle name="Currency 7 2 7" xfId="2922" xr:uid="{00000000-0005-0000-0000-0000570B0000}"/>
    <cellStyle name="Currency 7 2 7 2" xfId="2923" xr:uid="{00000000-0005-0000-0000-0000580B0000}"/>
    <cellStyle name="Currency 7 2 7 2 2" xfId="2924" xr:uid="{00000000-0005-0000-0000-0000590B0000}"/>
    <cellStyle name="Currency 7 2 7 3" xfId="2925" xr:uid="{00000000-0005-0000-0000-00005A0B0000}"/>
    <cellStyle name="Currency 7 2 8" xfId="2926" xr:uid="{00000000-0005-0000-0000-00005B0B0000}"/>
    <cellStyle name="Currency 7 2 8 2" xfId="2927" xr:uid="{00000000-0005-0000-0000-00005C0B0000}"/>
    <cellStyle name="Currency 7 2 8 2 2" xfId="2928" xr:uid="{00000000-0005-0000-0000-00005D0B0000}"/>
    <cellStyle name="Currency 7 2 8 3" xfId="2929" xr:uid="{00000000-0005-0000-0000-00005E0B0000}"/>
    <cellStyle name="Currency 7 2 9" xfId="2930" xr:uid="{00000000-0005-0000-0000-00005F0B0000}"/>
    <cellStyle name="Currency 7 2 9 2" xfId="2931" xr:uid="{00000000-0005-0000-0000-0000600B0000}"/>
    <cellStyle name="Currency 7 2 9 2 2" xfId="2932" xr:uid="{00000000-0005-0000-0000-0000610B0000}"/>
    <cellStyle name="Currency 7 2 9 3" xfId="2933" xr:uid="{00000000-0005-0000-0000-0000620B0000}"/>
    <cellStyle name="Currency 7 3" xfId="2934" xr:uid="{00000000-0005-0000-0000-0000630B0000}"/>
    <cellStyle name="Currency 7 3 2" xfId="2935" xr:uid="{00000000-0005-0000-0000-0000640B0000}"/>
    <cellStyle name="Currency 7 3 2 2" xfId="2936" xr:uid="{00000000-0005-0000-0000-0000650B0000}"/>
    <cellStyle name="Currency 7 3 3" xfId="2937" xr:uid="{00000000-0005-0000-0000-0000660B0000}"/>
    <cellStyle name="Currency 7 3 4" xfId="10170" xr:uid="{2135146B-CF57-4C69-BECD-D25A122B9B7D}"/>
    <cellStyle name="Currency 7 4" xfId="2938" xr:uid="{00000000-0005-0000-0000-0000670B0000}"/>
    <cellStyle name="Currency 7 5" xfId="2939" xr:uid="{00000000-0005-0000-0000-0000680B0000}"/>
    <cellStyle name="Currency 7 6" xfId="2940" xr:uid="{00000000-0005-0000-0000-0000690B0000}"/>
    <cellStyle name="Currency 7 7" xfId="2941" xr:uid="{00000000-0005-0000-0000-00006A0B0000}"/>
    <cellStyle name="Currency 7 8" xfId="2942" xr:uid="{00000000-0005-0000-0000-00006B0B0000}"/>
    <cellStyle name="Currency 7 9" xfId="2943" xr:uid="{00000000-0005-0000-0000-00006C0B0000}"/>
    <cellStyle name="Currency 8" xfId="2944" xr:uid="{00000000-0005-0000-0000-00006D0B0000}"/>
    <cellStyle name="Currency 9" xfId="2945" xr:uid="{00000000-0005-0000-0000-00006E0B0000}"/>
    <cellStyle name="Currency No$" xfId="2946" xr:uid="{00000000-0005-0000-0000-00006F0B0000}"/>
    <cellStyle name="Currency Total" xfId="2947" xr:uid="{00000000-0005-0000-0000-0000700B0000}"/>
    <cellStyle name="Currency Total 2" xfId="2948" xr:uid="{00000000-0005-0000-0000-0000710B0000}"/>
    <cellStyle name="Currency x2 No$" xfId="2949" xr:uid="{00000000-0005-0000-0000-0000720B0000}"/>
    <cellStyle name="Currency0" xfId="2950" xr:uid="{00000000-0005-0000-0000-0000730B0000}"/>
    <cellStyle name="Custom - Style1" xfId="2951" xr:uid="{00000000-0005-0000-0000-0000740B0000}"/>
    <cellStyle name="Custom - Style8" xfId="2952" xr:uid="{00000000-0005-0000-0000-0000750B0000}"/>
    <cellStyle name="Data   - Style2" xfId="2953" xr:uid="{00000000-0005-0000-0000-0000760B0000}"/>
    <cellStyle name="Date" xfId="2954" xr:uid="{00000000-0005-0000-0000-0000770B0000}"/>
    <cellStyle name="Dollarsign" xfId="2955" xr:uid="{00000000-0005-0000-0000-0000780B0000}"/>
    <cellStyle name="DOUBLEL" xfId="2956" xr:uid="{00000000-0005-0000-0000-0000790B0000}"/>
    <cellStyle name="DOUBLEL 2" xfId="2957" xr:uid="{00000000-0005-0000-0000-00007A0B0000}"/>
    <cellStyle name="DOUBLEL 3" xfId="2958" xr:uid="{00000000-0005-0000-0000-00007B0B0000}"/>
    <cellStyle name="DOUBLEL 4" xfId="2959" xr:uid="{00000000-0005-0000-0000-00007C0B0000}"/>
    <cellStyle name="eatme" xfId="2960" xr:uid="{00000000-0005-0000-0000-00007D0B0000}"/>
    <cellStyle name="Explanatory Text" xfId="9478" builtinId="53" customBuiltin="1"/>
    <cellStyle name="Explanatory Text 2" xfId="2961" xr:uid="{00000000-0005-0000-0000-00007E0B0000}"/>
    <cellStyle name="Explanatory Text 3" xfId="2962" xr:uid="{00000000-0005-0000-0000-00007F0B0000}"/>
    <cellStyle name="Explanatory Text 4" xfId="2963" xr:uid="{00000000-0005-0000-0000-0000800B0000}"/>
    <cellStyle name="Explanatory Text 5" xfId="2964" xr:uid="{00000000-0005-0000-0000-0000810B0000}"/>
    <cellStyle name="Explanatory Text 6" xfId="2965" xr:uid="{00000000-0005-0000-0000-0000820B0000}"/>
    <cellStyle name="Fixed" xfId="2966" xr:uid="{00000000-0005-0000-0000-0000830B0000}"/>
    <cellStyle name="Formula" xfId="2967" xr:uid="{00000000-0005-0000-0000-0000840B0000}"/>
    <cellStyle name="Gas Cost x5" xfId="2968" xr:uid="{00000000-0005-0000-0000-0000850B0000}"/>
    <cellStyle name="Good" xfId="9470" builtinId="26" customBuiltin="1"/>
    <cellStyle name="Good 2" xfId="2969" xr:uid="{00000000-0005-0000-0000-0000860B0000}"/>
    <cellStyle name="Good 3" xfId="2970" xr:uid="{00000000-0005-0000-0000-0000870B0000}"/>
    <cellStyle name="Good 4" xfId="2971" xr:uid="{00000000-0005-0000-0000-0000880B0000}"/>
    <cellStyle name="Good 5" xfId="2972" xr:uid="{00000000-0005-0000-0000-0000890B0000}"/>
    <cellStyle name="Good 6" xfId="2973" xr:uid="{00000000-0005-0000-0000-00008A0B0000}"/>
    <cellStyle name="Hardcoded" xfId="2974" xr:uid="{00000000-0005-0000-0000-00008B0B0000}"/>
    <cellStyle name="Head Title" xfId="2975" xr:uid="{00000000-0005-0000-0000-00008C0B0000}"/>
    <cellStyle name="Heading 1" xfId="9466" builtinId="16" customBuiltin="1"/>
    <cellStyle name="Heading 1 2" xfId="2976" xr:uid="{00000000-0005-0000-0000-00008D0B0000}"/>
    <cellStyle name="Heading 1 3" xfId="2977" xr:uid="{00000000-0005-0000-0000-00008E0B0000}"/>
    <cellStyle name="Heading 1 4" xfId="2978" xr:uid="{00000000-0005-0000-0000-00008F0B0000}"/>
    <cellStyle name="Heading 1 5" xfId="2979" xr:uid="{00000000-0005-0000-0000-0000900B0000}"/>
    <cellStyle name="Heading 1 6" xfId="2980" xr:uid="{00000000-0005-0000-0000-0000910B0000}"/>
    <cellStyle name="Heading 2" xfId="9467" builtinId="17" customBuiltin="1"/>
    <cellStyle name="Heading 2 2" xfId="2981" xr:uid="{00000000-0005-0000-0000-0000920B0000}"/>
    <cellStyle name="Heading 2 3" xfId="2982" xr:uid="{00000000-0005-0000-0000-0000930B0000}"/>
    <cellStyle name="Heading 2 4" xfId="2983" xr:uid="{00000000-0005-0000-0000-0000940B0000}"/>
    <cellStyle name="Heading 2 5" xfId="2984" xr:uid="{00000000-0005-0000-0000-0000950B0000}"/>
    <cellStyle name="Heading 2 6" xfId="2985" xr:uid="{00000000-0005-0000-0000-0000960B0000}"/>
    <cellStyle name="Heading 3" xfId="9468" builtinId="18" customBuiltin="1"/>
    <cellStyle name="Heading 3 2" xfId="2986" xr:uid="{00000000-0005-0000-0000-0000970B0000}"/>
    <cellStyle name="Heading 3 3" xfId="2987" xr:uid="{00000000-0005-0000-0000-0000980B0000}"/>
    <cellStyle name="Heading 3 4" xfId="2988" xr:uid="{00000000-0005-0000-0000-0000990B0000}"/>
    <cellStyle name="Heading 3 5" xfId="2989" xr:uid="{00000000-0005-0000-0000-00009A0B0000}"/>
    <cellStyle name="Heading 3 6" xfId="2990" xr:uid="{00000000-0005-0000-0000-00009B0B0000}"/>
    <cellStyle name="Heading 4" xfId="9469" builtinId="19" customBuiltin="1"/>
    <cellStyle name="Heading 4 2" xfId="2991" xr:uid="{00000000-0005-0000-0000-00009C0B0000}"/>
    <cellStyle name="Heading 4 3" xfId="2992" xr:uid="{00000000-0005-0000-0000-00009D0B0000}"/>
    <cellStyle name="Heading 4 4" xfId="2993" xr:uid="{00000000-0005-0000-0000-00009E0B0000}"/>
    <cellStyle name="Heading 4 5" xfId="2994" xr:uid="{00000000-0005-0000-0000-00009F0B0000}"/>
    <cellStyle name="Heading 4 6" xfId="2995" xr:uid="{00000000-0005-0000-0000-0000A00B0000}"/>
    <cellStyle name="HeadlineStyle" xfId="2996" xr:uid="{00000000-0005-0000-0000-0000A10B0000}"/>
    <cellStyle name="HeadlineStyle 10" xfId="2997" xr:uid="{00000000-0005-0000-0000-0000A20B0000}"/>
    <cellStyle name="HeadlineStyle 11" xfId="2998" xr:uid="{00000000-0005-0000-0000-0000A30B0000}"/>
    <cellStyle name="HeadlineStyle 12" xfId="2999" xr:uid="{00000000-0005-0000-0000-0000A40B0000}"/>
    <cellStyle name="HeadlineStyle 13" xfId="3000" xr:uid="{00000000-0005-0000-0000-0000A50B0000}"/>
    <cellStyle name="HeadlineStyle 14" xfId="3001" xr:uid="{00000000-0005-0000-0000-0000A60B0000}"/>
    <cellStyle name="HeadlineStyle 15" xfId="3002" xr:uid="{00000000-0005-0000-0000-0000A70B0000}"/>
    <cellStyle name="HeadlineStyle 16" xfId="3003" xr:uid="{00000000-0005-0000-0000-0000A80B0000}"/>
    <cellStyle name="HeadlineStyle 2" xfId="3004" xr:uid="{00000000-0005-0000-0000-0000A90B0000}"/>
    <cellStyle name="HeadlineStyle 3" xfId="3005" xr:uid="{00000000-0005-0000-0000-0000AA0B0000}"/>
    <cellStyle name="HeadlineStyle 4" xfId="3006" xr:uid="{00000000-0005-0000-0000-0000AB0B0000}"/>
    <cellStyle name="HeadlineStyle 5" xfId="3007" xr:uid="{00000000-0005-0000-0000-0000AC0B0000}"/>
    <cellStyle name="HeadlineStyle 6" xfId="3008" xr:uid="{00000000-0005-0000-0000-0000AD0B0000}"/>
    <cellStyle name="HeadlineStyle 7" xfId="3009" xr:uid="{00000000-0005-0000-0000-0000AE0B0000}"/>
    <cellStyle name="HeadlineStyle 8" xfId="3010" xr:uid="{00000000-0005-0000-0000-0000AF0B0000}"/>
    <cellStyle name="HeadlineStyle 9" xfId="3011" xr:uid="{00000000-0005-0000-0000-0000B00B0000}"/>
    <cellStyle name="HeadlineStyleJustified" xfId="3012" xr:uid="{00000000-0005-0000-0000-0000B10B0000}"/>
    <cellStyle name="HeadlineStyleJustified 10" xfId="3013" xr:uid="{00000000-0005-0000-0000-0000B20B0000}"/>
    <cellStyle name="HeadlineStyleJustified 11" xfId="3014" xr:uid="{00000000-0005-0000-0000-0000B30B0000}"/>
    <cellStyle name="HeadlineStyleJustified 12" xfId="3015" xr:uid="{00000000-0005-0000-0000-0000B40B0000}"/>
    <cellStyle name="HeadlineStyleJustified 13" xfId="3016" xr:uid="{00000000-0005-0000-0000-0000B50B0000}"/>
    <cellStyle name="HeadlineStyleJustified 14" xfId="3017" xr:uid="{00000000-0005-0000-0000-0000B60B0000}"/>
    <cellStyle name="HeadlineStyleJustified 15" xfId="3018" xr:uid="{00000000-0005-0000-0000-0000B70B0000}"/>
    <cellStyle name="HeadlineStyleJustified 16" xfId="3019" xr:uid="{00000000-0005-0000-0000-0000B80B0000}"/>
    <cellStyle name="HeadlineStyleJustified 2" xfId="3020" xr:uid="{00000000-0005-0000-0000-0000B90B0000}"/>
    <cellStyle name="HeadlineStyleJustified 3" xfId="3021" xr:uid="{00000000-0005-0000-0000-0000BA0B0000}"/>
    <cellStyle name="HeadlineStyleJustified 4" xfId="3022" xr:uid="{00000000-0005-0000-0000-0000BB0B0000}"/>
    <cellStyle name="HeadlineStyleJustified 5" xfId="3023" xr:uid="{00000000-0005-0000-0000-0000BC0B0000}"/>
    <cellStyle name="HeadlineStyleJustified 6" xfId="3024" xr:uid="{00000000-0005-0000-0000-0000BD0B0000}"/>
    <cellStyle name="HeadlineStyleJustified 7" xfId="3025" xr:uid="{00000000-0005-0000-0000-0000BE0B0000}"/>
    <cellStyle name="HeadlineStyleJustified 8" xfId="3026" xr:uid="{00000000-0005-0000-0000-0000BF0B0000}"/>
    <cellStyle name="HeadlineStyleJustified 9" xfId="3027" xr:uid="{00000000-0005-0000-0000-0000C00B0000}"/>
    <cellStyle name="Hyperlink 2" xfId="3028" xr:uid="{00000000-0005-0000-0000-0000C10B0000}"/>
    <cellStyle name="Hyperlink 2 2" xfId="3029" xr:uid="{00000000-0005-0000-0000-0000C20B0000}"/>
    <cellStyle name="Hyperlink 3" xfId="3030" xr:uid="{00000000-0005-0000-0000-0000C30B0000}"/>
    <cellStyle name="inc/dec" xfId="3031" xr:uid="{00000000-0005-0000-0000-0000C40B0000}"/>
    <cellStyle name="inc/dec 2" xfId="3032" xr:uid="{00000000-0005-0000-0000-0000C50B0000}"/>
    <cellStyle name="Input" xfId="9472" builtinId="20" customBuiltin="1"/>
    <cellStyle name="Input 2" xfId="3033" xr:uid="{00000000-0005-0000-0000-0000C60B0000}"/>
    <cellStyle name="Input 3" xfId="3034" xr:uid="{00000000-0005-0000-0000-0000C70B0000}"/>
    <cellStyle name="Input 4" xfId="3035" xr:uid="{00000000-0005-0000-0000-0000C80B0000}"/>
    <cellStyle name="Input 5" xfId="3036" xr:uid="{00000000-0005-0000-0000-0000C90B0000}"/>
    <cellStyle name="Input 6" xfId="3037" xr:uid="{00000000-0005-0000-0000-0000CA0B0000}"/>
    <cellStyle name="Input 7" xfId="3038" xr:uid="{00000000-0005-0000-0000-0000CB0B0000}"/>
    <cellStyle name="Labels - Style3" xfId="3039" xr:uid="{00000000-0005-0000-0000-0000CC0B0000}"/>
    <cellStyle name="Labor" xfId="3040" xr:uid="{00000000-0005-0000-0000-0000CD0B0000}"/>
    <cellStyle name="Lines" xfId="3041" xr:uid="{00000000-0005-0000-0000-0000CE0B0000}"/>
    <cellStyle name="Linked Amount" xfId="3042" xr:uid="{00000000-0005-0000-0000-0000CF0B0000}"/>
    <cellStyle name="Linked Cell" xfId="9475" builtinId="24" customBuiltin="1"/>
    <cellStyle name="Linked Cell 2" xfId="3043" xr:uid="{00000000-0005-0000-0000-0000D00B0000}"/>
    <cellStyle name="Linked Cell 3" xfId="3044" xr:uid="{00000000-0005-0000-0000-0000D10B0000}"/>
    <cellStyle name="Linked Cell 4" xfId="3045" xr:uid="{00000000-0005-0000-0000-0000D20B0000}"/>
    <cellStyle name="Linked Cell 5" xfId="3046" xr:uid="{00000000-0005-0000-0000-0000D30B0000}"/>
    <cellStyle name="Linked Cell 6" xfId="3047" xr:uid="{00000000-0005-0000-0000-0000D40B0000}"/>
    <cellStyle name="Neutral 2" xfId="3048" xr:uid="{00000000-0005-0000-0000-0000D50B0000}"/>
    <cellStyle name="Neutral 3" xfId="3049" xr:uid="{00000000-0005-0000-0000-0000D60B0000}"/>
    <cellStyle name="Neutral 3 2" xfId="9523" xr:uid="{D8C83BCA-5B6C-4E15-A0AF-08EFF34F6F0B}"/>
    <cellStyle name="Neutral 4" xfId="3050" xr:uid="{00000000-0005-0000-0000-0000D70B0000}"/>
    <cellStyle name="Neutral 5" xfId="3051" xr:uid="{00000000-0005-0000-0000-0000D80B0000}"/>
    <cellStyle name="Neutral 6" xfId="3052" xr:uid="{00000000-0005-0000-0000-0000D90B0000}"/>
    <cellStyle name="Normal" xfId="0" builtinId="0"/>
    <cellStyle name="Normal - Style1" xfId="3053" xr:uid="{00000000-0005-0000-0000-0000DB0B0000}"/>
    <cellStyle name="Normal - Style2" xfId="3054" xr:uid="{00000000-0005-0000-0000-0000DC0B0000}"/>
    <cellStyle name="Normal - Style3" xfId="3055" xr:uid="{00000000-0005-0000-0000-0000DD0B0000}"/>
    <cellStyle name="Normal - Style4" xfId="3056" xr:uid="{00000000-0005-0000-0000-0000DE0B0000}"/>
    <cellStyle name="Normal - Style5" xfId="3057" xr:uid="{00000000-0005-0000-0000-0000DF0B0000}"/>
    <cellStyle name="Normal - Style6" xfId="3058" xr:uid="{00000000-0005-0000-0000-0000E00B0000}"/>
    <cellStyle name="Normal - Style7" xfId="3059" xr:uid="{00000000-0005-0000-0000-0000E10B0000}"/>
    <cellStyle name="Normal - Style8" xfId="3060" xr:uid="{00000000-0005-0000-0000-0000E20B0000}"/>
    <cellStyle name="Normal 10" xfId="3061" xr:uid="{00000000-0005-0000-0000-0000E30B0000}"/>
    <cellStyle name="Normal 10 10" xfId="19" xr:uid="{00000000-0005-0000-0000-0000E40B0000}"/>
    <cellStyle name="Normal 10 10 2" xfId="3062" xr:uid="{00000000-0005-0000-0000-0000E50B0000}"/>
    <cellStyle name="Normal 10 10 2 2" xfId="3063" xr:uid="{00000000-0005-0000-0000-0000E60B0000}"/>
    <cellStyle name="Normal 10 10 2 3" xfId="3064" xr:uid="{00000000-0005-0000-0000-0000E70B0000}"/>
    <cellStyle name="Normal 10 10 3" xfId="3065" xr:uid="{00000000-0005-0000-0000-0000E80B0000}"/>
    <cellStyle name="Normal 10 10 3 2" xfId="9398" xr:uid="{00000000-0005-0000-0000-0000E90B0000}"/>
    <cellStyle name="Normal 10 10 3 2 2" xfId="9757" xr:uid="{B3074DD6-495A-43BB-8069-D27D9C6B6FE2}"/>
    <cellStyle name="Normal 10 10 3 2 2 2" xfId="9763" xr:uid="{FCC56434-0155-40B8-9215-E73301C3A8A2}"/>
    <cellStyle name="Normal 10 10 3 2 2 2 2 2" xfId="10080" xr:uid="{C696E965-3D3B-4BE1-902C-FA0439F91979}"/>
    <cellStyle name="Normal 10 10 3 2 3" xfId="9755" xr:uid="{07676E55-2945-4F8B-8B44-A36FD5D9ADE8}"/>
    <cellStyle name="Normal 10 10 3 2 4" xfId="9765" xr:uid="{4F760E73-D8FE-4175-A88A-6175B3AD0736}"/>
    <cellStyle name="Normal 10 10 4" xfId="3066" xr:uid="{00000000-0005-0000-0000-0000EA0B0000}"/>
    <cellStyle name="Normal 10 10 5" xfId="3067" xr:uid="{00000000-0005-0000-0000-0000EB0B0000}"/>
    <cellStyle name="Normal 10 10 6" xfId="3068" xr:uid="{00000000-0005-0000-0000-0000EC0B0000}"/>
    <cellStyle name="Normal 10 10 6 2" xfId="9397" xr:uid="{00000000-0005-0000-0000-0000ED0B0000}"/>
    <cellStyle name="Normal 10 10 6 2 2" xfId="9766" xr:uid="{A28B6E0A-AC63-4D0A-B8C4-6E5447B1C1E6}"/>
    <cellStyle name="Normal 10 10 6 2 3" xfId="9756" xr:uid="{1C114233-5B12-4912-AAED-A1956B3BB84E}"/>
    <cellStyle name="Normal 10 10 7" xfId="3069" xr:uid="{00000000-0005-0000-0000-0000EE0B0000}"/>
    <cellStyle name="Normal 10 10 8" xfId="9407" xr:uid="{00000000-0005-0000-0000-0000EF0B0000}"/>
    <cellStyle name="Normal 10 11" xfId="22" xr:uid="{00000000-0005-0000-0000-0000F00B0000}"/>
    <cellStyle name="Normal 10 11 2" xfId="3070" xr:uid="{00000000-0005-0000-0000-0000F10B0000}"/>
    <cellStyle name="Normal 10 11 2 2" xfId="3071" xr:uid="{00000000-0005-0000-0000-0000F20B0000}"/>
    <cellStyle name="Normal 10 11 3" xfId="3072" xr:uid="{00000000-0005-0000-0000-0000F30B0000}"/>
    <cellStyle name="Normal 10 11 4" xfId="9409" xr:uid="{00000000-0005-0000-0000-0000F40B0000}"/>
    <cellStyle name="Normal 10 12" xfId="3073" xr:uid="{00000000-0005-0000-0000-0000F50B0000}"/>
    <cellStyle name="Normal 10 12 2" xfId="3074" xr:uid="{00000000-0005-0000-0000-0000F60B0000}"/>
    <cellStyle name="Normal 10 12 2 2" xfId="3075" xr:uid="{00000000-0005-0000-0000-0000F70B0000}"/>
    <cellStyle name="Normal 10 12 3" xfId="3076" xr:uid="{00000000-0005-0000-0000-0000F80B0000}"/>
    <cellStyle name="Normal 10 13" xfId="3077" xr:uid="{00000000-0005-0000-0000-0000F90B0000}"/>
    <cellStyle name="Normal 10 13 2" xfId="3078" xr:uid="{00000000-0005-0000-0000-0000FA0B0000}"/>
    <cellStyle name="Normal 10 13 2 2" xfId="3079" xr:uid="{00000000-0005-0000-0000-0000FB0B0000}"/>
    <cellStyle name="Normal 10 13 3" xfId="3080" xr:uid="{00000000-0005-0000-0000-0000FC0B0000}"/>
    <cellStyle name="Normal 10 14" xfId="3081" xr:uid="{00000000-0005-0000-0000-0000FD0B0000}"/>
    <cellStyle name="Normal 10 14 10" xfId="3082" xr:uid="{00000000-0005-0000-0000-0000FE0B0000}"/>
    <cellStyle name="Normal 10 14 10 2" xfId="3083" xr:uid="{00000000-0005-0000-0000-0000FF0B0000}"/>
    <cellStyle name="Normal 10 14 10 2 2" xfId="3084" xr:uid="{00000000-0005-0000-0000-0000000C0000}"/>
    <cellStyle name="Normal 10 14 10 3" xfId="3085" xr:uid="{00000000-0005-0000-0000-0000010C0000}"/>
    <cellStyle name="Normal 10 14 11" xfId="3086" xr:uid="{00000000-0005-0000-0000-0000020C0000}"/>
    <cellStyle name="Normal 10 14 11 2" xfId="3087" xr:uid="{00000000-0005-0000-0000-0000030C0000}"/>
    <cellStyle name="Normal 10 14 11 2 2" xfId="3088" xr:uid="{00000000-0005-0000-0000-0000040C0000}"/>
    <cellStyle name="Normal 10 14 11 3" xfId="3089" xr:uid="{00000000-0005-0000-0000-0000050C0000}"/>
    <cellStyle name="Normal 10 14 12" xfId="3090" xr:uid="{00000000-0005-0000-0000-0000060C0000}"/>
    <cellStyle name="Normal 10 14 12 2" xfId="3091" xr:uid="{00000000-0005-0000-0000-0000070C0000}"/>
    <cellStyle name="Normal 10 14 12 2 2" xfId="3092" xr:uid="{00000000-0005-0000-0000-0000080C0000}"/>
    <cellStyle name="Normal 10 14 12 3" xfId="3093" xr:uid="{00000000-0005-0000-0000-0000090C0000}"/>
    <cellStyle name="Normal 10 14 13" xfId="3094" xr:uid="{00000000-0005-0000-0000-00000A0C0000}"/>
    <cellStyle name="Normal 10 14 13 2" xfId="3095" xr:uid="{00000000-0005-0000-0000-00000B0C0000}"/>
    <cellStyle name="Normal 10 14 14" xfId="3096" xr:uid="{00000000-0005-0000-0000-00000C0C0000}"/>
    <cellStyle name="Normal 10 14 2" xfId="3097" xr:uid="{00000000-0005-0000-0000-00000D0C0000}"/>
    <cellStyle name="Normal 10 14 2 2" xfId="3098" xr:uid="{00000000-0005-0000-0000-00000E0C0000}"/>
    <cellStyle name="Normal 10 14 2 2 2" xfId="3099" xr:uid="{00000000-0005-0000-0000-00000F0C0000}"/>
    <cellStyle name="Normal 10 14 2 3" xfId="3100" xr:uid="{00000000-0005-0000-0000-0000100C0000}"/>
    <cellStyle name="Normal 10 14 3" xfId="3101" xr:uid="{00000000-0005-0000-0000-0000110C0000}"/>
    <cellStyle name="Normal 10 14 3 2" xfId="3102" xr:uid="{00000000-0005-0000-0000-0000120C0000}"/>
    <cellStyle name="Normal 10 14 3 2 2" xfId="3103" xr:uid="{00000000-0005-0000-0000-0000130C0000}"/>
    <cellStyle name="Normal 10 14 3 3" xfId="3104" xr:uid="{00000000-0005-0000-0000-0000140C0000}"/>
    <cellStyle name="Normal 10 14 4" xfId="3105" xr:uid="{00000000-0005-0000-0000-0000150C0000}"/>
    <cellStyle name="Normal 10 14 4 2" xfId="3106" xr:uid="{00000000-0005-0000-0000-0000160C0000}"/>
    <cellStyle name="Normal 10 14 4 2 2" xfId="3107" xr:uid="{00000000-0005-0000-0000-0000170C0000}"/>
    <cellStyle name="Normal 10 14 4 3" xfId="3108" xr:uid="{00000000-0005-0000-0000-0000180C0000}"/>
    <cellStyle name="Normal 10 14 5" xfId="3109" xr:uid="{00000000-0005-0000-0000-0000190C0000}"/>
    <cellStyle name="Normal 10 14 5 2" xfId="3110" xr:uid="{00000000-0005-0000-0000-00001A0C0000}"/>
    <cellStyle name="Normal 10 14 5 2 2" xfId="3111" xr:uid="{00000000-0005-0000-0000-00001B0C0000}"/>
    <cellStyle name="Normal 10 14 5 3" xfId="3112" xr:uid="{00000000-0005-0000-0000-00001C0C0000}"/>
    <cellStyle name="Normal 10 14 6" xfId="3113" xr:uid="{00000000-0005-0000-0000-00001D0C0000}"/>
    <cellStyle name="Normal 10 14 6 2" xfId="3114" xr:uid="{00000000-0005-0000-0000-00001E0C0000}"/>
    <cellStyle name="Normal 10 14 6 2 2" xfId="3115" xr:uid="{00000000-0005-0000-0000-00001F0C0000}"/>
    <cellStyle name="Normal 10 14 6 3" xfId="3116" xr:uid="{00000000-0005-0000-0000-0000200C0000}"/>
    <cellStyle name="Normal 10 14 7" xfId="3117" xr:uid="{00000000-0005-0000-0000-0000210C0000}"/>
    <cellStyle name="Normal 10 14 7 2" xfId="3118" xr:uid="{00000000-0005-0000-0000-0000220C0000}"/>
    <cellStyle name="Normal 10 14 7 2 2" xfId="3119" xr:uid="{00000000-0005-0000-0000-0000230C0000}"/>
    <cellStyle name="Normal 10 14 7 3" xfId="3120" xr:uid="{00000000-0005-0000-0000-0000240C0000}"/>
    <cellStyle name="Normal 10 14 8" xfId="3121" xr:uid="{00000000-0005-0000-0000-0000250C0000}"/>
    <cellStyle name="Normal 10 14 8 2" xfId="3122" xr:uid="{00000000-0005-0000-0000-0000260C0000}"/>
    <cellStyle name="Normal 10 14 8 2 2" xfId="3123" xr:uid="{00000000-0005-0000-0000-0000270C0000}"/>
    <cellStyle name="Normal 10 14 8 3" xfId="3124" xr:uid="{00000000-0005-0000-0000-0000280C0000}"/>
    <cellStyle name="Normal 10 14 9" xfId="3125" xr:uid="{00000000-0005-0000-0000-0000290C0000}"/>
    <cellStyle name="Normal 10 14 9 2" xfId="3126" xr:uid="{00000000-0005-0000-0000-00002A0C0000}"/>
    <cellStyle name="Normal 10 14 9 2 2" xfId="3127" xr:uid="{00000000-0005-0000-0000-00002B0C0000}"/>
    <cellStyle name="Normal 10 14 9 3" xfId="3128" xr:uid="{00000000-0005-0000-0000-00002C0C0000}"/>
    <cellStyle name="Normal 10 15" xfId="3129" xr:uid="{00000000-0005-0000-0000-00002D0C0000}"/>
    <cellStyle name="Normal 10 15 2" xfId="3130" xr:uid="{00000000-0005-0000-0000-00002E0C0000}"/>
    <cellStyle name="Normal 10 15 2 2" xfId="3131" xr:uid="{00000000-0005-0000-0000-00002F0C0000}"/>
    <cellStyle name="Normal 10 15 3" xfId="3132" xr:uid="{00000000-0005-0000-0000-0000300C0000}"/>
    <cellStyle name="Normal 10 16" xfId="3133" xr:uid="{00000000-0005-0000-0000-0000310C0000}"/>
    <cellStyle name="Normal 10 16 2" xfId="3134" xr:uid="{00000000-0005-0000-0000-0000320C0000}"/>
    <cellStyle name="Normal 10 16 2 2" xfId="3135" xr:uid="{00000000-0005-0000-0000-0000330C0000}"/>
    <cellStyle name="Normal 10 16 3" xfId="3136" xr:uid="{00000000-0005-0000-0000-0000340C0000}"/>
    <cellStyle name="Normal 10 17" xfId="3137" xr:uid="{00000000-0005-0000-0000-0000350C0000}"/>
    <cellStyle name="Normal 10 17 2" xfId="3138" xr:uid="{00000000-0005-0000-0000-0000360C0000}"/>
    <cellStyle name="Normal 10 17 2 2" xfId="3139" xr:uid="{00000000-0005-0000-0000-0000370C0000}"/>
    <cellStyle name="Normal 10 17 3" xfId="3140" xr:uid="{00000000-0005-0000-0000-0000380C0000}"/>
    <cellStyle name="Normal 10 18" xfId="3141" xr:uid="{00000000-0005-0000-0000-0000390C0000}"/>
    <cellStyle name="Normal 10 18 2" xfId="3142" xr:uid="{00000000-0005-0000-0000-00003A0C0000}"/>
    <cellStyle name="Normal 10 18 2 2" xfId="3143" xr:uid="{00000000-0005-0000-0000-00003B0C0000}"/>
    <cellStyle name="Normal 10 18 3" xfId="3144" xr:uid="{00000000-0005-0000-0000-00003C0C0000}"/>
    <cellStyle name="Normal 10 19" xfId="3145" xr:uid="{00000000-0005-0000-0000-00003D0C0000}"/>
    <cellStyle name="Normal 10 19 2" xfId="3146" xr:uid="{00000000-0005-0000-0000-00003E0C0000}"/>
    <cellStyle name="Normal 10 19 2 2" xfId="3147" xr:uid="{00000000-0005-0000-0000-00003F0C0000}"/>
    <cellStyle name="Normal 10 19 3" xfId="3148" xr:uid="{00000000-0005-0000-0000-0000400C0000}"/>
    <cellStyle name="Normal 10 2" xfId="3149" xr:uid="{00000000-0005-0000-0000-0000410C0000}"/>
    <cellStyle name="Normal 10 2 2" xfId="3150" xr:uid="{00000000-0005-0000-0000-0000420C0000}"/>
    <cellStyle name="Normal 10 2 2 2" xfId="3151" xr:uid="{00000000-0005-0000-0000-0000430C0000}"/>
    <cellStyle name="Normal 10 2 2 3" xfId="3152" xr:uid="{00000000-0005-0000-0000-0000440C0000}"/>
    <cellStyle name="Normal 10 2 3" xfId="3153" xr:uid="{00000000-0005-0000-0000-0000450C0000}"/>
    <cellStyle name="Normal 10 2 4" xfId="3154" xr:uid="{00000000-0005-0000-0000-0000460C0000}"/>
    <cellStyle name="Normal 10 20" xfId="3155" xr:uid="{00000000-0005-0000-0000-0000470C0000}"/>
    <cellStyle name="Normal 10 20 2" xfId="3156" xr:uid="{00000000-0005-0000-0000-0000480C0000}"/>
    <cellStyle name="Normal 10 20 2 2" xfId="3157" xr:uid="{00000000-0005-0000-0000-0000490C0000}"/>
    <cellStyle name="Normal 10 20 3" xfId="3158" xr:uid="{00000000-0005-0000-0000-00004A0C0000}"/>
    <cellStyle name="Normal 10 21" xfId="3159" xr:uid="{00000000-0005-0000-0000-00004B0C0000}"/>
    <cellStyle name="Normal 10 21 2" xfId="3160" xr:uid="{00000000-0005-0000-0000-00004C0C0000}"/>
    <cellStyle name="Normal 10 21 2 2" xfId="3161" xr:uid="{00000000-0005-0000-0000-00004D0C0000}"/>
    <cellStyle name="Normal 10 21 3" xfId="3162" xr:uid="{00000000-0005-0000-0000-00004E0C0000}"/>
    <cellStyle name="Normal 10 21 4" xfId="3163" xr:uid="{00000000-0005-0000-0000-00004F0C0000}"/>
    <cellStyle name="Normal 10 21 5" xfId="3164" xr:uid="{00000000-0005-0000-0000-0000500C0000}"/>
    <cellStyle name="Normal 10 22" xfId="3165" xr:uid="{00000000-0005-0000-0000-0000510C0000}"/>
    <cellStyle name="Normal 10 22 2" xfId="3166" xr:uid="{00000000-0005-0000-0000-0000520C0000}"/>
    <cellStyle name="Normal 10 22 3" xfId="3167" xr:uid="{00000000-0005-0000-0000-0000530C0000}"/>
    <cellStyle name="Normal 10 23" xfId="3168" xr:uid="{00000000-0005-0000-0000-0000540C0000}"/>
    <cellStyle name="Normal 10 23 2" xfId="20" xr:uid="{00000000-0005-0000-0000-0000550C0000}"/>
    <cellStyle name="Normal 10 23 3" xfId="3169" xr:uid="{00000000-0005-0000-0000-0000560C0000}"/>
    <cellStyle name="Normal 10 24" xfId="3170" xr:uid="{00000000-0005-0000-0000-0000570C0000}"/>
    <cellStyle name="Normal 10 25" xfId="3171" xr:uid="{00000000-0005-0000-0000-0000580C0000}"/>
    <cellStyle name="Normal 10 26" xfId="3172" xr:uid="{00000000-0005-0000-0000-0000590C0000}"/>
    <cellStyle name="Normal 10 26 2" xfId="3173" xr:uid="{00000000-0005-0000-0000-00005A0C0000}"/>
    <cellStyle name="Normal 10 27" xfId="3174" xr:uid="{00000000-0005-0000-0000-00005B0C0000}"/>
    <cellStyle name="Normal 10 28" xfId="3175" xr:uid="{00000000-0005-0000-0000-00005C0C0000}"/>
    <cellStyle name="Normal 10 29" xfId="3176" xr:uid="{00000000-0005-0000-0000-00005D0C0000}"/>
    <cellStyle name="Normal 10 3" xfId="3177" xr:uid="{00000000-0005-0000-0000-00005E0C0000}"/>
    <cellStyle name="Normal 10 3 2" xfId="3178" xr:uid="{00000000-0005-0000-0000-00005F0C0000}"/>
    <cellStyle name="Normal 10 3 2 2" xfId="3179" xr:uid="{00000000-0005-0000-0000-0000600C0000}"/>
    <cellStyle name="Normal 10 3 2 3" xfId="3180" xr:uid="{00000000-0005-0000-0000-0000610C0000}"/>
    <cellStyle name="Normal 10 3 3" xfId="3181" xr:uid="{00000000-0005-0000-0000-0000620C0000}"/>
    <cellStyle name="Normal 10 3 4" xfId="3182" xr:uid="{00000000-0005-0000-0000-0000630C0000}"/>
    <cellStyle name="Normal 10 30" xfId="3183" xr:uid="{00000000-0005-0000-0000-0000640C0000}"/>
    <cellStyle name="Normal 10 31" xfId="3184" xr:uid="{00000000-0005-0000-0000-0000650C0000}"/>
    <cellStyle name="Normal 10 32" xfId="3185" xr:uid="{00000000-0005-0000-0000-0000660C0000}"/>
    <cellStyle name="Normal 10 33" xfId="3186" xr:uid="{00000000-0005-0000-0000-0000670C0000}"/>
    <cellStyle name="Normal 10 34" xfId="3187" xr:uid="{00000000-0005-0000-0000-0000680C0000}"/>
    <cellStyle name="Normal 10 35" xfId="3188" xr:uid="{00000000-0005-0000-0000-0000690C0000}"/>
    <cellStyle name="Normal 10 36" xfId="3189" xr:uid="{00000000-0005-0000-0000-00006A0C0000}"/>
    <cellStyle name="Normal 10 37" xfId="3190" xr:uid="{00000000-0005-0000-0000-00006B0C0000}"/>
    <cellStyle name="Normal 10 38" xfId="3191" xr:uid="{00000000-0005-0000-0000-00006C0C0000}"/>
    <cellStyle name="Normal 10 39" xfId="3192" xr:uid="{00000000-0005-0000-0000-00006D0C0000}"/>
    <cellStyle name="Normal 10 4" xfId="3193" xr:uid="{00000000-0005-0000-0000-00006E0C0000}"/>
    <cellStyle name="Normal 10 4 2" xfId="3194" xr:uid="{00000000-0005-0000-0000-00006F0C0000}"/>
    <cellStyle name="Normal 10 4 2 2" xfId="3195" xr:uid="{00000000-0005-0000-0000-0000700C0000}"/>
    <cellStyle name="Normal 10 4 2 3" xfId="3196" xr:uid="{00000000-0005-0000-0000-0000710C0000}"/>
    <cellStyle name="Normal 10 4 3" xfId="3197" xr:uid="{00000000-0005-0000-0000-0000720C0000}"/>
    <cellStyle name="Normal 10 4 4" xfId="3198" xr:uid="{00000000-0005-0000-0000-0000730C0000}"/>
    <cellStyle name="Normal 10 40" xfId="3199" xr:uid="{00000000-0005-0000-0000-0000740C0000}"/>
    <cellStyle name="Normal 10 41" xfId="3200" xr:uid="{00000000-0005-0000-0000-0000750C0000}"/>
    <cellStyle name="Normal 10 42" xfId="3201" xr:uid="{00000000-0005-0000-0000-0000760C0000}"/>
    <cellStyle name="Normal 10 43" xfId="3202" xr:uid="{00000000-0005-0000-0000-0000770C0000}"/>
    <cellStyle name="Normal 10 44" xfId="3203" xr:uid="{00000000-0005-0000-0000-0000780C0000}"/>
    <cellStyle name="Normal 10 45" xfId="3204" xr:uid="{00000000-0005-0000-0000-0000790C0000}"/>
    <cellStyle name="Normal 10 46" xfId="3205" xr:uid="{00000000-0005-0000-0000-00007A0C0000}"/>
    <cellStyle name="Normal 10 47" xfId="3206" xr:uid="{00000000-0005-0000-0000-00007B0C0000}"/>
    <cellStyle name="Normal 10 48" xfId="3207" xr:uid="{00000000-0005-0000-0000-00007C0C0000}"/>
    <cellStyle name="Normal 10 49" xfId="3208" xr:uid="{00000000-0005-0000-0000-00007D0C0000}"/>
    <cellStyle name="Normal 10 5" xfId="3209" xr:uid="{00000000-0005-0000-0000-00007E0C0000}"/>
    <cellStyle name="Normal 10 5 2" xfId="3210" xr:uid="{00000000-0005-0000-0000-00007F0C0000}"/>
    <cellStyle name="Normal 10 5 2 2" xfId="3211" xr:uid="{00000000-0005-0000-0000-0000800C0000}"/>
    <cellStyle name="Normal 10 5 2 3" xfId="3212" xr:uid="{00000000-0005-0000-0000-0000810C0000}"/>
    <cellStyle name="Normal 10 5 3" xfId="3213" xr:uid="{00000000-0005-0000-0000-0000820C0000}"/>
    <cellStyle name="Normal 10 5 4" xfId="3214" xr:uid="{00000000-0005-0000-0000-0000830C0000}"/>
    <cellStyle name="Normal 10 50" xfId="3215" xr:uid="{00000000-0005-0000-0000-0000840C0000}"/>
    <cellStyle name="Normal 10 51" xfId="3216" xr:uid="{00000000-0005-0000-0000-0000850C0000}"/>
    <cellStyle name="Normal 10 52" xfId="3217" xr:uid="{00000000-0005-0000-0000-0000860C0000}"/>
    <cellStyle name="Normal 10 53" xfId="3218" xr:uid="{00000000-0005-0000-0000-0000870C0000}"/>
    <cellStyle name="Normal 10 54" xfId="3219" xr:uid="{00000000-0005-0000-0000-0000880C0000}"/>
    <cellStyle name="Normal 10 55" xfId="3220" xr:uid="{00000000-0005-0000-0000-0000890C0000}"/>
    <cellStyle name="Normal 10 56" xfId="3221" xr:uid="{00000000-0005-0000-0000-00008A0C0000}"/>
    <cellStyle name="Normal 10 57" xfId="3222" xr:uid="{00000000-0005-0000-0000-00008B0C0000}"/>
    <cellStyle name="Normal 10 58" xfId="3223" xr:uid="{00000000-0005-0000-0000-00008C0C0000}"/>
    <cellStyle name="Normal 10 59" xfId="3224" xr:uid="{00000000-0005-0000-0000-00008D0C0000}"/>
    <cellStyle name="Normal 10 6" xfId="3225" xr:uid="{00000000-0005-0000-0000-00008E0C0000}"/>
    <cellStyle name="Normal 10 6 2" xfId="3226" xr:uid="{00000000-0005-0000-0000-00008F0C0000}"/>
    <cellStyle name="Normal 10 6 2 2" xfId="3227" xr:uid="{00000000-0005-0000-0000-0000900C0000}"/>
    <cellStyle name="Normal 10 6 2 3" xfId="3228" xr:uid="{00000000-0005-0000-0000-0000910C0000}"/>
    <cellStyle name="Normal 10 6 3" xfId="3229" xr:uid="{00000000-0005-0000-0000-0000920C0000}"/>
    <cellStyle name="Normal 10 6 4" xfId="3230" xr:uid="{00000000-0005-0000-0000-0000930C0000}"/>
    <cellStyle name="Normal 10 60" xfId="3231" xr:uid="{00000000-0005-0000-0000-0000940C0000}"/>
    <cellStyle name="Normal 10 61" xfId="3232" xr:uid="{00000000-0005-0000-0000-0000950C0000}"/>
    <cellStyle name="Normal 10 62" xfId="3233" xr:uid="{00000000-0005-0000-0000-0000960C0000}"/>
    <cellStyle name="Normal 10 63" xfId="3234" xr:uid="{00000000-0005-0000-0000-0000970C0000}"/>
    <cellStyle name="Normal 10 64" xfId="3235" xr:uid="{00000000-0005-0000-0000-0000980C0000}"/>
    <cellStyle name="Normal 10 65" xfId="3236" xr:uid="{00000000-0005-0000-0000-0000990C0000}"/>
    <cellStyle name="Normal 10 66" xfId="3237" xr:uid="{00000000-0005-0000-0000-00009A0C0000}"/>
    <cellStyle name="Normal 10 67" xfId="3238" xr:uid="{00000000-0005-0000-0000-00009B0C0000}"/>
    <cellStyle name="Normal 10 68" xfId="3239" xr:uid="{00000000-0005-0000-0000-00009C0C0000}"/>
    <cellStyle name="Normal 10 69" xfId="3240" xr:uid="{00000000-0005-0000-0000-00009D0C0000}"/>
    <cellStyle name="Normal 10 7" xfId="3241" xr:uid="{00000000-0005-0000-0000-00009E0C0000}"/>
    <cellStyle name="Normal 10 7 2" xfId="3242" xr:uid="{00000000-0005-0000-0000-00009F0C0000}"/>
    <cellStyle name="Normal 10 7 2 2" xfId="3243" xr:uid="{00000000-0005-0000-0000-0000A00C0000}"/>
    <cellStyle name="Normal 10 7 2 3" xfId="3244" xr:uid="{00000000-0005-0000-0000-0000A10C0000}"/>
    <cellStyle name="Normal 10 7 3" xfId="3245" xr:uid="{00000000-0005-0000-0000-0000A20C0000}"/>
    <cellStyle name="Normal 10 7 4" xfId="3246" xr:uid="{00000000-0005-0000-0000-0000A30C0000}"/>
    <cellStyle name="Normal 10 70" xfId="3247" xr:uid="{00000000-0005-0000-0000-0000A40C0000}"/>
    <cellStyle name="Normal 10 71" xfId="3248" xr:uid="{00000000-0005-0000-0000-0000A50C0000}"/>
    <cellStyle name="Normal 10 71 2" xfId="3249" xr:uid="{00000000-0005-0000-0000-0000A60C0000}"/>
    <cellStyle name="Normal 10 72" xfId="3250" xr:uid="{00000000-0005-0000-0000-0000A70C0000}"/>
    <cellStyle name="Normal 10 73" xfId="3251" xr:uid="{00000000-0005-0000-0000-0000A80C0000}"/>
    <cellStyle name="Normal 10 8" xfId="3252" xr:uid="{00000000-0005-0000-0000-0000A90C0000}"/>
    <cellStyle name="Normal 10 8 2" xfId="3253" xr:uid="{00000000-0005-0000-0000-0000AA0C0000}"/>
    <cellStyle name="Normal 10 8 2 2" xfId="3254" xr:uid="{00000000-0005-0000-0000-0000AB0C0000}"/>
    <cellStyle name="Normal 10 8 2 3" xfId="3255" xr:uid="{00000000-0005-0000-0000-0000AC0C0000}"/>
    <cellStyle name="Normal 10 8 3" xfId="3256" xr:uid="{00000000-0005-0000-0000-0000AD0C0000}"/>
    <cellStyle name="Normal 10 8 4" xfId="3257" xr:uid="{00000000-0005-0000-0000-0000AE0C0000}"/>
    <cellStyle name="Normal 10 9" xfId="3258" xr:uid="{00000000-0005-0000-0000-0000AF0C0000}"/>
    <cellStyle name="Normal 10 9 2" xfId="3259" xr:uid="{00000000-0005-0000-0000-0000B00C0000}"/>
    <cellStyle name="Normal 10 9 2 2" xfId="3260" xr:uid="{00000000-0005-0000-0000-0000B10C0000}"/>
    <cellStyle name="Normal 10 9 3" xfId="3261" xr:uid="{00000000-0005-0000-0000-0000B20C0000}"/>
    <cellStyle name="Normal 10 9 4" xfId="3262" xr:uid="{00000000-0005-0000-0000-0000B30C0000}"/>
    <cellStyle name="Normal 10 9 5" xfId="3263" xr:uid="{00000000-0005-0000-0000-0000B40C0000}"/>
    <cellStyle name="Normal 100" xfId="3264" xr:uid="{00000000-0005-0000-0000-0000B50C0000}"/>
    <cellStyle name="Normal 101" xfId="3265" xr:uid="{00000000-0005-0000-0000-0000B60C0000}"/>
    <cellStyle name="Normal 102" xfId="3266" xr:uid="{00000000-0005-0000-0000-0000B70C0000}"/>
    <cellStyle name="Normal 103" xfId="3267" xr:uid="{00000000-0005-0000-0000-0000B80C0000}"/>
    <cellStyle name="Normal 104" xfId="3268" xr:uid="{00000000-0005-0000-0000-0000B90C0000}"/>
    <cellStyle name="Normal 105" xfId="3269" xr:uid="{00000000-0005-0000-0000-0000BA0C0000}"/>
    <cellStyle name="Normal 106" xfId="3270" xr:uid="{00000000-0005-0000-0000-0000BB0C0000}"/>
    <cellStyle name="Normal 107" xfId="3271" xr:uid="{00000000-0005-0000-0000-0000BC0C0000}"/>
    <cellStyle name="Normal 108" xfId="3272" xr:uid="{00000000-0005-0000-0000-0000BD0C0000}"/>
    <cellStyle name="Normal 109" xfId="3273" xr:uid="{00000000-0005-0000-0000-0000BE0C0000}"/>
    <cellStyle name="Normal 11" xfId="3274" xr:uid="{00000000-0005-0000-0000-0000BF0C0000}"/>
    <cellStyle name="Normal 11 10" xfId="3275" xr:uid="{00000000-0005-0000-0000-0000C00C0000}"/>
    <cellStyle name="Normal 11 11" xfId="3276" xr:uid="{00000000-0005-0000-0000-0000C10C0000}"/>
    <cellStyle name="Normal 11 12" xfId="3277" xr:uid="{00000000-0005-0000-0000-0000C20C0000}"/>
    <cellStyle name="Normal 11 13" xfId="3278" xr:uid="{00000000-0005-0000-0000-0000C30C0000}"/>
    <cellStyle name="Normal 11 14" xfId="3279" xr:uid="{00000000-0005-0000-0000-0000C40C0000}"/>
    <cellStyle name="Normal 11 2" xfId="3280" xr:uid="{00000000-0005-0000-0000-0000C50C0000}"/>
    <cellStyle name="Normal 11 2 10" xfId="3281" xr:uid="{00000000-0005-0000-0000-0000C60C0000}"/>
    <cellStyle name="Normal 11 2 2" xfId="3282" xr:uid="{00000000-0005-0000-0000-0000C70C0000}"/>
    <cellStyle name="Normal 11 2 2 2" xfId="3283" xr:uid="{00000000-0005-0000-0000-0000C80C0000}"/>
    <cellStyle name="Normal 11 2 2 2 2" xfId="3284" xr:uid="{00000000-0005-0000-0000-0000C90C0000}"/>
    <cellStyle name="Normal 11 2 2 3" xfId="3285" xr:uid="{00000000-0005-0000-0000-0000CA0C0000}"/>
    <cellStyle name="Normal 11 2 2 4" xfId="3286" xr:uid="{00000000-0005-0000-0000-0000CB0C0000}"/>
    <cellStyle name="Normal 11 2 2 5" xfId="3287" xr:uid="{00000000-0005-0000-0000-0000CC0C0000}"/>
    <cellStyle name="Normal 11 2 2 6" xfId="3288" xr:uid="{00000000-0005-0000-0000-0000CD0C0000}"/>
    <cellStyle name="Normal 11 2 2 7" xfId="3289" xr:uid="{00000000-0005-0000-0000-0000CE0C0000}"/>
    <cellStyle name="Normal 11 2 2 8" xfId="3290" xr:uid="{00000000-0005-0000-0000-0000CF0C0000}"/>
    <cellStyle name="Normal 11 2 2 9" xfId="3291" xr:uid="{00000000-0005-0000-0000-0000D00C0000}"/>
    <cellStyle name="Normal 11 2 3" xfId="3292" xr:uid="{00000000-0005-0000-0000-0000D10C0000}"/>
    <cellStyle name="Normal 11 2 4" xfId="3293" xr:uid="{00000000-0005-0000-0000-0000D20C0000}"/>
    <cellStyle name="Normal 11 2 5" xfId="3294" xr:uid="{00000000-0005-0000-0000-0000D30C0000}"/>
    <cellStyle name="Normal 11 2 6" xfId="3295" xr:uid="{00000000-0005-0000-0000-0000D40C0000}"/>
    <cellStyle name="Normal 11 2 7" xfId="3296" xr:uid="{00000000-0005-0000-0000-0000D50C0000}"/>
    <cellStyle name="Normal 11 2 8" xfId="3297" xr:uid="{00000000-0005-0000-0000-0000D60C0000}"/>
    <cellStyle name="Normal 11 2 9" xfId="3298" xr:uid="{00000000-0005-0000-0000-0000D70C0000}"/>
    <cellStyle name="Normal 11 3" xfId="3299" xr:uid="{00000000-0005-0000-0000-0000D80C0000}"/>
    <cellStyle name="Normal 11 4" xfId="3300" xr:uid="{00000000-0005-0000-0000-0000D90C0000}"/>
    <cellStyle name="Normal 11 5" xfId="3301" xr:uid="{00000000-0005-0000-0000-0000DA0C0000}"/>
    <cellStyle name="Normal 11 5 2" xfId="3302" xr:uid="{00000000-0005-0000-0000-0000DB0C0000}"/>
    <cellStyle name="Normal 11 6" xfId="3303" xr:uid="{00000000-0005-0000-0000-0000DC0C0000}"/>
    <cellStyle name="Normal 11 6 2" xfId="3304" xr:uid="{00000000-0005-0000-0000-0000DD0C0000}"/>
    <cellStyle name="Normal 11 7" xfId="3305" xr:uid="{00000000-0005-0000-0000-0000DE0C0000}"/>
    <cellStyle name="Normal 11 8" xfId="3306" xr:uid="{00000000-0005-0000-0000-0000DF0C0000}"/>
    <cellStyle name="Normal 11 9" xfId="3307" xr:uid="{00000000-0005-0000-0000-0000E00C0000}"/>
    <cellStyle name="Normal 110" xfId="3308" xr:uid="{00000000-0005-0000-0000-0000E10C0000}"/>
    <cellStyle name="Normal 111" xfId="3309" xr:uid="{00000000-0005-0000-0000-0000E20C0000}"/>
    <cellStyle name="Normal 112" xfId="3310" xr:uid="{00000000-0005-0000-0000-0000E30C0000}"/>
    <cellStyle name="Normal 113" xfId="3311" xr:uid="{00000000-0005-0000-0000-0000E40C0000}"/>
    <cellStyle name="Normal 114" xfId="3312" xr:uid="{00000000-0005-0000-0000-0000E50C0000}"/>
    <cellStyle name="Normal 115" xfId="3313" xr:uid="{00000000-0005-0000-0000-0000E60C0000}"/>
    <cellStyle name="Normal 116" xfId="3314" xr:uid="{00000000-0005-0000-0000-0000E70C0000}"/>
    <cellStyle name="Normal 117" xfId="3315" xr:uid="{00000000-0005-0000-0000-0000E80C0000}"/>
    <cellStyle name="Normal 118" xfId="3316" xr:uid="{00000000-0005-0000-0000-0000E90C0000}"/>
    <cellStyle name="Normal 119" xfId="3317" xr:uid="{00000000-0005-0000-0000-0000EA0C0000}"/>
    <cellStyle name="Normal 12" xfId="3318" xr:uid="{00000000-0005-0000-0000-0000EB0C0000}"/>
    <cellStyle name="Normal 12 10" xfId="3319" xr:uid="{00000000-0005-0000-0000-0000EC0C0000}"/>
    <cellStyle name="Normal 12 10 2" xfId="9406" xr:uid="{00000000-0005-0000-0000-0000ED0C0000}"/>
    <cellStyle name="Normal 12 11" xfId="3320" xr:uid="{00000000-0005-0000-0000-0000EE0C0000}"/>
    <cellStyle name="Normal 12 12" xfId="3321" xr:uid="{00000000-0005-0000-0000-0000EF0C0000}"/>
    <cellStyle name="Normal 12 13" xfId="3322" xr:uid="{00000000-0005-0000-0000-0000F00C0000}"/>
    <cellStyle name="Normal 12 14" xfId="3323" xr:uid="{00000000-0005-0000-0000-0000F10C0000}"/>
    <cellStyle name="Normal 12 15" xfId="3324" xr:uid="{00000000-0005-0000-0000-0000F20C0000}"/>
    <cellStyle name="Normal 12 16" xfId="3325" xr:uid="{00000000-0005-0000-0000-0000F30C0000}"/>
    <cellStyle name="Normal 12 17" xfId="3326" xr:uid="{00000000-0005-0000-0000-0000F40C0000}"/>
    <cellStyle name="Normal 12 18" xfId="3327" xr:uid="{00000000-0005-0000-0000-0000F50C0000}"/>
    <cellStyle name="Normal 12 19" xfId="3328" xr:uid="{00000000-0005-0000-0000-0000F60C0000}"/>
    <cellStyle name="Normal 12 2" xfId="3329" xr:uid="{00000000-0005-0000-0000-0000F70C0000}"/>
    <cellStyle name="Normal 12 2 2" xfId="3330" xr:uid="{00000000-0005-0000-0000-0000F80C0000}"/>
    <cellStyle name="Normal 12 2 2 2" xfId="3331" xr:uid="{00000000-0005-0000-0000-0000F90C0000}"/>
    <cellStyle name="Normal 12 2 3" xfId="3332" xr:uid="{00000000-0005-0000-0000-0000FA0C0000}"/>
    <cellStyle name="Normal 12 2 4" xfId="3333" xr:uid="{00000000-0005-0000-0000-0000FB0C0000}"/>
    <cellStyle name="Normal 12 20" xfId="3334" xr:uid="{00000000-0005-0000-0000-0000FC0C0000}"/>
    <cellStyle name="Normal 12 21" xfId="3335" xr:uid="{00000000-0005-0000-0000-0000FD0C0000}"/>
    <cellStyle name="Normal 12 22" xfId="3336" xr:uid="{00000000-0005-0000-0000-0000FE0C0000}"/>
    <cellStyle name="Normal 12 23" xfId="3337" xr:uid="{00000000-0005-0000-0000-0000FF0C0000}"/>
    <cellStyle name="Normal 12 24" xfId="3338" xr:uid="{00000000-0005-0000-0000-0000000D0000}"/>
    <cellStyle name="Normal 12 25" xfId="3339" xr:uid="{00000000-0005-0000-0000-0000010D0000}"/>
    <cellStyle name="Normal 12 26" xfId="3340" xr:uid="{00000000-0005-0000-0000-0000020D0000}"/>
    <cellStyle name="Normal 12 27" xfId="3341" xr:uid="{00000000-0005-0000-0000-0000030D0000}"/>
    <cellStyle name="Normal 12 28" xfId="3342" xr:uid="{00000000-0005-0000-0000-0000040D0000}"/>
    <cellStyle name="Normal 12 29" xfId="3343" xr:uid="{00000000-0005-0000-0000-0000050D0000}"/>
    <cellStyle name="Normal 12 3" xfId="3344" xr:uid="{00000000-0005-0000-0000-0000060D0000}"/>
    <cellStyle name="Normal 12 30" xfId="3345" xr:uid="{00000000-0005-0000-0000-0000070D0000}"/>
    <cellStyle name="Normal 12 31" xfId="3346" xr:uid="{00000000-0005-0000-0000-0000080D0000}"/>
    <cellStyle name="Normal 12 32" xfId="3347" xr:uid="{00000000-0005-0000-0000-0000090D0000}"/>
    <cellStyle name="Normal 12 33" xfId="3348" xr:uid="{00000000-0005-0000-0000-00000A0D0000}"/>
    <cellStyle name="Normal 12 34" xfId="3349" xr:uid="{00000000-0005-0000-0000-00000B0D0000}"/>
    <cellStyle name="Normal 12 35" xfId="3350" xr:uid="{00000000-0005-0000-0000-00000C0D0000}"/>
    <cellStyle name="Normal 12 36" xfId="3351" xr:uid="{00000000-0005-0000-0000-00000D0D0000}"/>
    <cellStyle name="Normal 12 37" xfId="3352" xr:uid="{00000000-0005-0000-0000-00000E0D0000}"/>
    <cellStyle name="Normal 12 38" xfId="3353" xr:uid="{00000000-0005-0000-0000-00000F0D0000}"/>
    <cellStyle name="Normal 12 39" xfId="3354" xr:uid="{00000000-0005-0000-0000-0000100D0000}"/>
    <cellStyle name="Normal 12 4" xfId="3355" xr:uid="{00000000-0005-0000-0000-0000110D0000}"/>
    <cellStyle name="Normal 12 40" xfId="3356" xr:uid="{00000000-0005-0000-0000-0000120D0000}"/>
    <cellStyle name="Normal 12 41" xfId="3357" xr:uid="{00000000-0005-0000-0000-0000130D0000}"/>
    <cellStyle name="Normal 12 42" xfId="3358" xr:uid="{00000000-0005-0000-0000-0000140D0000}"/>
    <cellStyle name="Normal 12 43" xfId="3359" xr:uid="{00000000-0005-0000-0000-0000150D0000}"/>
    <cellStyle name="Normal 12 44" xfId="3360" xr:uid="{00000000-0005-0000-0000-0000160D0000}"/>
    <cellStyle name="Normal 12 45" xfId="3361" xr:uid="{00000000-0005-0000-0000-0000170D0000}"/>
    <cellStyle name="Normal 12 46" xfId="3362" xr:uid="{00000000-0005-0000-0000-0000180D0000}"/>
    <cellStyle name="Normal 12 47" xfId="3363" xr:uid="{00000000-0005-0000-0000-0000190D0000}"/>
    <cellStyle name="Normal 12 48" xfId="3364" xr:uid="{00000000-0005-0000-0000-00001A0D0000}"/>
    <cellStyle name="Normal 12 49" xfId="3365" xr:uid="{00000000-0005-0000-0000-00001B0D0000}"/>
    <cellStyle name="Normal 12 5" xfId="3366" xr:uid="{00000000-0005-0000-0000-00001C0D0000}"/>
    <cellStyle name="Normal 12 50" xfId="9401" xr:uid="{00000000-0005-0000-0000-00001D0D0000}"/>
    <cellStyle name="Normal 12 50 2" xfId="9529" xr:uid="{CBB9FB4B-6E16-4842-ADC3-B694EE53B6A5}"/>
    <cellStyle name="Normal 12 50 2 2" xfId="9586" xr:uid="{F36AEEEA-5DF6-4CB7-80F4-DCA219603642}"/>
    <cellStyle name="Normal 12 50 2 2 2" xfId="9700" xr:uid="{41894E7A-646D-4868-8480-9AC357FAC72C}"/>
    <cellStyle name="Normal 12 50 2 2 2 2" xfId="9995" xr:uid="{3736A5FC-5BEC-46FF-9B28-0430C7F39E35}"/>
    <cellStyle name="Normal 12 50 2 2 3" xfId="9761" xr:uid="{9D21C087-4109-46C7-9D6C-66F049D40181}"/>
    <cellStyle name="Normal 12 50 2 2 4" xfId="9881" xr:uid="{985E797B-0D2E-4916-9D6C-8C343B34479B}"/>
    <cellStyle name="Normal 12 50 2 3" xfId="9643" xr:uid="{A14BDE0C-3436-432D-AB9B-077777874A32}"/>
    <cellStyle name="Normal 12 50 2 3 2" xfId="9938" xr:uid="{5CC9DD94-884A-495B-95C7-ABD70FFDD388}"/>
    <cellStyle name="Normal 12 50 2 4" xfId="9744" xr:uid="{65AFB71D-57BC-46A3-8B84-B9C04BF09E8B}"/>
    <cellStyle name="Normal 12 50 2 5" xfId="9824" xr:uid="{9DBEC53C-2CCE-4423-8704-33993E150C3F}"/>
    <cellStyle name="Normal 12 50 3" xfId="9541" xr:uid="{C5CDA4A3-E781-4A34-900C-2CA3AC8238E4}"/>
    <cellStyle name="Normal 12 50 3 2" xfId="9598" xr:uid="{858B4D24-5745-4946-BB2E-390D58A6559C}"/>
    <cellStyle name="Normal 12 50 3 2 2" xfId="9712" xr:uid="{DBC4931B-CCF2-47C6-B79F-E074FB949BA0}"/>
    <cellStyle name="Normal 12 50 3 2 2 2" xfId="10007" xr:uid="{67EF7B68-0E35-4F0F-B016-8AC425FDB73C}"/>
    <cellStyle name="Normal 12 50 3 2 3" xfId="9893" xr:uid="{E4D79522-21E3-4476-8455-A008A7B76328}"/>
    <cellStyle name="Normal 12 50 3 3" xfId="9655" xr:uid="{15640CA5-FA8A-4C2B-A79E-ACFCD32630FD}"/>
    <cellStyle name="Normal 12 50 3 3 2" xfId="9950" xr:uid="{B9D4632B-A2C0-4B98-A61F-F1D5EA9611A7}"/>
    <cellStyle name="Normal 12 50 3 4" xfId="9836" xr:uid="{BE487388-DB6E-4A10-B6B2-5049CFB7B50F}"/>
    <cellStyle name="Normal 12 50 4" xfId="9553" xr:uid="{605FADE6-2C6F-4F70-B01C-1A8B92944D8D}"/>
    <cellStyle name="Normal 12 50 4 2" xfId="9667" xr:uid="{A5CFD796-223A-4A7D-8413-C992164B33B1}"/>
    <cellStyle name="Normal 12 50 4 2 2" xfId="9962" xr:uid="{71F4A169-10B1-49BF-A65C-925F7174BF81}"/>
    <cellStyle name="Normal 12 50 4 3" xfId="9848" xr:uid="{5A8E7863-C5A3-4A57-859F-48B6F7FA150B}"/>
    <cellStyle name="Normal 12 50 5" xfId="9610" xr:uid="{A74972D8-7EE2-4F0A-B885-6C5E72530D07}"/>
    <cellStyle name="Normal 12 50 5 2" xfId="9905" xr:uid="{2CACDDDA-032C-4D55-99EF-6375AD353920}"/>
    <cellStyle name="Normal 12 50 6" xfId="9512" xr:uid="{82FDD592-0FD6-4371-A819-0F2A11D81526}"/>
    <cellStyle name="Normal 12 50 7" xfId="9786" xr:uid="{2AA1F00F-97FE-4C77-A3FC-A9250EAC471F}"/>
    <cellStyle name="Normal 12 6" xfId="3367" xr:uid="{00000000-0005-0000-0000-00001E0D0000}"/>
    <cellStyle name="Normal 12 7" xfId="3368" xr:uid="{00000000-0005-0000-0000-00001F0D0000}"/>
    <cellStyle name="Normal 12 8" xfId="3369" xr:uid="{00000000-0005-0000-0000-0000200D0000}"/>
    <cellStyle name="Normal 12 9" xfId="3370" xr:uid="{00000000-0005-0000-0000-0000210D0000}"/>
    <cellStyle name="Normal 120" xfId="3371" xr:uid="{00000000-0005-0000-0000-0000220D0000}"/>
    <cellStyle name="Normal 121" xfId="3372" xr:uid="{00000000-0005-0000-0000-0000230D0000}"/>
    <cellStyle name="Normal 122" xfId="3373" xr:uid="{00000000-0005-0000-0000-0000240D0000}"/>
    <cellStyle name="Normal 123" xfId="3374" xr:uid="{00000000-0005-0000-0000-0000250D0000}"/>
    <cellStyle name="Normal 124" xfId="3375" xr:uid="{00000000-0005-0000-0000-0000260D0000}"/>
    <cellStyle name="Normal 125" xfId="3376" xr:uid="{00000000-0005-0000-0000-0000270D0000}"/>
    <cellStyle name="Normal 125 2" xfId="3377" xr:uid="{00000000-0005-0000-0000-0000280D0000}"/>
    <cellStyle name="Normal 126" xfId="3378" xr:uid="{00000000-0005-0000-0000-0000290D0000}"/>
    <cellStyle name="Normal 126 2" xfId="3379" xr:uid="{00000000-0005-0000-0000-00002A0D0000}"/>
    <cellStyle name="Normal 127" xfId="3380" xr:uid="{00000000-0005-0000-0000-00002B0D0000}"/>
    <cellStyle name="Normal 127 2" xfId="3381" xr:uid="{00000000-0005-0000-0000-00002C0D0000}"/>
    <cellStyle name="Normal 128" xfId="3382" xr:uid="{00000000-0005-0000-0000-00002D0D0000}"/>
    <cellStyle name="Normal 129" xfId="3383" xr:uid="{00000000-0005-0000-0000-00002E0D0000}"/>
    <cellStyle name="Normal 129 2" xfId="3384" xr:uid="{00000000-0005-0000-0000-00002F0D0000}"/>
    <cellStyle name="Normal 13" xfId="3385" xr:uid="{00000000-0005-0000-0000-0000300D0000}"/>
    <cellStyle name="Normal 13 10" xfId="3386" xr:uid="{00000000-0005-0000-0000-0000310D0000}"/>
    <cellStyle name="Normal 13 11" xfId="3387" xr:uid="{00000000-0005-0000-0000-0000320D0000}"/>
    <cellStyle name="Normal 13 12" xfId="3388" xr:uid="{00000000-0005-0000-0000-0000330D0000}"/>
    <cellStyle name="Normal 13 13" xfId="3389" xr:uid="{00000000-0005-0000-0000-0000340D0000}"/>
    <cellStyle name="Normal 13 14" xfId="3390" xr:uid="{00000000-0005-0000-0000-0000350D0000}"/>
    <cellStyle name="Normal 13 15" xfId="3391" xr:uid="{00000000-0005-0000-0000-0000360D0000}"/>
    <cellStyle name="Normal 13 16" xfId="3392" xr:uid="{00000000-0005-0000-0000-0000370D0000}"/>
    <cellStyle name="Normal 13 17" xfId="3393" xr:uid="{00000000-0005-0000-0000-0000380D0000}"/>
    <cellStyle name="Normal 13 18" xfId="3394" xr:uid="{00000000-0005-0000-0000-0000390D0000}"/>
    <cellStyle name="Normal 13 19" xfId="3395" xr:uid="{00000000-0005-0000-0000-00003A0D0000}"/>
    <cellStyle name="Normal 13 2" xfId="3396" xr:uid="{00000000-0005-0000-0000-00003B0D0000}"/>
    <cellStyle name="Normal 13 2 2" xfId="3397" xr:uid="{00000000-0005-0000-0000-00003C0D0000}"/>
    <cellStyle name="Normal 13 2 2 2" xfId="3398" xr:uid="{00000000-0005-0000-0000-00003D0D0000}"/>
    <cellStyle name="Normal 13 2 2 3" xfId="3399" xr:uid="{00000000-0005-0000-0000-00003E0D0000}"/>
    <cellStyle name="Normal 13 2 3" xfId="3400" xr:uid="{00000000-0005-0000-0000-00003F0D0000}"/>
    <cellStyle name="Normal 13 2 3 2" xfId="3401" xr:uid="{00000000-0005-0000-0000-0000400D0000}"/>
    <cellStyle name="Normal 13 2 4" xfId="3402" xr:uid="{00000000-0005-0000-0000-0000410D0000}"/>
    <cellStyle name="Normal 13 2 5" xfId="3403" xr:uid="{00000000-0005-0000-0000-0000420D0000}"/>
    <cellStyle name="Normal 13 20" xfId="3404" xr:uid="{00000000-0005-0000-0000-0000430D0000}"/>
    <cellStyle name="Normal 13 21" xfId="3405" xr:uid="{00000000-0005-0000-0000-0000440D0000}"/>
    <cellStyle name="Normal 13 21 2" xfId="3406" xr:uid="{00000000-0005-0000-0000-0000450D0000}"/>
    <cellStyle name="Normal 13 22" xfId="3407" xr:uid="{00000000-0005-0000-0000-0000460D0000}"/>
    <cellStyle name="Normal 13 3" xfId="3408" xr:uid="{00000000-0005-0000-0000-0000470D0000}"/>
    <cellStyle name="Normal 13 3 2" xfId="3409" xr:uid="{00000000-0005-0000-0000-0000480D0000}"/>
    <cellStyle name="Normal 13 3 3" xfId="3410" xr:uid="{00000000-0005-0000-0000-0000490D0000}"/>
    <cellStyle name="Normal 13 4" xfId="3411" xr:uid="{00000000-0005-0000-0000-00004A0D0000}"/>
    <cellStyle name="Normal 13 4 2" xfId="3412" xr:uid="{00000000-0005-0000-0000-00004B0D0000}"/>
    <cellStyle name="Normal 13 4 2 2" xfId="3413" xr:uid="{00000000-0005-0000-0000-00004C0D0000}"/>
    <cellStyle name="Normal 13 4 3" xfId="3414" xr:uid="{00000000-0005-0000-0000-00004D0D0000}"/>
    <cellStyle name="Normal 13 5" xfId="3415" xr:uid="{00000000-0005-0000-0000-00004E0D0000}"/>
    <cellStyle name="Normal 13 5 2" xfId="3416" xr:uid="{00000000-0005-0000-0000-00004F0D0000}"/>
    <cellStyle name="Normal 13 6" xfId="3417" xr:uid="{00000000-0005-0000-0000-0000500D0000}"/>
    <cellStyle name="Normal 13 7" xfId="3418" xr:uid="{00000000-0005-0000-0000-0000510D0000}"/>
    <cellStyle name="Normal 13 8" xfId="3419" xr:uid="{00000000-0005-0000-0000-0000520D0000}"/>
    <cellStyle name="Normal 13 9" xfId="3420" xr:uid="{00000000-0005-0000-0000-0000530D0000}"/>
    <cellStyle name="Normal 130" xfId="3421" xr:uid="{00000000-0005-0000-0000-0000540D0000}"/>
    <cellStyle name="Normal 130 2" xfId="3422" xr:uid="{00000000-0005-0000-0000-0000550D0000}"/>
    <cellStyle name="Normal 131" xfId="3423" xr:uid="{00000000-0005-0000-0000-0000560D0000}"/>
    <cellStyle name="Normal 131 2" xfId="3424" xr:uid="{00000000-0005-0000-0000-0000570D0000}"/>
    <cellStyle name="Normal 131 3" xfId="3425" xr:uid="{00000000-0005-0000-0000-0000580D0000}"/>
    <cellStyle name="Normal 132" xfId="3426" xr:uid="{00000000-0005-0000-0000-0000590D0000}"/>
    <cellStyle name="Normal 132 2" xfId="3427" xr:uid="{00000000-0005-0000-0000-00005A0D0000}"/>
    <cellStyle name="Normal 133" xfId="3428" xr:uid="{00000000-0005-0000-0000-00005B0D0000}"/>
    <cellStyle name="Normal 134" xfId="3429" xr:uid="{00000000-0005-0000-0000-00005C0D0000}"/>
    <cellStyle name="Normal 134 2" xfId="3430" xr:uid="{00000000-0005-0000-0000-00005D0D0000}"/>
    <cellStyle name="Normal 134 2 2" xfId="3431" xr:uid="{00000000-0005-0000-0000-00005E0D0000}"/>
    <cellStyle name="Normal 135" xfId="3432" xr:uid="{00000000-0005-0000-0000-00005F0D0000}"/>
    <cellStyle name="Normal 136" xfId="3433" xr:uid="{00000000-0005-0000-0000-0000600D0000}"/>
    <cellStyle name="Normal 137" xfId="3434" xr:uid="{00000000-0005-0000-0000-0000610D0000}"/>
    <cellStyle name="Normal 138" xfId="3435" xr:uid="{00000000-0005-0000-0000-0000620D0000}"/>
    <cellStyle name="Normal 139" xfId="3436" xr:uid="{00000000-0005-0000-0000-0000630D0000}"/>
    <cellStyle name="Normal 139 2" xfId="3437" xr:uid="{00000000-0005-0000-0000-0000640D0000}"/>
    <cellStyle name="Normal 14" xfId="3438" xr:uid="{00000000-0005-0000-0000-0000650D0000}"/>
    <cellStyle name="Normal 14 10" xfId="3439" xr:uid="{00000000-0005-0000-0000-0000660D0000}"/>
    <cellStyle name="Normal 14 10 2" xfId="3440" xr:uid="{00000000-0005-0000-0000-0000670D0000}"/>
    <cellStyle name="Normal 14 11" xfId="3441" xr:uid="{00000000-0005-0000-0000-0000680D0000}"/>
    <cellStyle name="Normal 14 12" xfId="3442" xr:uid="{00000000-0005-0000-0000-0000690D0000}"/>
    <cellStyle name="Normal 14 13" xfId="3443" xr:uid="{00000000-0005-0000-0000-00006A0D0000}"/>
    <cellStyle name="Normal 14 14" xfId="3444" xr:uid="{00000000-0005-0000-0000-00006B0D0000}"/>
    <cellStyle name="Normal 14 15" xfId="10084" xr:uid="{1A03475B-9937-423A-8A48-8D58134A46BB}"/>
    <cellStyle name="Normal 14 2" xfId="3445" xr:uid="{00000000-0005-0000-0000-00006C0D0000}"/>
    <cellStyle name="Normal 14 2 2" xfId="3446" xr:uid="{00000000-0005-0000-0000-00006D0D0000}"/>
    <cellStyle name="Normal 14 2 3" xfId="3447" xr:uid="{00000000-0005-0000-0000-00006E0D0000}"/>
    <cellStyle name="Normal 14 2 4" xfId="3448" xr:uid="{00000000-0005-0000-0000-00006F0D0000}"/>
    <cellStyle name="Normal 14 2 5" xfId="10103" xr:uid="{B92EEEC5-0304-4EA5-A582-18C158CDF3BC}"/>
    <cellStyle name="Normal 14 3" xfId="3449" xr:uid="{00000000-0005-0000-0000-0000700D0000}"/>
    <cellStyle name="Normal 14 3 2" xfId="3450" xr:uid="{00000000-0005-0000-0000-0000710D0000}"/>
    <cellStyle name="Normal 14 3 3" xfId="3451" xr:uid="{00000000-0005-0000-0000-0000720D0000}"/>
    <cellStyle name="Normal 14 3 4" xfId="10128" xr:uid="{4831B97D-F401-4921-B090-02C352552559}"/>
    <cellStyle name="Normal 14 4" xfId="3452" xr:uid="{00000000-0005-0000-0000-0000730D0000}"/>
    <cellStyle name="Normal 14 4 2" xfId="3453" xr:uid="{00000000-0005-0000-0000-0000740D0000}"/>
    <cellStyle name="Normal 14 4 2 2" xfId="3454" xr:uid="{00000000-0005-0000-0000-0000750D0000}"/>
    <cellStyle name="Normal 14 4 3" xfId="3455" xr:uid="{00000000-0005-0000-0000-0000760D0000}"/>
    <cellStyle name="Normal 14 5" xfId="3456" xr:uid="{00000000-0005-0000-0000-0000770D0000}"/>
    <cellStyle name="Normal 14 5 2" xfId="3457" xr:uid="{00000000-0005-0000-0000-0000780D0000}"/>
    <cellStyle name="Normal 14 5 3" xfId="3458" xr:uid="{00000000-0005-0000-0000-0000790D0000}"/>
    <cellStyle name="Normal 14 5 4" xfId="3459" xr:uid="{00000000-0005-0000-0000-00007A0D0000}"/>
    <cellStyle name="Normal 14 6" xfId="3460" xr:uid="{00000000-0005-0000-0000-00007B0D0000}"/>
    <cellStyle name="Normal 14 6 2" xfId="3461" xr:uid="{00000000-0005-0000-0000-00007C0D0000}"/>
    <cellStyle name="Normal 14 7" xfId="3462" xr:uid="{00000000-0005-0000-0000-00007D0D0000}"/>
    <cellStyle name="Normal 14 7 2" xfId="3463" xr:uid="{00000000-0005-0000-0000-00007E0D0000}"/>
    <cellStyle name="Normal 14 8" xfId="3464" xr:uid="{00000000-0005-0000-0000-00007F0D0000}"/>
    <cellStyle name="Normal 14 8 2" xfId="3465" xr:uid="{00000000-0005-0000-0000-0000800D0000}"/>
    <cellStyle name="Normal 14 9" xfId="3466" xr:uid="{00000000-0005-0000-0000-0000810D0000}"/>
    <cellStyle name="Normal 14 9 2" xfId="3467" xr:uid="{00000000-0005-0000-0000-0000820D0000}"/>
    <cellStyle name="Normal 140" xfId="3468" xr:uid="{00000000-0005-0000-0000-0000830D0000}"/>
    <cellStyle name="Normal 140 2" xfId="3469" xr:uid="{00000000-0005-0000-0000-0000840D0000}"/>
    <cellStyle name="Normal 140 2 2" xfId="3470" xr:uid="{00000000-0005-0000-0000-0000850D0000}"/>
    <cellStyle name="Normal 140 3" xfId="3471" xr:uid="{00000000-0005-0000-0000-0000860D0000}"/>
    <cellStyle name="Normal 141" xfId="3472" xr:uid="{00000000-0005-0000-0000-0000870D0000}"/>
    <cellStyle name="Normal 142" xfId="3473" xr:uid="{00000000-0005-0000-0000-0000880D0000}"/>
    <cellStyle name="Normal 143" xfId="3474" xr:uid="{00000000-0005-0000-0000-0000890D0000}"/>
    <cellStyle name="Normal 144" xfId="3475" xr:uid="{00000000-0005-0000-0000-00008A0D0000}"/>
    <cellStyle name="Normal 145" xfId="3476" xr:uid="{00000000-0005-0000-0000-00008B0D0000}"/>
    <cellStyle name="Normal 146" xfId="3477" xr:uid="{00000000-0005-0000-0000-00008C0D0000}"/>
    <cellStyle name="Normal 147" xfId="3478" xr:uid="{00000000-0005-0000-0000-00008D0D0000}"/>
    <cellStyle name="Normal 148" xfId="3479" xr:uid="{00000000-0005-0000-0000-00008E0D0000}"/>
    <cellStyle name="Normal 149" xfId="3480" xr:uid="{00000000-0005-0000-0000-00008F0D0000}"/>
    <cellStyle name="Normal 15" xfId="3481" xr:uid="{00000000-0005-0000-0000-0000900D0000}"/>
    <cellStyle name="Normal 15 2" xfId="3482" xr:uid="{00000000-0005-0000-0000-0000910D0000}"/>
    <cellStyle name="Normal 15 2 2" xfId="3483" xr:uid="{00000000-0005-0000-0000-0000920D0000}"/>
    <cellStyle name="Normal 15 2 3" xfId="3484" xr:uid="{00000000-0005-0000-0000-0000930D0000}"/>
    <cellStyle name="Normal 15 3" xfId="3485" xr:uid="{00000000-0005-0000-0000-0000940D0000}"/>
    <cellStyle name="Normal 15 3 2" xfId="3486" xr:uid="{00000000-0005-0000-0000-0000950D0000}"/>
    <cellStyle name="Normal 15 3 3" xfId="3487" xr:uid="{00000000-0005-0000-0000-0000960D0000}"/>
    <cellStyle name="Normal 15 4" xfId="3488" xr:uid="{00000000-0005-0000-0000-0000970D0000}"/>
    <cellStyle name="Normal 15 4 2" xfId="3489" xr:uid="{00000000-0005-0000-0000-0000980D0000}"/>
    <cellStyle name="Normal 15 4 3" xfId="3490" xr:uid="{00000000-0005-0000-0000-0000990D0000}"/>
    <cellStyle name="Normal 15 5" xfId="3491" xr:uid="{00000000-0005-0000-0000-00009A0D0000}"/>
    <cellStyle name="Normal 15 6" xfId="3492" xr:uid="{00000000-0005-0000-0000-00009B0D0000}"/>
    <cellStyle name="Normal 15 7" xfId="3493" xr:uid="{00000000-0005-0000-0000-00009C0D0000}"/>
    <cellStyle name="Normal 15 8" xfId="3494" xr:uid="{00000000-0005-0000-0000-00009D0D0000}"/>
    <cellStyle name="Normal 150" xfId="3495" xr:uid="{00000000-0005-0000-0000-00009E0D0000}"/>
    <cellStyle name="Normal 151" xfId="3496" xr:uid="{00000000-0005-0000-0000-00009F0D0000}"/>
    <cellStyle name="Normal 152" xfId="3497" xr:uid="{00000000-0005-0000-0000-0000A00D0000}"/>
    <cellStyle name="Normal 153" xfId="3498" xr:uid="{00000000-0005-0000-0000-0000A10D0000}"/>
    <cellStyle name="Normal 154" xfId="3499" xr:uid="{00000000-0005-0000-0000-0000A20D0000}"/>
    <cellStyle name="Normal 155" xfId="3500" xr:uid="{00000000-0005-0000-0000-0000A30D0000}"/>
    <cellStyle name="Normal 156" xfId="3501" xr:uid="{00000000-0005-0000-0000-0000A40D0000}"/>
    <cellStyle name="Normal 157" xfId="3502" xr:uid="{00000000-0005-0000-0000-0000A50D0000}"/>
    <cellStyle name="Normal 158" xfId="3503" xr:uid="{00000000-0005-0000-0000-0000A60D0000}"/>
    <cellStyle name="Normal 159" xfId="3504" xr:uid="{00000000-0005-0000-0000-0000A70D0000}"/>
    <cellStyle name="Normal 16" xfId="3505" xr:uid="{00000000-0005-0000-0000-0000A80D0000}"/>
    <cellStyle name="Normal 16 2" xfId="3506" xr:uid="{00000000-0005-0000-0000-0000A90D0000}"/>
    <cellStyle name="Normal 16 2 2" xfId="3507" xr:uid="{00000000-0005-0000-0000-0000AA0D0000}"/>
    <cellStyle name="Normal 16 2 2 2" xfId="3508" xr:uid="{00000000-0005-0000-0000-0000AB0D0000}"/>
    <cellStyle name="Normal 16 2 3" xfId="3509" xr:uid="{00000000-0005-0000-0000-0000AC0D0000}"/>
    <cellStyle name="Normal 16 2 4" xfId="10123" xr:uid="{C27B5245-B907-4F82-92BA-A931DADBA1E3}"/>
    <cellStyle name="Normal 16 3" xfId="3510" xr:uid="{00000000-0005-0000-0000-0000AD0D0000}"/>
    <cellStyle name="Normal 16 3 2" xfId="3511" xr:uid="{00000000-0005-0000-0000-0000AE0D0000}"/>
    <cellStyle name="Normal 16 3 3" xfId="10156" xr:uid="{6EAB53A5-556C-4F36-B811-1D49E2551422}"/>
    <cellStyle name="Normal 16 4" xfId="3512" xr:uid="{00000000-0005-0000-0000-0000AF0D0000}"/>
    <cellStyle name="Normal 16 4 2" xfId="10172" xr:uid="{6014F081-334D-498C-BD81-6695591E1894}"/>
    <cellStyle name="Normal 16 5" xfId="3513" xr:uid="{00000000-0005-0000-0000-0000B00D0000}"/>
    <cellStyle name="Normal 16 6" xfId="3514" xr:uid="{00000000-0005-0000-0000-0000B10D0000}"/>
    <cellStyle name="Normal 16 7" xfId="3515" xr:uid="{00000000-0005-0000-0000-0000B20D0000}"/>
    <cellStyle name="Normal 16 8" xfId="10097" xr:uid="{2ACDB679-8FEB-47ED-9C39-EA7F9B01B57C}"/>
    <cellStyle name="Normal 160" xfId="3516" xr:uid="{00000000-0005-0000-0000-0000B30D0000}"/>
    <cellStyle name="Normal 161" xfId="3517" xr:uid="{00000000-0005-0000-0000-0000B40D0000}"/>
    <cellStyle name="Normal 162" xfId="3518" xr:uid="{00000000-0005-0000-0000-0000B50D0000}"/>
    <cellStyle name="Normal 163" xfId="3519" xr:uid="{00000000-0005-0000-0000-0000B60D0000}"/>
    <cellStyle name="Normal 164" xfId="3520" xr:uid="{00000000-0005-0000-0000-0000B70D0000}"/>
    <cellStyle name="Normal 165" xfId="3521" xr:uid="{00000000-0005-0000-0000-0000B80D0000}"/>
    <cellStyle name="Normal 166" xfId="3522" xr:uid="{00000000-0005-0000-0000-0000B90D0000}"/>
    <cellStyle name="Normal 167" xfId="3523" xr:uid="{00000000-0005-0000-0000-0000BA0D0000}"/>
    <cellStyle name="Normal 168" xfId="3524" xr:uid="{00000000-0005-0000-0000-0000BB0D0000}"/>
    <cellStyle name="Normal 169" xfId="3525" xr:uid="{00000000-0005-0000-0000-0000BC0D0000}"/>
    <cellStyle name="Normal 17" xfId="3526" xr:uid="{00000000-0005-0000-0000-0000BD0D0000}"/>
    <cellStyle name="Normal 17 2" xfId="3527" xr:uid="{00000000-0005-0000-0000-0000BE0D0000}"/>
    <cellStyle name="Normal 17 2 2" xfId="3528" xr:uid="{00000000-0005-0000-0000-0000BF0D0000}"/>
    <cellStyle name="Normal 17 2 2 2" xfId="3529" xr:uid="{00000000-0005-0000-0000-0000C00D0000}"/>
    <cellStyle name="Normal 17 2 3" xfId="3530" xr:uid="{00000000-0005-0000-0000-0000C10D0000}"/>
    <cellStyle name="Normal 17 3" xfId="3531" xr:uid="{00000000-0005-0000-0000-0000C20D0000}"/>
    <cellStyle name="Normal 17 3 2" xfId="3532" xr:uid="{00000000-0005-0000-0000-0000C30D0000}"/>
    <cellStyle name="Normal 17 4" xfId="3533" xr:uid="{00000000-0005-0000-0000-0000C40D0000}"/>
    <cellStyle name="Normal 17 4 2" xfId="3534" xr:uid="{00000000-0005-0000-0000-0000C50D0000}"/>
    <cellStyle name="Normal 17 4 3" xfId="3535" xr:uid="{00000000-0005-0000-0000-0000C60D0000}"/>
    <cellStyle name="Normal 170" xfId="3536" xr:uid="{00000000-0005-0000-0000-0000C70D0000}"/>
    <cellStyle name="Normal 171" xfId="3537" xr:uid="{00000000-0005-0000-0000-0000C80D0000}"/>
    <cellStyle name="Normal 172" xfId="3538" xr:uid="{00000000-0005-0000-0000-0000C90D0000}"/>
    <cellStyle name="Normal 173" xfId="3539" xr:uid="{00000000-0005-0000-0000-0000CA0D0000}"/>
    <cellStyle name="Normal 174" xfId="3540" xr:uid="{00000000-0005-0000-0000-0000CB0D0000}"/>
    <cellStyle name="Normal 175" xfId="3541" xr:uid="{00000000-0005-0000-0000-0000CC0D0000}"/>
    <cellStyle name="Normal 176" xfId="3542" xr:uid="{00000000-0005-0000-0000-0000CD0D0000}"/>
    <cellStyle name="Normal 177" xfId="3543" xr:uid="{00000000-0005-0000-0000-0000CE0D0000}"/>
    <cellStyle name="Normal 178" xfId="3544" xr:uid="{00000000-0005-0000-0000-0000CF0D0000}"/>
    <cellStyle name="Normal 179" xfId="3545" xr:uid="{00000000-0005-0000-0000-0000D00D0000}"/>
    <cellStyle name="Normal 18" xfId="3546" xr:uid="{00000000-0005-0000-0000-0000D10D0000}"/>
    <cellStyle name="Normal 18 2" xfId="3547" xr:uid="{00000000-0005-0000-0000-0000D20D0000}"/>
    <cellStyle name="Normal 18 2 2" xfId="3548" xr:uid="{00000000-0005-0000-0000-0000D30D0000}"/>
    <cellStyle name="Normal 18 2 3" xfId="3549" xr:uid="{00000000-0005-0000-0000-0000D40D0000}"/>
    <cellStyle name="Normal 18 3" xfId="3550" xr:uid="{00000000-0005-0000-0000-0000D50D0000}"/>
    <cellStyle name="Normal 18 3 2" xfId="3551" xr:uid="{00000000-0005-0000-0000-0000D60D0000}"/>
    <cellStyle name="Normal 18 4" xfId="3552" xr:uid="{00000000-0005-0000-0000-0000D70D0000}"/>
    <cellStyle name="Normal 18 5" xfId="3553" xr:uid="{00000000-0005-0000-0000-0000D80D0000}"/>
    <cellStyle name="Normal 18 6" xfId="3554" xr:uid="{00000000-0005-0000-0000-0000D90D0000}"/>
    <cellStyle name="Normal 180" xfId="3555" xr:uid="{00000000-0005-0000-0000-0000DA0D0000}"/>
    <cellStyle name="Normal 181" xfId="3556" xr:uid="{00000000-0005-0000-0000-0000DB0D0000}"/>
    <cellStyle name="Normal 182" xfId="3557" xr:uid="{00000000-0005-0000-0000-0000DC0D0000}"/>
    <cellStyle name="Normal 183" xfId="3558" xr:uid="{00000000-0005-0000-0000-0000DD0D0000}"/>
    <cellStyle name="Normal 184" xfId="3559" xr:uid="{00000000-0005-0000-0000-0000DE0D0000}"/>
    <cellStyle name="Normal 185" xfId="3560" xr:uid="{00000000-0005-0000-0000-0000DF0D0000}"/>
    <cellStyle name="Normal 186" xfId="3561" xr:uid="{00000000-0005-0000-0000-0000E00D0000}"/>
    <cellStyle name="Normal 187" xfId="3562" xr:uid="{00000000-0005-0000-0000-0000E10D0000}"/>
    <cellStyle name="Normal 188" xfId="3563" xr:uid="{00000000-0005-0000-0000-0000E20D0000}"/>
    <cellStyle name="Normal 189" xfId="3564" xr:uid="{00000000-0005-0000-0000-0000E30D0000}"/>
    <cellStyle name="Normal 19" xfId="3565" xr:uid="{00000000-0005-0000-0000-0000E40D0000}"/>
    <cellStyle name="Normal 19 2" xfId="3566" xr:uid="{00000000-0005-0000-0000-0000E50D0000}"/>
    <cellStyle name="Normal 190" xfId="3567" xr:uid="{00000000-0005-0000-0000-0000E60D0000}"/>
    <cellStyle name="Normal 191" xfId="3568" xr:uid="{00000000-0005-0000-0000-0000E70D0000}"/>
    <cellStyle name="Normal 192" xfId="3569" xr:uid="{00000000-0005-0000-0000-0000E80D0000}"/>
    <cellStyle name="Normal 193" xfId="3570" xr:uid="{00000000-0005-0000-0000-0000E90D0000}"/>
    <cellStyle name="Normal 194" xfId="3571" xr:uid="{00000000-0005-0000-0000-0000EA0D0000}"/>
    <cellStyle name="Normal 194 2" xfId="3572" xr:uid="{00000000-0005-0000-0000-0000EB0D0000}"/>
    <cellStyle name="Normal 195" xfId="3573" xr:uid="{00000000-0005-0000-0000-0000EC0D0000}"/>
    <cellStyle name="Normal 195 2" xfId="9388" xr:uid="{00000000-0005-0000-0000-0000ED0D0000}"/>
    <cellStyle name="Normal 195 2 3" xfId="9759" xr:uid="{30790B9A-5DFF-4A8E-A765-F230F55B6F31}"/>
    <cellStyle name="Normal 196" xfId="3574" xr:uid="{00000000-0005-0000-0000-0000EE0D0000}"/>
    <cellStyle name="Normal 197" xfId="3575" xr:uid="{00000000-0005-0000-0000-0000EF0D0000}"/>
    <cellStyle name="Normal 198" xfId="3576" xr:uid="{00000000-0005-0000-0000-0000F00D0000}"/>
    <cellStyle name="Normal 199" xfId="3577" xr:uid="{00000000-0005-0000-0000-0000F10D0000}"/>
    <cellStyle name="Normal 199 2" xfId="9392" xr:uid="{00000000-0005-0000-0000-0000F20D0000}"/>
    <cellStyle name="Normal 199 2 2" xfId="9447" xr:uid="{F717E9E2-48CC-4D5D-8E4C-B32292C71DFD}"/>
    <cellStyle name="Normal 199 2 2 2" xfId="9434" xr:uid="{F88EBEE5-7BE2-4620-BA23-B9EBD43FC67B}"/>
    <cellStyle name="Normal 199 2 3" xfId="9457" xr:uid="{22D84DDC-938F-4A1F-8C6A-092D6E0D70ED}"/>
    <cellStyle name="Normal 2" xfId="3" xr:uid="{00000000-0005-0000-0000-0000F30D0000}"/>
    <cellStyle name="Normal 2 10" xfId="3578" xr:uid="{00000000-0005-0000-0000-0000F40D0000}"/>
    <cellStyle name="Normal 2 10 2" xfId="3579" xr:uid="{00000000-0005-0000-0000-0000F50D0000}"/>
    <cellStyle name="Normal 2 10 3" xfId="3580" xr:uid="{00000000-0005-0000-0000-0000F60D0000}"/>
    <cellStyle name="Normal 2 10 4" xfId="3581" xr:uid="{00000000-0005-0000-0000-0000F70D0000}"/>
    <cellStyle name="Normal 2 10 4 2" xfId="3582" xr:uid="{00000000-0005-0000-0000-0000F80D0000}"/>
    <cellStyle name="Normal 2 10 5" xfId="3583" xr:uid="{00000000-0005-0000-0000-0000F90D0000}"/>
    <cellStyle name="Normal 2 10 5 2" xfId="3584" xr:uid="{00000000-0005-0000-0000-0000FA0D0000}"/>
    <cellStyle name="Normal 2 10 6" xfId="3585" xr:uid="{00000000-0005-0000-0000-0000FB0D0000}"/>
    <cellStyle name="Normal 2 10 7" xfId="3586" xr:uid="{00000000-0005-0000-0000-0000FC0D0000}"/>
    <cellStyle name="Normal 2 10 8" xfId="3587" xr:uid="{00000000-0005-0000-0000-0000FD0D0000}"/>
    <cellStyle name="Normal 2 10 9" xfId="9378" xr:uid="{00000000-0005-0000-0000-0000FE0D0000}"/>
    <cellStyle name="Normal 2 10 9 2" xfId="9461" xr:uid="{1560907F-E701-4118-A4F3-B40E0F019EBD}"/>
    <cellStyle name="Normal 2 10 9 2 2" xfId="9754" xr:uid="{864EA862-27E2-479A-A409-23DD24014CEE}"/>
    <cellStyle name="Normal 2 100" xfId="3588" xr:uid="{00000000-0005-0000-0000-0000FF0D0000}"/>
    <cellStyle name="Normal 2 100 2" xfId="3589" xr:uid="{00000000-0005-0000-0000-0000000E0000}"/>
    <cellStyle name="Normal 2 101" xfId="3590" xr:uid="{00000000-0005-0000-0000-0000010E0000}"/>
    <cellStyle name="Normal 2 101 2" xfId="3591" xr:uid="{00000000-0005-0000-0000-0000020E0000}"/>
    <cellStyle name="Normal 2 102" xfId="3592" xr:uid="{00000000-0005-0000-0000-0000030E0000}"/>
    <cellStyle name="Normal 2 102 2" xfId="3593" xr:uid="{00000000-0005-0000-0000-0000040E0000}"/>
    <cellStyle name="Normal 2 103" xfId="3594" xr:uid="{00000000-0005-0000-0000-0000050E0000}"/>
    <cellStyle name="Normal 2 103 2" xfId="3595" xr:uid="{00000000-0005-0000-0000-0000060E0000}"/>
    <cellStyle name="Normal 2 104" xfId="3596" xr:uid="{00000000-0005-0000-0000-0000070E0000}"/>
    <cellStyle name="Normal 2 105" xfId="3597" xr:uid="{00000000-0005-0000-0000-0000080E0000}"/>
    <cellStyle name="Normal 2 105 2" xfId="3598" xr:uid="{00000000-0005-0000-0000-0000090E0000}"/>
    <cellStyle name="Normal 2 106" xfId="3599" xr:uid="{00000000-0005-0000-0000-00000A0E0000}"/>
    <cellStyle name="Normal 2 106 2" xfId="3600" xr:uid="{00000000-0005-0000-0000-00000B0E0000}"/>
    <cellStyle name="Normal 2 107" xfId="3601" xr:uid="{00000000-0005-0000-0000-00000C0E0000}"/>
    <cellStyle name="Normal 2 107 2" xfId="3602" xr:uid="{00000000-0005-0000-0000-00000D0E0000}"/>
    <cellStyle name="Normal 2 108" xfId="3603" xr:uid="{00000000-0005-0000-0000-00000E0E0000}"/>
    <cellStyle name="Normal 2 108 2" xfId="3604" xr:uid="{00000000-0005-0000-0000-00000F0E0000}"/>
    <cellStyle name="Normal 2 109" xfId="3605" xr:uid="{00000000-0005-0000-0000-0000100E0000}"/>
    <cellStyle name="Normal 2 109 2" xfId="3606" xr:uid="{00000000-0005-0000-0000-0000110E0000}"/>
    <cellStyle name="Normal 2 11" xfId="3607" xr:uid="{00000000-0005-0000-0000-0000120E0000}"/>
    <cellStyle name="Normal 2 11 2" xfId="3608" xr:uid="{00000000-0005-0000-0000-0000130E0000}"/>
    <cellStyle name="Normal 2 11 3" xfId="3609" xr:uid="{00000000-0005-0000-0000-0000140E0000}"/>
    <cellStyle name="Normal 2 11 4" xfId="3610" xr:uid="{00000000-0005-0000-0000-0000150E0000}"/>
    <cellStyle name="Normal 2 11 4 2" xfId="3611" xr:uid="{00000000-0005-0000-0000-0000160E0000}"/>
    <cellStyle name="Normal 2 11 5" xfId="3612" xr:uid="{00000000-0005-0000-0000-0000170E0000}"/>
    <cellStyle name="Normal 2 11 6" xfId="3613" xr:uid="{00000000-0005-0000-0000-0000180E0000}"/>
    <cellStyle name="Normal 2 110" xfId="3614" xr:uid="{00000000-0005-0000-0000-0000190E0000}"/>
    <cellStyle name="Normal 2 110 2" xfId="3615" xr:uid="{00000000-0005-0000-0000-00001A0E0000}"/>
    <cellStyle name="Normal 2 111" xfId="3616" xr:uid="{00000000-0005-0000-0000-00001B0E0000}"/>
    <cellStyle name="Normal 2 111 2" xfId="3617" xr:uid="{00000000-0005-0000-0000-00001C0E0000}"/>
    <cellStyle name="Normal 2 112" xfId="3618" xr:uid="{00000000-0005-0000-0000-00001D0E0000}"/>
    <cellStyle name="Normal 2 112 2" xfId="3619" xr:uid="{00000000-0005-0000-0000-00001E0E0000}"/>
    <cellStyle name="Normal 2 113" xfId="3620" xr:uid="{00000000-0005-0000-0000-00001F0E0000}"/>
    <cellStyle name="Normal 2 113 2" xfId="3621" xr:uid="{00000000-0005-0000-0000-0000200E0000}"/>
    <cellStyle name="Normal 2 114" xfId="3622" xr:uid="{00000000-0005-0000-0000-0000210E0000}"/>
    <cellStyle name="Normal 2 114 2" xfId="3623" xr:uid="{00000000-0005-0000-0000-0000220E0000}"/>
    <cellStyle name="Normal 2 115" xfId="3624" xr:uid="{00000000-0005-0000-0000-0000230E0000}"/>
    <cellStyle name="Normal 2 115 2" xfId="3625" xr:uid="{00000000-0005-0000-0000-0000240E0000}"/>
    <cellStyle name="Normal 2 116" xfId="3626" xr:uid="{00000000-0005-0000-0000-0000250E0000}"/>
    <cellStyle name="Normal 2 116 2" xfId="3627" xr:uid="{00000000-0005-0000-0000-0000260E0000}"/>
    <cellStyle name="Normal 2 117" xfId="3628" xr:uid="{00000000-0005-0000-0000-0000270E0000}"/>
    <cellStyle name="Normal 2 117 2" xfId="3629" xr:uid="{00000000-0005-0000-0000-0000280E0000}"/>
    <cellStyle name="Normal 2 118" xfId="3630" xr:uid="{00000000-0005-0000-0000-0000290E0000}"/>
    <cellStyle name="Normal 2 118 2" xfId="3631" xr:uid="{00000000-0005-0000-0000-00002A0E0000}"/>
    <cellStyle name="Normal 2 119" xfId="3632" xr:uid="{00000000-0005-0000-0000-00002B0E0000}"/>
    <cellStyle name="Normal 2 119 2" xfId="3633" xr:uid="{00000000-0005-0000-0000-00002C0E0000}"/>
    <cellStyle name="Normal 2 12" xfId="3634" xr:uid="{00000000-0005-0000-0000-00002D0E0000}"/>
    <cellStyle name="Normal 2 12 2" xfId="3635" xr:uid="{00000000-0005-0000-0000-00002E0E0000}"/>
    <cellStyle name="Normal 2 12 2 2" xfId="3636" xr:uid="{00000000-0005-0000-0000-00002F0E0000}"/>
    <cellStyle name="Normal 2 12 3" xfId="3637" xr:uid="{00000000-0005-0000-0000-0000300E0000}"/>
    <cellStyle name="Normal 2 12 4" xfId="3638" xr:uid="{00000000-0005-0000-0000-0000310E0000}"/>
    <cellStyle name="Normal 2 120" xfId="3639" xr:uid="{00000000-0005-0000-0000-0000320E0000}"/>
    <cellStyle name="Normal 2 120 2" xfId="3640" xr:uid="{00000000-0005-0000-0000-0000330E0000}"/>
    <cellStyle name="Normal 2 121" xfId="3641" xr:uid="{00000000-0005-0000-0000-0000340E0000}"/>
    <cellStyle name="Normal 2 121 2" xfId="3642" xr:uid="{00000000-0005-0000-0000-0000350E0000}"/>
    <cellStyle name="Normal 2 122" xfId="3643" xr:uid="{00000000-0005-0000-0000-0000360E0000}"/>
    <cellStyle name="Normal 2 122 2" xfId="3644" xr:uid="{00000000-0005-0000-0000-0000370E0000}"/>
    <cellStyle name="Normal 2 123" xfId="3645" xr:uid="{00000000-0005-0000-0000-0000380E0000}"/>
    <cellStyle name="Normal 2 123 2" xfId="3646" xr:uid="{00000000-0005-0000-0000-0000390E0000}"/>
    <cellStyle name="Normal 2 124" xfId="3647" xr:uid="{00000000-0005-0000-0000-00003A0E0000}"/>
    <cellStyle name="Normal 2 124 2" xfId="3648" xr:uid="{00000000-0005-0000-0000-00003B0E0000}"/>
    <cellStyle name="Normal 2 125" xfId="3649" xr:uid="{00000000-0005-0000-0000-00003C0E0000}"/>
    <cellStyle name="Normal 2 125 2" xfId="3650" xr:uid="{00000000-0005-0000-0000-00003D0E0000}"/>
    <cellStyle name="Normal 2 126" xfId="3651" xr:uid="{00000000-0005-0000-0000-00003E0E0000}"/>
    <cellStyle name="Normal 2 126 2" xfId="3652" xr:uid="{00000000-0005-0000-0000-00003F0E0000}"/>
    <cellStyle name="Normal 2 127" xfId="3653" xr:uid="{00000000-0005-0000-0000-0000400E0000}"/>
    <cellStyle name="Normal 2 127 2" xfId="3654" xr:uid="{00000000-0005-0000-0000-0000410E0000}"/>
    <cellStyle name="Normal 2 128" xfId="3655" xr:uid="{00000000-0005-0000-0000-0000420E0000}"/>
    <cellStyle name="Normal 2 128 2" xfId="3656" xr:uid="{00000000-0005-0000-0000-0000430E0000}"/>
    <cellStyle name="Normal 2 129" xfId="3657" xr:uid="{00000000-0005-0000-0000-0000440E0000}"/>
    <cellStyle name="Normal 2 129 2" xfId="3658" xr:uid="{00000000-0005-0000-0000-0000450E0000}"/>
    <cellStyle name="Normal 2 13" xfId="3659" xr:uid="{00000000-0005-0000-0000-0000460E0000}"/>
    <cellStyle name="Normal 2 13 2" xfId="3660" xr:uid="{00000000-0005-0000-0000-0000470E0000}"/>
    <cellStyle name="Normal 2 13 2 2" xfId="3661" xr:uid="{00000000-0005-0000-0000-0000480E0000}"/>
    <cellStyle name="Normal 2 13 3" xfId="3662" xr:uid="{00000000-0005-0000-0000-0000490E0000}"/>
    <cellStyle name="Normal 2 13 4" xfId="3663" xr:uid="{00000000-0005-0000-0000-00004A0E0000}"/>
    <cellStyle name="Normal 2 130" xfId="3664" xr:uid="{00000000-0005-0000-0000-00004B0E0000}"/>
    <cellStyle name="Normal 2 130 2" xfId="3665" xr:uid="{00000000-0005-0000-0000-00004C0E0000}"/>
    <cellStyle name="Normal 2 131" xfId="3666" xr:uid="{00000000-0005-0000-0000-00004D0E0000}"/>
    <cellStyle name="Normal 2 131 2" xfId="3667" xr:uid="{00000000-0005-0000-0000-00004E0E0000}"/>
    <cellStyle name="Normal 2 132" xfId="3668" xr:uid="{00000000-0005-0000-0000-00004F0E0000}"/>
    <cellStyle name="Normal 2 132 2" xfId="3669" xr:uid="{00000000-0005-0000-0000-0000500E0000}"/>
    <cellStyle name="Normal 2 133" xfId="3670" xr:uid="{00000000-0005-0000-0000-0000510E0000}"/>
    <cellStyle name="Normal 2 133 2" xfId="3671" xr:uid="{00000000-0005-0000-0000-0000520E0000}"/>
    <cellStyle name="Normal 2 134" xfId="3672" xr:uid="{00000000-0005-0000-0000-0000530E0000}"/>
    <cellStyle name="Normal 2 134 2" xfId="3673" xr:uid="{00000000-0005-0000-0000-0000540E0000}"/>
    <cellStyle name="Normal 2 135" xfId="3674" xr:uid="{00000000-0005-0000-0000-0000550E0000}"/>
    <cellStyle name="Normal 2 135 2" xfId="3675" xr:uid="{00000000-0005-0000-0000-0000560E0000}"/>
    <cellStyle name="Normal 2 136" xfId="3676" xr:uid="{00000000-0005-0000-0000-0000570E0000}"/>
    <cellStyle name="Normal 2 136 2" xfId="3677" xr:uid="{00000000-0005-0000-0000-0000580E0000}"/>
    <cellStyle name="Normal 2 137" xfId="3678" xr:uid="{00000000-0005-0000-0000-0000590E0000}"/>
    <cellStyle name="Normal 2 137 2" xfId="3679" xr:uid="{00000000-0005-0000-0000-00005A0E0000}"/>
    <cellStyle name="Normal 2 138" xfId="3680" xr:uid="{00000000-0005-0000-0000-00005B0E0000}"/>
    <cellStyle name="Normal 2 138 2" xfId="3681" xr:uid="{00000000-0005-0000-0000-00005C0E0000}"/>
    <cellStyle name="Normal 2 139" xfId="3682" xr:uid="{00000000-0005-0000-0000-00005D0E0000}"/>
    <cellStyle name="Normal 2 139 2" xfId="3683" xr:uid="{00000000-0005-0000-0000-00005E0E0000}"/>
    <cellStyle name="Normal 2 14" xfId="3684" xr:uid="{00000000-0005-0000-0000-00005F0E0000}"/>
    <cellStyle name="Normal 2 14 2" xfId="3685" xr:uid="{00000000-0005-0000-0000-0000600E0000}"/>
    <cellStyle name="Normal 2 14 2 2" xfId="3686" xr:uid="{00000000-0005-0000-0000-0000610E0000}"/>
    <cellStyle name="Normal 2 14 3" xfId="3687" xr:uid="{00000000-0005-0000-0000-0000620E0000}"/>
    <cellStyle name="Normal 2 140" xfId="3688" xr:uid="{00000000-0005-0000-0000-0000630E0000}"/>
    <cellStyle name="Normal 2 140 2" xfId="3689" xr:uid="{00000000-0005-0000-0000-0000640E0000}"/>
    <cellStyle name="Normal 2 141" xfId="3690" xr:uid="{00000000-0005-0000-0000-0000650E0000}"/>
    <cellStyle name="Normal 2 142" xfId="21" xr:uid="{00000000-0005-0000-0000-0000660E0000}"/>
    <cellStyle name="Normal 2 142 2" xfId="9391" xr:uid="{00000000-0005-0000-0000-0000670E0000}"/>
    <cellStyle name="Normal 2 142 5" xfId="10081" xr:uid="{D03928EB-1AA2-46FB-BC4D-C0D10AE6FD5B}"/>
    <cellStyle name="Normal 2 143" xfId="3691" xr:uid="{00000000-0005-0000-0000-0000680E0000}"/>
    <cellStyle name="Normal 2 144" xfId="3692" xr:uid="{00000000-0005-0000-0000-0000690E0000}"/>
    <cellStyle name="Normal 2 145" xfId="3693" xr:uid="{00000000-0005-0000-0000-00006A0E0000}"/>
    <cellStyle name="Normal 2 146" xfId="9418" xr:uid="{00000000-0005-0000-0000-00006B0E0000}"/>
    <cellStyle name="Normal 2 146 2" xfId="9422" xr:uid="{00000000-0005-0000-0000-00006C0E0000}"/>
    <cellStyle name="Normal 2 146 2 2" xfId="9441" xr:uid="{8CC3DE6E-B15E-42DE-94C3-2487C0DDC969}"/>
    <cellStyle name="Normal 2 146 2 2 2 2" xfId="9748" xr:uid="{F724075F-C596-41CA-8A5D-1534737EC7EB}"/>
    <cellStyle name="Normal 2 147" xfId="9507" xr:uid="{A235B948-EAEB-43FF-8BC1-0D83778F2317}"/>
    <cellStyle name="Normal 2 148" xfId="9776" xr:uid="{989A9CC6-68A4-453A-AA47-5383FB798B02}"/>
    <cellStyle name="Normal 2 15" xfId="3694" xr:uid="{00000000-0005-0000-0000-00006D0E0000}"/>
    <cellStyle name="Normal 2 15 2" xfId="3695" xr:uid="{00000000-0005-0000-0000-00006E0E0000}"/>
    <cellStyle name="Normal 2 15 2 2" xfId="3696" xr:uid="{00000000-0005-0000-0000-00006F0E0000}"/>
    <cellStyle name="Normal 2 15 3" xfId="3697" xr:uid="{00000000-0005-0000-0000-0000700E0000}"/>
    <cellStyle name="Normal 2 16" xfId="3698" xr:uid="{00000000-0005-0000-0000-0000710E0000}"/>
    <cellStyle name="Normal 2 16 2" xfId="3699" xr:uid="{00000000-0005-0000-0000-0000720E0000}"/>
    <cellStyle name="Normal 2 16 2 2" xfId="3700" xr:uid="{00000000-0005-0000-0000-0000730E0000}"/>
    <cellStyle name="Normal 2 16 3" xfId="3701" xr:uid="{00000000-0005-0000-0000-0000740E0000}"/>
    <cellStyle name="Normal 2 17" xfId="3702" xr:uid="{00000000-0005-0000-0000-0000750E0000}"/>
    <cellStyle name="Normal 2 17 2" xfId="3703" xr:uid="{00000000-0005-0000-0000-0000760E0000}"/>
    <cellStyle name="Normal 2 17 2 2" xfId="3704" xr:uid="{00000000-0005-0000-0000-0000770E0000}"/>
    <cellStyle name="Normal 2 17 3" xfId="3705" xr:uid="{00000000-0005-0000-0000-0000780E0000}"/>
    <cellStyle name="Normal 2 18" xfId="3706" xr:uid="{00000000-0005-0000-0000-0000790E0000}"/>
    <cellStyle name="Normal 2 18 2" xfId="3707" xr:uid="{00000000-0005-0000-0000-00007A0E0000}"/>
    <cellStyle name="Normal 2 18 2 2" xfId="3708" xr:uid="{00000000-0005-0000-0000-00007B0E0000}"/>
    <cellStyle name="Normal 2 18 3" xfId="3709" xr:uid="{00000000-0005-0000-0000-00007C0E0000}"/>
    <cellStyle name="Normal 2 19" xfId="3710" xr:uid="{00000000-0005-0000-0000-00007D0E0000}"/>
    <cellStyle name="Normal 2 19 2" xfId="3711" xr:uid="{00000000-0005-0000-0000-00007E0E0000}"/>
    <cellStyle name="Normal 2 19 2 2" xfId="3712" xr:uid="{00000000-0005-0000-0000-00007F0E0000}"/>
    <cellStyle name="Normal 2 19 3" xfId="3713" xr:uid="{00000000-0005-0000-0000-0000800E0000}"/>
    <cellStyle name="Normal 2 2" xfId="4" xr:uid="{00000000-0005-0000-0000-0000810E0000}"/>
    <cellStyle name="Normal 2 2 10" xfId="3714" xr:uid="{00000000-0005-0000-0000-0000820E0000}"/>
    <cellStyle name="Normal 2 2 10 2" xfId="3715" xr:uid="{00000000-0005-0000-0000-0000830E0000}"/>
    <cellStyle name="Normal 2 2 10 2 2" xfId="3716" xr:uid="{00000000-0005-0000-0000-0000840E0000}"/>
    <cellStyle name="Normal 2 2 10 3" xfId="3717" xr:uid="{00000000-0005-0000-0000-0000850E0000}"/>
    <cellStyle name="Normal 2 2 100" xfId="3718" xr:uid="{00000000-0005-0000-0000-0000860E0000}"/>
    <cellStyle name="Normal 2 2 100 2" xfId="3719" xr:uid="{00000000-0005-0000-0000-0000870E0000}"/>
    <cellStyle name="Normal 2 2 101" xfId="3720" xr:uid="{00000000-0005-0000-0000-0000880E0000}"/>
    <cellStyle name="Normal 2 2 101 2" xfId="3721" xr:uid="{00000000-0005-0000-0000-0000890E0000}"/>
    <cellStyle name="Normal 2 2 102" xfId="3722" xr:uid="{00000000-0005-0000-0000-00008A0E0000}"/>
    <cellStyle name="Normal 2 2 102 2" xfId="3723" xr:uid="{00000000-0005-0000-0000-00008B0E0000}"/>
    <cellStyle name="Normal 2 2 103" xfId="3724" xr:uid="{00000000-0005-0000-0000-00008C0E0000}"/>
    <cellStyle name="Normal 2 2 103 2" xfId="3725" xr:uid="{00000000-0005-0000-0000-00008D0E0000}"/>
    <cellStyle name="Normal 2 2 104" xfId="3726" xr:uid="{00000000-0005-0000-0000-00008E0E0000}"/>
    <cellStyle name="Normal 2 2 104 2" xfId="3727" xr:uid="{00000000-0005-0000-0000-00008F0E0000}"/>
    <cellStyle name="Normal 2 2 105" xfId="3728" xr:uid="{00000000-0005-0000-0000-0000900E0000}"/>
    <cellStyle name="Normal 2 2 105 2" xfId="3729" xr:uid="{00000000-0005-0000-0000-0000910E0000}"/>
    <cellStyle name="Normal 2 2 106" xfId="3730" xr:uid="{00000000-0005-0000-0000-0000920E0000}"/>
    <cellStyle name="Normal 2 2 106 2" xfId="3731" xr:uid="{00000000-0005-0000-0000-0000930E0000}"/>
    <cellStyle name="Normal 2 2 107" xfId="3732" xr:uid="{00000000-0005-0000-0000-0000940E0000}"/>
    <cellStyle name="Normal 2 2 107 2" xfId="3733" xr:uid="{00000000-0005-0000-0000-0000950E0000}"/>
    <cellStyle name="Normal 2 2 108" xfId="3734" xr:uid="{00000000-0005-0000-0000-0000960E0000}"/>
    <cellStyle name="Normal 2 2 108 2" xfId="3735" xr:uid="{00000000-0005-0000-0000-0000970E0000}"/>
    <cellStyle name="Normal 2 2 109" xfId="3736" xr:uid="{00000000-0005-0000-0000-0000980E0000}"/>
    <cellStyle name="Normal 2 2 109 2" xfId="3737" xr:uid="{00000000-0005-0000-0000-0000990E0000}"/>
    <cellStyle name="Normal 2 2 11" xfId="3738" xr:uid="{00000000-0005-0000-0000-00009A0E0000}"/>
    <cellStyle name="Normal 2 2 11 2" xfId="3739" xr:uid="{00000000-0005-0000-0000-00009B0E0000}"/>
    <cellStyle name="Normal 2 2 11 2 2" xfId="3740" xr:uid="{00000000-0005-0000-0000-00009C0E0000}"/>
    <cellStyle name="Normal 2 2 11 3" xfId="3741" xr:uid="{00000000-0005-0000-0000-00009D0E0000}"/>
    <cellStyle name="Normal 2 2 110" xfId="3742" xr:uid="{00000000-0005-0000-0000-00009E0E0000}"/>
    <cellStyle name="Normal 2 2 110 2" xfId="3743" xr:uid="{00000000-0005-0000-0000-00009F0E0000}"/>
    <cellStyle name="Normal 2 2 111" xfId="3744" xr:uid="{00000000-0005-0000-0000-0000A00E0000}"/>
    <cellStyle name="Normal 2 2 111 2" xfId="3745" xr:uid="{00000000-0005-0000-0000-0000A10E0000}"/>
    <cellStyle name="Normal 2 2 112" xfId="3746" xr:uid="{00000000-0005-0000-0000-0000A20E0000}"/>
    <cellStyle name="Normal 2 2 112 2" xfId="3747" xr:uid="{00000000-0005-0000-0000-0000A30E0000}"/>
    <cellStyle name="Normal 2 2 113" xfId="3748" xr:uid="{00000000-0005-0000-0000-0000A40E0000}"/>
    <cellStyle name="Normal 2 2 113 2" xfId="3749" xr:uid="{00000000-0005-0000-0000-0000A50E0000}"/>
    <cellStyle name="Normal 2 2 114" xfId="3750" xr:uid="{00000000-0005-0000-0000-0000A60E0000}"/>
    <cellStyle name="Normal 2 2 114 2" xfId="3751" xr:uid="{00000000-0005-0000-0000-0000A70E0000}"/>
    <cellStyle name="Normal 2 2 115" xfId="3752" xr:uid="{00000000-0005-0000-0000-0000A80E0000}"/>
    <cellStyle name="Normal 2 2 115 2" xfId="3753" xr:uid="{00000000-0005-0000-0000-0000A90E0000}"/>
    <cellStyle name="Normal 2 2 116" xfId="3754" xr:uid="{00000000-0005-0000-0000-0000AA0E0000}"/>
    <cellStyle name="Normal 2 2 116 2" xfId="3755" xr:uid="{00000000-0005-0000-0000-0000AB0E0000}"/>
    <cellStyle name="Normal 2 2 117" xfId="3756" xr:uid="{00000000-0005-0000-0000-0000AC0E0000}"/>
    <cellStyle name="Normal 2 2 117 2" xfId="3757" xr:uid="{00000000-0005-0000-0000-0000AD0E0000}"/>
    <cellStyle name="Normal 2 2 118" xfId="3758" xr:uid="{00000000-0005-0000-0000-0000AE0E0000}"/>
    <cellStyle name="Normal 2 2 118 2" xfId="3759" xr:uid="{00000000-0005-0000-0000-0000AF0E0000}"/>
    <cellStyle name="Normal 2 2 119" xfId="3760" xr:uid="{00000000-0005-0000-0000-0000B00E0000}"/>
    <cellStyle name="Normal 2 2 119 2" xfId="3761" xr:uid="{00000000-0005-0000-0000-0000B10E0000}"/>
    <cellStyle name="Normal 2 2 12" xfId="3762" xr:uid="{00000000-0005-0000-0000-0000B20E0000}"/>
    <cellStyle name="Normal 2 2 12 2" xfId="3763" xr:uid="{00000000-0005-0000-0000-0000B30E0000}"/>
    <cellStyle name="Normal 2 2 12 2 2" xfId="3764" xr:uid="{00000000-0005-0000-0000-0000B40E0000}"/>
    <cellStyle name="Normal 2 2 12 3" xfId="3765" xr:uid="{00000000-0005-0000-0000-0000B50E0000}"/>
    <cellStyle name="Normal 2 2 120" xfId="3766" xr:uid="{00000000-0005-0000-0000-0000B60E0000}"/>
    <cellStyle name="Normal 2 2 120 2" xfId="3767" xr:uid="{00000000-0005-0000-0000-0000B70E0000}"/>
    <cellStyle name="Normal 2 2 121" xfId="3768" xr:uid="{00000000-0005-0000-0000-0000B80E0000}"/>
    <cellStyle name="Normal 2 2 121 2" xfId="3769" xr:uid="{00000000-0005-0000-0000-0000B90E0000}"/>
    <cellStyle name="Normal 2 2 122" xfId="3770" xr:uid="{00000000-0005-0000-0000-0000BA0E0000}"/>
    <cellStyle name="Normal 2 2 122 2" xfId="3771" xr:uid="{00000000-0005-0000-0000-0000BB0E0000}"/>
    <cellStyle name="Normal 2 2 123" xfId="3772" xr:uid="{00000000-0005-0000-0000-0000BC0E0000}"/>
    <cellStyle name="Normal 2 2 123 2" xfId="3773" xr:uid="{00000000-0005-0000-0000-0000BD0E0000}"/>
    <cellStyle name="Normal 2 2 124" xfId="3774" xr:uid="{00000000-0005-0000-0000-0000BE0E0000}"/>
    <cellStyle name="Normal 2 2 124 2" xfId="3775" xr:uid="{00000000-0005-0000-0000-0000BF0E0000}"/>
    <cellStyle name="Normal 2 2 125" xfId="3776" xr:uid="{00000000-0005-0000-0000-0000C00E0000}"/>
    <cellStyle name="Normal 2 2 125 2" xfId="3777" xr:uid="{00000000-0005-0000-0000-0000C10E0000}"/>
    <cellStyle name="Normal 2 2 126" xfId="3778" xr:uid="{00000000-0005-0000-0000-0000C20E0000}"/>
    <cellStyle name="Normal 2 2 126 2" xfId="3779" xr:uid="{00000000-0005-0000-0000-0000C30E0000}"/>
    <cellStyle name="Normal 2 2 127" xfId="3780" xr:uid="{00000000-0005-0000-0000-0000C40E0000}"/>
    <cellStyle name="Normal 2 2 127 2" xfId="3781" xr:uid="{00000000-0005-0000-0000-0000C50E0000}"/>
    <cellStyle name="Normal 2 2 128" xfId="3782" xr:uid="{00000000-0005-0000-0000-0000C60E0000}"/>
    <cellStyle name="Normal 2 2 128 2" xfId="3783" xr:uid="{00000000-0005-0000-0000-0000C70E0000}"/>
    <cellStyle name="Normal 2 2 129" xfId="3784" xr:uid="{00000000-0005-0000-0000-0000C80E0000}"/>
    <cellStyle name="Normal 2 2 129 2" xfId="3785" xr:uid="{00000000-0005-0000-0000-0000C90E0000}"/>
    <cellStyle name="Normal 2 2 13" xfId="3786" xr:uid="{00000000-0005-0000-0000-0000CA0E0000}"/>
    <cellStyle name="Normal 2 2 13 2" xfId="3787" xr:uid="{00000000-0005-0000-0000-0000CB0E0000}"/>
    <cellStyle name="Normal 2 2 13 2 2" xfId="3788" xr:uid="{00000000-0005-0000-0000-0000CC0E0000}"/>
    <cellStyle name="Normal 2 2 13 3" xfId="3789" xr:uid="{00000000-0005-0000-0000-0000CD0E0000}"/>
    <cellStyle name="Normal 2 2 130" xfId="3790" xr:uid="{00000000-0005-0000-0000-0000CE0E0000}"/>
    <cellStyle name="Normal 2 2 130 2" xfId="3791" xr:uid="{00000000-0005-0000-0000-0000CF0E0000}"/>
    <cellStyle name="Normal 2 2 131" xfId="3792" xr:uid="{00000000-0005-0000-0000-0000D00E0000}"/>
    <cellStyle name="Normal 2 2 131 2" xfId="3793" xr:uid="{00000000-0005-0000-0000-0000D10E0000}"/>
    <cellStyle name="Normal 2 2 132" xfId="3794" xr:uid="{00000000-0005-0000-0000-0000D20E0000}"/>
    <cellStyle name="Normal 2 2 132 2" xfId="3795" xr:uid="{00000000-0005-0000-0000-0000D30E0000}"/>
    <cellStyle name="Normal 2 2 133" xfId="3796" xr:uid="{00000000-0005-0000-0000-0000D40E0000}"/>
    <cellStyle name="Normal 2 2 133 2" xfId="3797" xr:uid="{00000000-0005-0000-0000-0000D50E0000}"/>
    <cellStyle name="Normal 2 2 134" xfId="3798" xr:uid="{00000000-0005-0000-0000-0000D60E0000}"/>
    <cellStyle name="Normal 2 2 134 2" xfId="3799" xr:uid="{00000000-0005-0000-0000-0000D70E0000}"/>
    <cellStyle name="Normal 2 2 135" xfId="3800" xr:uid="{00000000-0005-0000-0000-0000D80E0000}"/>
    <cellStyle name="Normal 2 2 135 2" xfId="3801" xr:uid="{00000000-0005-0000-0000-0000D90E0000}"/>
    <cellStyle name="Normal 2 2 136" xfId="3802" xr:uid="{00000000-0005-0000-0000-0000DA0E0000}"/>
    <cellStyle name="Normal 2 2 136 2" xfId="3803" xr:uid="{00000000-0005-0000-0000-0000DB0E0000}"/>
    <cellStyle name="Normal 2 2 137" xfId="3804" xr:uid="{00000000-0005-0000-0000-0000DC0E0000}"/>
    <cellStyle name="Normal 2 2 137 2" xfId="3805" xr:uid="{00000000-0005-0000-0000-0000DD0E0000}"/>
    <cellStyle name="Normal 2 2 138" xfId="3806" xr:uid="{00000000-0005-0000-0000-0000DE0E0000}"/>
    <cellStyle name="Normal 2 2 138 2" xfId="3807" xr:uid="{00000000-0005-0000-0000-0000DF0E0000}"/>
    <cellStyle name="Normal 2 2 139" xfId="3808" xr:uid="{00000000-0005-0000-0000-0000E00E0000}"/>
    <cellStyle name="Normal 2 2 139 2" xfId="3809" xr:uid="{00000000-0005-0000-0000-0000E10E0000}"/>
    <cellStyle name="Normal 2 2 14" xfId="3810" xr:uid="{00000000-0005-0000-0000-0000E20E0000}"/>
    <cellStyle name="Normal 2 2 14 2" xfId="3811" xr:uid="{00000000-0005-0000-0000-0000E30E0000}"/>
    <cellStyle name="Normal 2 2 14 2 2" xfId="3812" xr:uid="{00000000-0005-0000-0000-0000E40E0000}"/>
    <cellStyle name="Normal 2 2 14 3" xfId="3813" xr:uid="{00000000-0005-0000-0000-0000E50E0000}"/>
    <cellStyle name="Normal 2 2 140" xfId="3814" xr:uid="{00000000-0005-0000-0000-0000E60E0000}"/>
    <cellStyle name="Normal 2 2 140 2" xfId="3815" xr:uid="{00000000-0005-0000-0000-0000E70E0000}"/>
    <cellStyle name="Normal 2 2 141" xfId="3816" xr:uid="{00000000-0005-0000-0000-0000E80E0000}"/>
    <cellStyle name="Normal 2 2 141 2" xfId="3817" xr:uid="{00000000-0005-0000-0000-0000E90E0000}"/>
    <cellStyle name="Normal 2 2 142" xfId="3818" xr:uid="{00000000-0005-0000-0000-0000EA0E0000}"/>
    <cellStyle name="Normal 2 2 142 2" xfId="3819" xr:uid="{00000000-0005-0000-0000-0000EB0E0000}"/>
    <cellStyle name="Normal 2 2 143" xfId="3820" xr:uid="{00000000-0005-0000-0000-0000EC0E0000}"/>
    <cellStyle name="Normal 2 2 143 2" xfId="3821" xr:uid="{00000000-0005-0000-0000-0000ED0E0000}"/>
    <cellStyle name="Normal 2 2 144" xfId="3822" xr:uid="{00000000-0005-0000-0000-0000EE0E0000}"/>
    <cellStyle name="Normal 2 2 144 2" xfId="3823" xr:uid="{00000000-0005-0000-0000-0000EF0E0000}"/>
    <cellStyle name="Normal 2 2 145" xfId="3824" xr:uid="{00000000-0005-0000-0000-0000F00E0000}"/>
    <cellStyle name="Normal 2 2 145 2" xfId="3825" xr:uid="{00000000-0005-0000-0000-0000F10E0000}"/>
    <cellStyle name="Normal 2 2 146" xfId="3826" xr:uid="{00000000-0005-0000-0000-0000F20E0000}"/>
    <cellStyle name="Normal 2 2 146 2" xfId="3827" xr:uid="{00000000-0005-0000-0000-0000F30E0000}"/>
    <cellStyle name="Normal 2 2 147" xfId="3828" xr:uid="{00000000-0005-0000-0000-0000F40E0000}"/>
    <cellStyle name="Normal 2 2 147 2" xfId="3829" xr:uid="{00000000-0005-0000-0000-0000F50E0000}"/>
    <cellStyle name="Normal 2 2 148" xfId="3830" xr:uid="{00000000-0005-0000-0000-0000F60E0000}"/>
    <cellStyle name="Normal 2 2 148 2" xfId="3831" xr:uid="{00000000-0005-0000-0000-0000F70E0000}"/>
    <cellStyle name="Normal 2 2 149" xfId="3832" xr:uid="{00000000-0005-0000-0000-0000F80E0000}"/>
    <cellStyle name="Normal 2 2 149 2" xfId="3833" xr:uid="{00000000-0005-0000-0000-0000F90E0000}"/>
    <cellStyle name="Normal 2 2 15" xfId="3834" xr:uid="{00000000-0005-0000-0000-0000FA0E0000}"/>
    <cellStyle name="Normal 2 2 15 2" xfId="3835" xr:uid="{00000000-0005-0000-0000-0000FB0E0000}"/>
    <cellStyle name="Normal 2 2 15 2 2" xfId="3836" xr:uid="{00000000-0005-0000-0000-0000FC0E0000}"/>
    <cellStyle name="Normal 2 2 15 3" xfId="3837" xr:uid="{00000000-0005-0000-0000-0000FD0E0000}"/>
    <cellStyle name="Normal 2 2 150" xfId="3838" xr:uid="{00000000-0005-0000-0000-0000FE0E0000}"/>
    <cellStyle name="Normal 2 2 150 2" xfId="3839" xr:uid="{00000000-0005-0000-0000-0000FF0E0000}"/>
    <cellStyle name="Normal 2 2 151" xfId="3840" xr:uid="{00000000-0005-0000-0000-0000000F0000}"/>
    <cellStyle name="Normal 2 2 151 2" xfId="3841" xr:uid="{00000000-0005-0000-0000-0000010F0000}"/>
    <cellStyle name="Normal 2 2 152" xfId="3842" xr:uid="{00000000-0005-0000-0000-0000020F0000}"/>
    <cellStyle name="Normal 2 2 152 2" xfId="3843" xr:uid="{00000000-0005-0000-0000-0000030F0000}"/>
    <cellStyle name="Normal 2 2 153" xfId="3844" xr:uid="{00000000-0005-0000-0000-0000040F0000}"/>
    <cellStyle name="Normal 2 2 153 2" xfId="3845" xr:uid="{00000000-0005-0000-0000-0000050F0000}"/>
    <cellStyle name="Normal 2 2 154" xfId="3846" xr:uid="{00000000-0005-0000-0000-0000060F0000}"/>
    <cellStyle name="Normal 2 2 154 2" xfId="3847" xr:uid="{00000000-0005-0000-0000-0000070F0000}"/>
    <cellStyle name="Normal 2 2 155" xfId="3848" xr:uid="{00000000-0005-0000-0000-0000080F0000}"/>
    <cellStyle name="Normal 2 2 155 2" xfId="3849" xr:uid="{00000000-0005-0000-0000-0000090F0000}"/>
    <cellStyle name="Normal 2 2 155 3" xfId="3850" xr:uid="{00000000-0005-0000-0000-00000A0F0000}"/>
    <cellStyle name="Normal 2 2 156" xfId="3851" xr:uid="{00000000-0005-0000-0000-00000B0F0000}"/>
    <cellStyle name="Normal 2 2 157" xfId="3852" xr:uid="{00000000-0005-0000-0000-00000C0F0000}"/>
    <cellStyle name="Normal 2 2 158" xfId="9508" xr:uid="{F26F5106-6863-41AA-B2BA-651486BDEA52}"/>
    <cellStyle name="Normal 2 2 159" xfId="9778" xr:uid="{3443A982-B9D8-4AF9-951F-33AD81C62DC8}"/>
    <cellStyle name="Normal 2 2 16" xfId="3853" xr:uid="{00000000-0005-0000-0000-00000D0F0000}"/>
    <cellStyle name="Normal 2 2 16 2" xfId="3854" xr:uid="{00000000-0005-0000-0000-00000E0F0000}"/>
    <cellStyle name="Normal 2 2 16 2 2" xfId="3855" xr:uid="{00000000-0005-0000-0000-00000F0F0000}"/>
    <cellStyle name="Normal 2 2 16 3" xfId="3856" xr:uid="{00000000-0005-0000-0000-0000100F0000}"/>
    <cellStyle name="Normal 2 2 17" xfId="3857" xr:uid="{00000000-0005-0000-0000-0000110F0000}"/>
    <cellStyle name="Normal 2 2 17 2" xfId="3858" xr:uid="{00000000-0005-0000-0000-0000120F0000}"/>
    <cellStyle name="Normal 2 2 17 2 2" xfId="3859" xr:uid="{00000000-0005-0000-0000-0000130F0000}"/>
    <cellStyle name="Normal 2 2 17 3" xfId="3860" xr:uid="{00000000-0005-0000-0000-0000140F0000}"/>
    <cellStyle name="Normal 2 2 18" xfId="3861" xr:uid="{00000000-0005-0000-0000-0000150F0000}"/>
    <cellStyle name="Normal 2 2 18 2" xfId="3862" xr:uid="{00000000-0005-0000-0000-0000160F0000}"/>
    <cellStyle name="Normal 2 2 18 2 2" xfId="3863" xr:uid="{00000000-0005-0000-0000-0000170F0000}"/>
    <cellStyle name="Normal 2 2 18 3" xfId="3864" xr:uid="{00000000-0005-0000-0000-0000180F0000}"/>
    <cellStyle name="Normal 2 2 19" xfId="3865" xr:uid="{00000000-0005-0000-0000-0000190F0000}"/>
    <cellStyle name="Normal 2 2 19 2" xfId="3866" xr:uid="{00000000-0005-0000-0000-00001A0F0000}"/>
    <cellStyle name="Normal 2 2 19 2 2" xfId="3867" xr:uid="{00000000-0005-0000-0000-00001B0F0000}"/>
    <cellStyle name="Normal 2 2 19 3" xfId="3868" xr:uid="{00000000-0005-0000-0000-00001C0F0000}"/>
    <cellStyle name="Normal 2 2 2" xfId="3869" xr:uid="{00000000-0005-0000-0000-00001D0F0000}"/>
    <cellStyle name="Normal 2 2 2 10" xfId="3870" xr:uid="{00000000-0005-0000-0000-00001E0F0000}"/>
    <cellStyle name="Normal 2 2 2 10 2" xfId="3871" xr:uid="{00000000-0005-0000-0000-00001F0F0000}"/>
    <cellStyle name="Normal 2 2 2 10 3" xfId="3872" xr:uid="{00000000-0005-0000-0000-0000200F0000}"/>
    <cellStyle name="Normal 2 2 2 100" xfId="3873" xr:uid="{00000000-0005-0000-0000-0000210F0000}"/>
    <cellStyle name="Normal 2 2 2 101" xfId="3874" xr:uid="{00000000-0005-0000-0000-0000220F0000}"/>
    <cellStyle name="Normal 2 2 2 102" xfId="3875" xr:uid="{00000000-0005-0000-0000-0000230F0000}"/>
    <cellStyle name="Normal 2 2 2 103" xfId="3876" xr:uid="{00000000-0005-0000-0000-0000240F0000}"/>
    <cellStyle name="Normal 2 2 2 104" xfId="3877" xr:uid="{00000000-0005-0000-0000-0000250F0000}"/>
    <cellStyle name="Normal 2 2 2 105" xfId="3878" xr:uid="{00000000-0005-0000-0000-0000260F0000}"/>
    <cellStyle name="Normal 2 2 2 106" xfId="3879" xr:uid="{00000000-0005-0000-0000-0000270F0000}"/>
    <cellStyle name="Normal 2 2 2 107" xfId="3880" xr:uid="{00000000-0005-0000-0000-0000280F0000}"/>
    <cellStyle name="Normal 2 2 2 108" xfId="3881" xr:uid="{00000000-0005-0000-0000-0000290F0000}"/>
    <cellStyle name="Normal 2 2 2 109" xfId="3882" xr:uid="{00000000-0005-0000-0000-00002A0F0000}"/>
    <cellStyle name="Normal 2 2 2 11" xfId="3883" xr:uid="{00000000-0005-0000-0000-00002B0F0000}"/>
    <cellStyle name="Normal 2 2 2 11 2" xfId="3884" xr:uid="{00000000-0005-0000-0000-00002C0F0000}"/>
    <cellStyle name="Normal 2 2 2 110" xfId="3885" xr:uid="{00000000-0005-0000-0000-00002D0F0000}"/>
    <cellStyle name="Normal 2 2 2 111" xfId="3886" xr:uid="{00000000-0005-0000-0000-00002E0F0000}"/>
    <cellStyle name="Normal 2 2 2 112" xfId="3887" xr:uid="{00000000-0005-0000-0000-00002F0F0000}"/>
    <cellStyle name="Normal 2 2 2 113" xfId="3888" xr:uid="{00000000-0005-0000-0000-0000300F0000}"/>
    <cellStyle name="Normal 2 2 2 114" xfId="3889" xr:uid="{00000000-0005-0000-0000-0000310F0000}"/>
    <cellStyle name="Normal 2 2 2 115" xfId="3890" xr:uid="{00000000-0005-0000-0000-0000320F0000}"/>
    <cellStyle name="Normal 2 2 2 116" xfId="3891" xr:uid="{00000000-0005-0000-0000-0000330F0000}"/>
    <cellStyle name="Normal 2 2 2 117" xfId="3892" xr:uid="{00000000-0005-0000-0000-0000340F0000}"/>
    <cellStyle name="Normal 2 2 2 118" xfId="3893" xr:uid="{00000000-0005-0000-0000-0000350F0000}"/>
    <cellStyle name="Normal 2 2 2 119" xfId="3894" xr:uid="{00000000-0005-0000-0000-0000360F0000}"/>
    <cellStyle name="Normal 2 2 2 12" xfId="3895" xr:uid="{00000000-0005-0000-0000-0000370F0000}"/>
    <cellStyle name="Normal 2 2 2 12 2" xfId="3896" xr:uid="{00000000-0005-0000-0000-0000380F0000}"/>
    <cellStyle name="Normal 2 2 2 120" xfId="3897" xr:uid="{00000000-0005-0000-0000-0000390F0000}"/>
    <cellStyle name="Normal 2 2 2 121" xfId="3898" xr:uid="{00000000-0005-0000-0000-00003A0F0000}"/>
    <cellStyle name="Normal 2 2 2 122" xfId="3899" xr:uid="{00000000-0005-0000-0000-00003B0F0000}"/>
    <cellStyle name="Normal 2 2 2 123" xfId="3900" xr:uid="{00000000-0005-0000-0000-00003C0F0000}"/>
    <cellStyle name="Normal 2 2 2 124" xfId="3901" xr:uid="{00000000-0005-0000-0000-00003D0F0000}"/>
    <cellStyle name="Normal 2 2 2 125" xfId="3902" xr:uid="{00000000-0005-0000-0000-00003E0F0000}"/>
    <cellStyle name="Normal 2 2 2 126" xfId="3903" xr:uid="{00000000-0005-0000-0000-00003F0F0000}"/>
    <cellStyle name="Normal 2 2 2 127" xfId="3904" xr:uid="{00000000-0005-0000-0000-0000400F0000}"/>
    <cellStyle name="Normal 2 2 2 128" xfId="3905" xr:uid="{00000000-0005-0000-0000-0000410F0000}"/>
    <cellStyle name="Normal 2 2 2 129" xfId="3906" xr:uid="{00000000-0005-0000-0000-0000420F0000}"/>
    <cellStyle name="Normal 2 2 2 13" xfId="3907" xr:uid="{00000000-0005-0000-0000-0000430F0000}"/>
    <cellStyle name="Normal 2 2 2 13 2" xfId="3908" xr:uid="{00000000-0005-0000-0000-0000440F0000}"/>
    <cellStyle name="Normal 2 2 2 130" xfId="3909" xr:uid="{00000000-0005-0000-0000-0000450F0000}"/>
    <cellStyle name="Normal 2 2 2 131" xfId="3910" xr:uid="{00000000-0005-0000-0000-0000460F0000}"/>
    <cellStyle name="Normal 2 2 2 132" xfId="3911" xr:uid="{00000000-0005-0000-0000-0000470F0000}"/>
    <cellStyle name="Normal 2 2 2 133" xfId="3912" xr:uid="{00000000-0005-0000-0000-0000480F0000}"/>
    <cellStyle name="Normal 2 2 2 134" xfId="3913" xr:uid="{00000000-0005-0000-0000-0000490F0000}"/>
    <cellStyle name="Normal 2 2 2 135" xfId="3914" xr:uid="{00000000-0005-0000-0000-00004A0F0000}"/>
    <cellStyle name="Normal 2 2 2 136" xfId="3915" xr:uid="{00000000-0005-0000-0000-00004B0F0000}"/>
    <cellStyle name="Normal 2 2 2 137" xfId="3916" xr:uid="{00000000-0005-0000-0000-00004C0F0000}"/>
    <cellStyle name="Normal 2 2 2 138" xfId="3917" xr:uid="{00000000-0005-0000-0000-00004D0F0000}"/>
    <cellStyle name="Normal 2 2 2 139" xfId="3918" xr:uid="{00000000-0005-0000-0000-00004E0F0000}"/>
    <cellStyle name="Normal 2 2 2 14" xfId="3919" xr:uid="{00000000-0005-0000-0000-00004F0F0000}"/>
    <cellStyle name="Normal 2 2 2 14 2" xfId="3920" xr:uid="{00000000-0005-0000-0000-0000500F0000}"/>
    <cellStyle name="Normal 2 2 2 140" xfId="3921" xr:uid="{00000000-0005-0000-0000-0000510F0000}"/>
    <cellStyle name="Normal 2 2 2 141" xfId="3922" xr:uid="{00000000-0005-0000-0000-0000520F0000}"/>
    <cellStyle name="Normal 2 2 2 142" xfId="3923" xr:uid="{00000000-0005-0000-0000-0000530F0000}"/>
    <cellStyle name="Normal 2 2 2 143" xfId="3924" xr:uid="{00000000-0005-0000-0000-0000540F0000}"/>
    <cellStyle name="Normal 2 2 2 144" xfId="3925" xr:uid="{00000000-0005-0000-0000-0000550F0000}"/>
    <cellStyle name="Normal 2 2 2 145" xfId="3926" xr:uid="{00000000-0005-0000-0000-0000560F0000}"/>
    <cellStyle name="Normal 2 2 2 146" xfId="3927" xr:uid="{00000000-0005-0000-0000-0000570F0000}"/>
    <cellStyle name="Normal 2 2 2 147" xfId="3928" xr:uid="{00000000-0005-0000-0000-0000580F0000}"/>
    <cellStyle name="Normal 2 2 2 147 2" xfId="3929" xr:uid="{00000000-0005-0000-0000-0000590F0000}"/>
    <cellStyle name="Normal 2 2 2 148" xfId="3930" xr:uid="{00000000-0005-0000-0000-00005A0F0000}"/>
    <cellStyle name="Normal 2 2 2 148 2" xfId="3931" xr:uid="{00000000-0005-0000-0000-00005B0F0000}"/>
    <cellStyle name="Normal 2 2 2 149" xfId="3932" xr:uid="{00000000-0005-0000-0000-00005C0F0000}"/>
    <cellStyle name="Normal 2 2 2 149 2" xfId="3933" xr:uid="{00000000-0005-0000-0000-00005D0F0000}"/>
    <cellStyle name="Normal 2 2 2 15" xfId="3934" xr:uid="{00000000-0005-0000-0000-00005E0F0000}"/>
    <cellStyle name="Normal 2 2 2 15 2" xfId="3935" xr:uid="{00000000-0005-0000-0000-00005F0F0000}"/>
    <cellStyle name="Normal 2 2 2 150" xfId="3936" xr:uid="{00000000-0005-0000-0000-0000600F0000}"/>
    <cellStyle name="Normal 2 2 2 151" xfId="3937" xr:uid="{00000000-0005-0000-0000-0000610F0000}"/>
    <cellStyle name="Normal 2 2 2 152" xfId="3938" xr:uid="{00000000-0005-0000-0000-0000620F0000}"/>
    <cellStyle name="Normal 2 2 2 153" xfId="9526" xr:uid="{899DB42E-3295-4B35-8780-3B1F8AE0DA37}"/>
    <cellStyle name="Normal 2 2 2 154" xfId="9821" xr:uid="{7A4F0A72-1D21-4264-8F32-FCAD00B6CC30}"/>
    <cellStyle name="Normal 2 2 2 16" xfId="3939" xr:uid="{00000000-0005-0000-0000-0000630F0000}"/>
    <cellStyle name="Normal 2 2 2 16 2" xfId="3940" xr:uid="{00000000-0005-0000-0000-0000640F0000}"/>
    <cellStyle name="Normal 2 2 2 17" xfId="3941" xr:uid="{00000000-0005-0000-0000-0000650F0000}"/>
    <cellStyle name="Normal 2 2 2 17 2" xfId="3942" xr:uid="{00000000-0005-0000-0000-0000660F0000}"/>
    <cellStyle name="Normal 2 2 2 18" xfId="3943" xr:uid="{00000000-0005-0000-0000-0000670F0000}"/>
    <cellStyle name="Normal 2 2 2 18 2" xfId="3944" xr:uid="{00000000-0005-0000-0000-0000680F0000}"/>
    <cellStyle name="Normal 2 2 2 19" xfId="3945" xr:uid="{00000000-0005-0000-0000-0000690F0000}"/>
    <cellStyle name="Normal 2 2 2 19 2" xfId="3946" xr:uid="{00000000-0005-0000-0000-00006A0F0000}"/>
    <cellStyle name="Normal 2 2 2 2" xfId="3947" xr:uid="{00000000-0005-0000-0000-00006B0F0000}"/>
    <cellStyle name="Normal 2 2 2 2 10" xfId="3948" xr:uid="{00000000-0005-0000-0000-00006C0F0000}"/>
    <cellStyle name="Normal 2 2 2 2 10 2" xfId="3949" xr:uid="{00000000-0005-0000-0000-00006D0F0000}"/>
    <cellStyle name="Normal 2 2 2 2 10 2 2" xfId="3950" xr:uid="{00000000-0005-0000-0000-00006E0F0000}"/>
    <cellStyle name="Normal 2 2 2 2 10 3" xfId="3951" xr:uid="{00000000-0005-0000-0000-00006F0F0000}"/>
    <cellStyle name="Normal 2 2 2 2 100" xfId="3952" xr:uid="{00000000-0005-0000-0000-0000700F0000}"/>
    <cellStyle name="Normal 2 2 2 2 100 2" xfId="3953" xr:uid="{00000000-0005-0000-0000-0000710F0000}"/>
    <cellStyle name="Normal 2 2 2 2 101" xfId="3954" xr:uid="{00000000-0005-0000-0000-0000720F0000}"/>
    <cellStyle name="Normal 2 2 2 2 101 2" xfId="3955" xr:uid="{00000000-0005-0000-0000-0000730F0000}"/>
    <cellStyle name="Normal 2 2 2 2 102" xfId="3956" xr:uid="{00000000-0005-0000-0000-0000740F0000}"/>
    <cellStyle name="Normal 2 2 2 2 102 2" xfId="3957" xr:uid="{00000000-0005-0000-0000-0000750F0000}"/>
    <cellStyle name="Normal 2 2 2 2 103" xfId="3958" xr:uid="{00000000-0005-0000-0000-0000760F0000}"/>
    <cellStyle name="Normal 2 2 2 2 103 2" xfId="3959" xr:uid="{00000000-0005-0000-0000-0000770F0000}"/>
    <cellStyle name="Normal 2 2 2 2 104" xfId="3960" xr:uid="{00000000-0005-0000-0000-0000780F0000}"/>
    <cellStyle name="Normal 2 2 2 2 104 2" xfId="3961" xr:uid="{00000000-0005-0000-0000-0000790F0000}"/>
    <cellStyle name="Normal 2 2 2 2 105" xfId="3962" xr:uid="{00000000-0005-0000-0000-00007A0F0000}"/>
    <cellStyle name="Normal 2 2 2 2 105 2" xfId="3963" xr:uid="{00000000-0005-0000-0000-00007B0F0000}"/>
    <cellStyle name="Normal 2 2 2 2 106" xfId="3964" xr:uid="{00000000-0005-0000-0000-00007C0F0000}"/>
    <cellStyle name="Normal 2 2 2 2 106 2" xfId="3965" xr:uid="{00000000-0005-0000-0000-00007D0F0000}"/>
    <cellStyle name="Normal 2 2 2 2 107" xfId="3966" xr:uid="{00000000-0005-0000-0000-00007E0F0000}"/>
    <cellStyle name="Normal 2 2 2 2 107 2" xfId="3967" xr:uid="{00000000-0005-0000-0000-00007F0F0000}"/>
    <cellStyle name="Normal 2 2 2 2 108" xfId="3968" xr:uid="{00000000-0005-0000-0000-0000800F0000}"/>
    <cellStyle name="Normal 2 2 2 2 108 2" xfId="3969" xr:uid="{00000000-0005-0000-0000-0000810F0000}"/>
    <cellStyle name="Normal 2 2 2 2 109" xfId="3970" xr:uid="{00000000-0005-0000-0000-0000820F0000}"/>
    <cellStyle name="Normal 2 2 2 2 109 2" xfId="3971" xr:uid="{00000000-0005-0000-0000-0000830F0000}"/>
    <cellStyle name="Normal 2 2 2 2 11" xfId="3972" xr:uid="{00000000-0005-0000-0000-0000840F0000}"/>
    <cellStyle name="Normal 2 2 2 2 11 2" xfId="3973" xr:uid="{00000000-0005-0000-0000-0000850F0000}"/>
    <cellStyle name="Normal 2 2 2 2 11 2 2" xfId="3974" xr:uid="{00000000-0005-0000-0000-0000860F0000}"/>
    <cellStyle name="Normal 2 2 2 2 11 3" xfId="3975" xr:uid="{00000000-0005-0000-0000-0000870F0000}"/>
    <cellStyle name="Normal 2 2 2 2 110" xfId="3976" xr:uid="{00000000-0005-0000-0000-0000880F0000}"/>
    <cellStyle name="Normal 2 2 2 2 110 2" xfId="3977" xr:uid="{00000000-0005-0000-0000-0000890F0000}"/>
    <cellStyle name="Normal 2 2 2 2 111" xfId="3978" xr:uid="{00000000-0005-0000-0000-00008A0F0000}"/>
    <cellStyle name="Normal 2 2 2 2 111 2" xfId="3979" xr:uid="{00000000-0005-0000-0000-00008B0F0000}"/>
    <cellStyle name="Normal 2 2 2 2 112" xfId="3980" xr:uid="{00000000-0005-0000-0000-00008C0F0000}"/>
    <cellStyle name="Normal 2 2 2 2 112 2" xfId="3981" xr:uid="{00000000-0005-0000-0000-00008D0F0000}"/>
    <cellStyle name="Normal 2 2 2 2 113" xfId="3982" xr:uid="{00000000-0005-0000-0000-00008E0F0000}"/>
    <cellStyle name="Normal 2 2 2 2 113 2" xfId="3983" xr:uid="{00000000-0005-0000-0000-00008F0F0000}"/>
    <cellStyle name="Normal 2 2 2 2 114" xfId="3984" xr:uid="{00000000-0005-0000-0000-0000900F0000}"/>
    <cellStyle name="Normal 2 2 2 2 114 2" xfId="3985" xr:uid="{00000000-0005-0000-0000-0000910F0000}"/>
    <cellStyle name="Normal 2 2 2 2 115" xfId="3986" xr:uid="{00000000-0005-0000-0000-0000920F0000}"/>
    <cellStyle name="Normal 2 2 2 2 115 2" xfId="3987" xr:uid="{00000000-0005-0000-0000-0000930F0000}"/>
    <cellStyle name="Normal 2 2 2 2 116" xfId="3988" xr:uid="{00000000-0005-0000-0000-0000940F0000}"/>
    <cellStyle name="Normal 2 2 2 2 116 2" xfId="3989" xr:uid="{00000000-0005-0000-0000-0000950F0000}"/>
    <cellStyle name="Normal 2 2 2 2 117" xfId="3990" xr:uid="{00000000-0005-0000-0000-0000960F0000}"/>
    <cellStyle name="Normal 2 2 2 2 117 2" xfId="3991" xr:uid="{00000000-0005-0000-0000-0000970F0000}"/>
    <cellStyle name="Normal 2 2 2 2 118" xfId="3992" xr:uid="{00000000-0005-0000-0000-0000980F0000}"/>
    <cellStyle name="Normal 2 2 2 2 118 2" xfId="3993" xr:uid="{00000000-0005-0000-0000-0000990F0000}"/>
    <cellStyle name="Normal 2 2 2 2 119" xfId="3994" xr:uid="{00000000-0005-0000-0000-00009A0F0000}"/>
    <cellStyle name="Normal 2 2 2 2 119 2" xfId="3995" xr:uid="{00000000-0005-0000-0000-00009B0F0000}"/>
    <cellStyle name="Normal 2 2 2 2 12" xfId="3996" xr:uid="{00000000-0005-0000-0000-00009C0F0000}"/>
    <cellStyle name="Normal 2 2 2 2 12 2" xfId="3997" xr:uid="{00000000-0005-0000-0000-00009D0F0000}"/>
    <cellStyle name="Normal 2 2 2 2 12 2 2" xfId="3998" xr:uid="{00000000-0005-0000-0000-00009E0F0000}"/>
    <cellStyle name="Normal 2 2 2 2 12 3" xfId="3999" xr:uid="{00000000-0005-0000-0000-00009F0F0000}"/>
    <cellStyle name="Normal 2 2 2 2 120" xfId="4000" xr:uid="{00000000-0005-0000-0000-0000A00F0000}"/>
    <cellStyle name="Normal 2 2 2 2 120 2" xfId="4001" xr:uid="{00000000-0005-0000-0000-0000A10F0000}"/>
    <cellStyle name="Normal 2 2 2 2 121" xfId="4002" xr:uid="{00000000-0005-0000-0000-0000A20F0000}"/>
    <cellStyle name="Normal 2 2 2 2 121 2" xfId="4003" xr:uid="{00000000-0005-0000-0000-0000A30F0000}"/>
    <cellStyle name="Normal 2 2 2 2 122" xfId="4004" xr:uid="{00000000-0005-0000-0000-0000A40F0000}"/>
    <cellStyle name="Normal 2 2 2 2 122 2" xfId="4005" xr:uid="{00000000-0005-0000-0000-0000A50F0000}"/>
    <cellStyle name="Normal 2 2 2 2 123" xfId="4006" xr:uid="{00000000-0005-0000-0000-0000A60F0000}"/>
    <cellStyle name="Normal 2 2 2 2 123 2" xfId="4007" xr:uid="{00000000-0005-0000-0000-0000A70F0000}"/>
    <cellStyle name="Normal 2 2 2 2 124" xfId="4008" xr:uid="{00000000-0005-0000-0000-0000A80F0000}"/>
    <cellStyle name="Normal 2 2 2 2 124 2" xfId="4009" xr:uid="{00000000-0005-0000-0000-0000A90F0000}"/>
    <cellStyle name="Normal 2 2 2 2 125" xfId="4010" xr:uid="{00000000-0005-0000-0000-0000AA0F0000}"/>
    <cellStyle name="Normal 2 2 2 2 125 2" xfId="4011" xr:uid="{00000000-0005-0000-0000-0000AB0F0000}"/>
    <cellStyle name="Normal 2 2 2 2 126" xfId="4012" xr:uid="{00000000-0005-0000-0000-0000AC0F0000}"/>
    <cellStyle name="Normal 2 2 2 2 126 2" xfId="4013" xr:uid="{00000000-0005-0000-0000-0000AD0F0000}"/>
    <cellStyle name="Normal 2 2 2 2 127" xfId="4014" xr:uid="{00000000-0005-0000-0000-0000AE0F0000}"/>
    <cellStyle name="Normal 2 2 2 2 127 2" xfId="4015" xr:uid="{00000000-0005-0000-0000-0000AF0F0000}"/>
    <cellStyle name="Normal 2 2 2 2 128" xfId="4016" xr:uid="{00000000-0005-0000-0000-0000B00F0000}"/>
    <cellStyle name="Normal 2 2 2 2 128 2" xfId="4017" xr:uid="{00000000-0005-0000-0000-0000B10F0000}"/>
    <cellStyle name="Normal 2 2 2 2 129" xfId="4018" xr:uid="{00000000-0005-0000-0000-0000B20F0000}"/>
    <cellStyle name="Normal 2 2 2 2 129 2" xfId="4019" xr:uid="{00000000-0005-0000-0000-0000B30F0000}"/>
    <cellStyle name="Normal 2 2 2 2 13" xfId="4020" xr:uid="{00000000-0005-0000-0000-0000B40F0000}"/>
    <cellStyle name="Normal 2 2 2 2 13 2" xfId="4021" xr:uid="{00000000-0005-0000-0000-0000B50F0000}"/>
    <cellStyle name="Normal 2 2 2 2 13 2 2" xfId="4022" xr:uid="{00000000-0005-0000-0000-0000B60F0000}"/>
    <cellStyle name="Normal 2 2 2 2 13 3" xfId="4023" xr:uid="{00000000-0005-0000-0000-0000B70F0000}"/>
    <cellStyle name="Normal 2 2 2 2 130" xfId="4024" xr:uid="{00000000-0005-0000-0000-0000B80F0000}"/>
    <cellStyle name="Normal 2 2 2 2 130 2" xfId="4025" xr:uid="{00000000-0005-0000-0000-0000B90F0000}"/>
    <cellStyle name="Normal 2 2 2 2 131" xfId="4026" xr:uid="{00000000-0005-0000-0000-0000BA0F0000}"/>
    <cellStyle name="Normal 2 2 2 2 131 2" xfId="4027" xr:uid="{00000000-0005-0000-0000-0000BB0F0000}"/>
    <cellStyle name="Normal 2 2 2 2 132" xfId="4028" xr:uid="{00000000-0005-0000-0000-0000BC0F0000}"/>
    <cellStyle name="Normal 2 2 2 2 132 2" xfId="4029" xr:uid="{00000000-0005-0000-0000-0000BD0F0000}"/>
    <cellStyle name="Normal 2 2 2 2 133" xfId="4030" xr:uid="{00000000-0005-0000-0000-0000BE0F0000}"/>
    <cellStyle name="Normal 2 2 2 2 133 2" xfId="4031" xr:uid="{00000000-0005-0000-0000-0000BF0F0000}"/>
    <cellStyle name="Normal 2 2 2 2 134" xfId="4032" xr:uid="{00000000-0005-0000-0000-0000C00F0000}"/>
    <cellStyle name="Normal 2 2 2 2 134 2" xfId="4033" xr:uid="{00000000-0005-0000-0000-0000C10F0000}"/>
    <cellStyle name="Normal 2 2 2 2 135" xfId="4034" xr:uid="{00000000-0005-0000-0000-0000C20F0000}"/>
    <cellStyle name="Normal 2 2 2 2 135 2" xfId="4035" xr:uid="{00000000-0005-0000-0000-0000C30F0000}"/>
    <cellStyle name="Normal 2 2 2 2 136" xfId="4036" xr:uid="{00000000-0005-0000-0000-0000C40F0000}"/>
    <cellStyle name="Normal 2 2 2 2 136 2" xfId="4037" xr:uid="{00000000-0005-0000-0000-0000C50F0000}"/>
    <cellStyle name="Normal 2 2 2 2 137" xfId="4038" xr:uid="{00000000-0005-0000-0000-0000C60F0000}"/>
    <cellStyle name="Normal 2 2 2 2 137 2" xfId="4039" xr:uid="{00000000-0005-0000-0000-0000C70F0000}"/>
    <cellStyle name="Normal 2 2 2 2 138" xfId="4040" xr:uid="{00000000-0005-0000-0000-0000C80F0000}"/>
    <cellStyle name="Normal 2 2 2 2 138 2" xfId="4041" xr:uid="{00000000-0005-0000-0000-0000C90F0000}"/>
    <cellStyle name="Normal 2 2 2 2 139" xfId="4042" xr:uid="{00000000-0005-0000-0000-0000CA0F0000}"/>
    <cellStyle name="Normal 2 2 2 2 139 2" xfId="4043" xr:uid="{00000000-0005-0000-0000-0000CB0F0000}"/>
    <cellStyle name="Normal 2 2 2 2 14" xfId="4044" xr:uid="{00000000-0005-0000-0000-0000CC0F0000}"/>
    <cellStyle name="Normal 2 2 2 2 14 2" xfId="4045" xr:uid="{00000000-0005-0000-0000-0000CD0F0000}"/>
    <cellStyle name="Normal 2 2 2 2 14 2 2" xfId="4046" xr:uid="{00000000-0005-0000-0000-0000CE0F0000}"/>
    <cellStyle name="Normal 2 2 2 2 14 3" xfId="4047" xr:uid="{00000000-0005-0000-0000-0000CF0F0000}"/>
    <cellStyle name="Normal 2 2 2 2 140" xfId="4048" xr:uid="{00000000-0005-0000-0000-0000D00F0000}"/>
    <cellStyle name="Normal 2 2 2 2 140 2" xfId="4049" xr:uid="{00000000-0005-0000-0000-0000D10F0000}"/>
    <cellStyle name="Normal 2 2 2 2 141" xfId="4050" xr:uid="{00000000-0005-0000-0000-0000D20F0000}"/>
    <cellStyle name="Normal 2 2 2 2 141 2" xfId="4051" xr:uid="{00000000-0005-0000-0000-0000D30F0000}"/>
    <cellStyle name="Normal 2 2 2 2 142" xfId="4052" xr:uid="{00000000-0005-0000-0000-0000D40F0000}"/>
    <cellStyle name="Normal 2 2 2 2 142 2" xfId="4053" xr:uid="{00000000-0005-0000-0000-0000D50F0000}"/>
    <cellStyle name="Normal 2 2 2 2 143" xfId="4054" xr:uid="{00000000-0005-0000-0000-0000D60F0000}"/>
    <cellStyle name="Normal 2 2 2 2 143 2" xfId="4055" xr:uid="{00000000-0005-0000-0000-0000D70F0000}"/>
    <cellStyle name="Normal 2 2 2 2 144" xfId="4056" xr:uid="{00000000-0005-0000-0000-0000D80F0000}"/>
    <cellStyle name="Normal 2 2 2 2 145" xfId="4057" xr:uid="{00000000-0005-0000-0000-0000D90F0000}"/>
    <cellStyle name="Normal 2 2 2 2 146" xfId="4058" xr:uid="{00000000-0005-0000-0000-0000DA0F0000}"/>
    <cellStyle name="Normal 2 2 2 2 147" xfId="4059" xr:uid="{00000000-0005-0000-0000-0000DB0F0000}"/>
    <cellStyle name="Normal 2 2 2 2 148" xfId="9583" xr:uid="{81ACEFAD-DBCC-445A-BDF7-16ED58600569}"/>
    <cellStyle name="Normal 2 2 2 2 149" xfId="9878" xr:uid="{EE191278-7414-4C89-81C7-5E1D9AFECE7A}"/>
    <cellStyle name="Normal 2 2 2 2 15" xfId="4060" xr:uid="{00000000-0005-0000-0000-0000DC0F0000}"/>
    <cellStyle name="Normal 2 2 2 2 15 2" xfId="4061" xr:uid="{00000000-0005-0000-0000-0000DD0F0000}"/>
    <cellStyle name="Normal 2 2 2 2 15 2 2" xfId="4062" xr:uid="{00000000-0005-0000-0000-0000DE0F0000}"/>
    <cellStyle name="Normal 2 2 2 2 15 3" xfId="4063" xr:uid="{00000000-0005-0000-0000-0000DF0F0000}"/>
    <cellStyle name="Normal 2 2 2 2 16" xfId="4064" xr:uid="{00000000-0005-0000-0000-0000E00F0000}"/>
    <cellStyle name="Normal 2 2 2 2 16 2" xfId="4065" xr:uid="{00000000-0005-0000-0000-0000E10F0000}"/>
    <cellStyle name="Normal 2 2 2 2 16 2 2" xfId="4066" xr:uid="{00000000-0005-0000-0000-0000E20F0000}"/>
    <cellStyle name="Normal 2 2 2 2 16 3" xfId="4067" xr:uid="{00000000-0005-0000-0000-0000E30F0000}"/>
    <cellStyle name="Normal 2 2 2 2 17" xfId="4068" xr:uid="{00000000-0005-0000-0000-0000E40F0000}"/>
    <cellStyle name="Normal 2 2 2 2 17 2" xfId="4069" xr:uid="{00000000-0005-0000-0000-0000E50F0000}"/>
    <cellStyle name="Normal 2 2 2 2 17 2 2" xfId="4070" xr:uid="{00000000-0005-0000-0000-0000E60F0000}"/>
    <cellStyle name="Normal 2 2 2 2 17 3" xfId="4071" xr:uid="{00000000-0005-0000-0000-0000E70F0000}"/>
    <cellStyle name="Normal 2 2 2 2 18" xfId="4072" xr:uid="{00000000-0005-0000-0000-0000E80F0000}"/>
    <cellStyle name="Normal 2 2 2 2 18 2" xfId="4073" xr:uid="{00000000-0005-0000-0000-0000E90F0000}"/>
    <cellStyle name="Normal 2 2 2 2 18 2 2" xfId="4074" xr:uid="{00000000-0005-0000-0000-0000EA0F0000}"/>
    <cellStyle name="Normal 2 2 2 2 18 3" xfId="4075" xr:uid="{00000000-0005-0000-0000-0000EB0F0000}"/>
    <cellStyle name="Normal 2 2 2 2 19" xfId="4076" xr:uid="{00000000-0005-0000-0000-0000EC0F0000}"/>
    <cellStyle name="Normal 2 2 2 2 19 2" xfId="4077" xr:uid="{00000000-0005-0000-0000-0000ED0F0000}"/>
    <cellStyle name="Normal 2 2 2 2 19 2 2" xfId="4078" xr:uid="{00000000-0005-0000-0000-0000EE0F0000}"/>
    <cellStyle name="Normal 2 2 2 2 19 3" xfId="4079" xr:uid="{00000000-0005-0000-0000-0000EF0F0000}"/>
    <cellStyle name="Normal 2 2 2 2 2" xfId="4080" xr:uid="{00000000-0005-0000-0000-0000F00F0000}"/>
    <cellStyle name="Normal 2 2 2 2 2 2" xfId="4081" xr:uid="{00000000-0005-0000-0000-0000F10F0000}"/>
    <cellStyle name="Normal 2 2 2 2 2 2 2" xfId="4082" xr:uid="{00000000-0005-0000-0000-0000F20F0000}"/>
    <cellStyle name="Normal 2 2 2 2 2 2 2 2" xfId="10107" xr:uid="{F6D462FA-45C9-470B-AAD2-BF6AAF134DCC}"/>
    <cellStyle name="Normal 2 2 2 2 2 2 3" xfId="4083" xr:uid="{00000000-0005-0000-0000-0000F30F0000}"/>
    <cellStyle name="Normal 2 2 2 2 2 2 3 2" xfId="10132" xr:uid="{A615D22C-A62D-41AF-9E63-E3C1A58E26FD}"/>
    <cellStyle name="Normal 2 2 2 2 2 2 4" xfId="10085" xr:uid="{8754F3DE-B52F-4FFE-9500-81CC1AF33EB6}"/>
    <cellStyle name="Normal 2 2 2 2 2 3" xfId="4084" xr:uid="{00000000-0005-0000-0000-0000F40F0000}"/>
    <cellStyle name="Normal 2 2 2 2 2 3 2" xfId="4085" xr:uid="{00000000-0005-0000-0000-0000F50F0000}"/>
    <cellStyle name="Normal 2 2 2 2 2 3 3" xfId="10106" xr:uid="{76C5860D-A7CE-4384-89D2-86EBE1DA796F}"/>
    <cellStyle name="Normal 2 2 2 2 2 4" xfId="4086" xr:uid="{00000000-0005-0000-0000-0000F60F0000}"/>
    <cellStyle name="Normal 2 2 2 2 2 4 2" xfId="10131" xr:uid="{47D55DAC-F735-441F-B17C-C3C5AF3347F4}"/>
    <cellStyle name="Normal 2 2 2 2 2 5" xfId="4087" xr:uid="{00000000-0005-0000-0000-0000F70F0000}"/>
    <cellStyle name="Normal 2 2 2 2 2 6" xfId="4088" xr:uid="{00000000-0005-0000-0000-0000F80F0000}"/>
    <cellStyle name="Normal 2 2 2 2 2 7" xfId="4089" xr:uid="{00000000-0005-0000-0000-0000F90F0000}"/>
    <cellStyle name="Normal 2 2 2 2 2 8" xfId="9697" xr:uid="{ACC93998-3666-46FA-A675-3D21D3506878}"/>
    <cellStyle name="Normal 2 2 2 2 2 9" xfId="9992" xr:uid="{1868AE21-FE18-4C4C-BA3C-9A5DC4FEE0DA}"/>
    <cellStyle name="Normal 2 2 2 2 20" xfId="4090" xr:uid="{00000000-0005-0000-0000-0000FA0F0000}"/>
    <cellStyle name="Normal 2 2 2 2 20 2" xfId="4091" xr:uid="{00000000-0005-0000-0000-0000FB0F0000}"/>
    <cellStyle name="Normal 2 2 2 2 20 2 2" xfId="4092" xr:uid="{00000000-0005-0000-0000-0000FC0F0000}"/>
    <cellStyle name="Normal 2 2 2 2 20 3" xfId="4093" xr:uid="{00000000-0005-0000-0000-0000FD0F0000}"/>
    <cellStyle name="Normal 2 2 2 2 21" xfId="4094" xr:uid="{00000000-0005-0000-0000-0000FE0F0000}"/>
    <cellStyle name="Normal 2 2 2 2 21 2" xfId="4095" xr:uid="{00000000-0005-0000-0000-0000FF0F0000}"/>
    <cellStyle name="Normal 2 2 2 2 21 2 2" xfId="4096" xr:uid="{00000000-0005-0000-0000-000000100000}"/>
    <cellStyle name="Normal 2 2 2 2 21 3" xfId="4097" xr:uid="{00000000-0005-0000-0000-000001100000}"/>
    <cellStyle name="Normal 2 2 2 2 22" xfId="4098" xr:uid="{00000000-0005-0000-0000-000002100000}"/>
    <cellStyle name="Normal 2 2 2 2 22 2" xfId="4099" xr:uid="{00000000-0005-0000-0000-000003100000}"/>
    <cellStyle name="Normal 2 2 2 2 22 2 2" xfId="4100" xr:uid="{00000000-0005-0000-0000-000004100000}"/>
    <cellStyle name="Normal 2 2 2 2 22 3" xfId="4101" xr:uid="{00000000-0005-0000-0000-000005100000}"/>
    <cellStyle name="Normal 2 2 2 2 23" xfId="4102" xr:uid="{00000000-0005-0000-0000-000006100000}"/>
    <cellStyle name="Normal 2 2 2 2 23 2" xfId="4103" xr:uid="{00000000-0005-0000-0000-000007100000}"/>
    <cellStyle name="Normal 2 2 2 2 23 2 2" xfId="4104" xr:uid="{00000000-0005-0000-0000-000008100000}"/>
    <cellStyle name="Normal 2 2 2 2 23 3" xfId="4105" xr:uid="{00000000-0005-0000-0000-000009100000}"/>
    <cellStyle name="Normal 2 2 2 2 24" xfId="4106" xr:uid="{00000000-0005-0000-0000-00000A100000}"/>
    <cellStyle name="Normal 2 2 2 2 24 2" xfId="4107" xr:uid="{00000000-0005-0000-0000-00000B100000}"/>
    <cellStyle name="Normal 2 2 2 2 24 2 2" xfId="4108" xr:uid="{00000000-0005-0000-0000-00000C100000}"/>
    <cellStyle name="Normal 2 2 2 2 24 3" xfId="4109" xr:uid="{00000000-0005-0000-0000-00000D100000}"/>
    <cellStyle name="Normal 2 2 2 2 25" xfId="4110" xr:uid="{00000000-0005-0000-0000-00000E100000}"/>
    <cellStyle name="Normal 2 2 2 2 25 2" xfId="4111" xr:uid="{00000000-0005-0000-0000-00000F100000}"/>
    <cellStyle name="Normal 2 2 2 2 25 2 2" xfId="4112" xr:uid="{00000000-0005-0000-0000-000010100000}"/>
    <cellStyle name="Normal 2 2 2 2 25 3" xfId="4113" xr:uid="{00000000-0005-0000-0000-000011100000}"/>
    <cellStyle name="Normal 2 2 2 2 26" xfId="4114" xr:uid="{00000000-0005-0000-0000-000012100000}"/>
    <cellStyle name="Normal 2 2 2 2 26 2" xfId="4115" xr:uid="{00000000-0005-0000-0000-000013100000}"/>
    <cellStyle name="Normal 2 2 2 2 26 2 2" xfId="4116" xr:uid="{00000000-0005-0000-0000-000014100000}"/>
    <cellStyle name="Normal 2 2 2 2 26 3" xfId="4117" xr:uid="{00000000-0005-0000-0000-000015100000}"/>
    <cellStyle name="Normal 2 2 2 2 27" xfId="4118" xr:uid="{00000000-0005-0000-0000-000016100000}"/>
    <cellStyle name="Normal 2 2 2 2 27 2" xfId="4119" xr:uid="{00000000-0005-0000-0000-000017100000}"/>
    <cellStyle name="Normal 2 2 2 2 27 2 2" xfId="4120" xr:uid="{00000000-0005-0000-0000-000018100000}"/>
    <cellStyle name="Normal 2 2 2 2 27 3" xfId="4121" xr:uid="{00000000-0005-0000-0000-000019100000}"/>
    <cellStyle name="Normal 2 2 2 2 28" xfId="4122" xr:uid="{00000000-0005-0000-0000-00001A100000}"/>
    <cellStyle name="Normal 2 2 2 2 28 2" xfId="4123" xr:uid="{00000000-0005-0000-0000-00001B100000}"/>
    <cellStyle name="Normal 2 2 2 2 28 2 2" xfId="4124" xr:uid="{00000000-0005-0000-0000-00001C100000}"/>
    <cellStyle name="Normal 2 2 2 2 28 3" xfId="4125" xr:uid="{00000000-0005-0000-0000-00001D100000}"/>
    <cellStyle name="Normal 2 2 2 2 29" xfId="4126" xr:uid="{00000000-0005-0000-0000-00001E100000}"/>
    <cellStyle name="Normal 2 2 2 2 29 2" xfId="4127" xr:uid="{00000000-0005-0000-0000-00001F100000}"/>
    <cellStyle name="Normal 2 2 2 2 29 2 2" xfId="4128" xr:uid="{00000000-0005-0000-0000-000020100000}"/>
    <cellStyle name="Normal 2 2 2 2 29 3" xfId="4129" xr:uid="{00000000-0005-0000-0000-000021100000}"/>
    <cellStyle name="Normal 2 2 2 2 3" xfId="4130" xr:uid="{00000000-0005-0000-0000-000022100000}"/>
    <cellStyle name="Normal 2 2 2 2 3 10" xfId="4131" xr:uid="{00000000-0005-0000-0000-000023100000}"/>
    <cellStyle name="Normal 2 2 2 2 3 11" xfId="4132" xr:uid="{00000000-0005-0000-0000-000024100000}"/>
    <cellStyle name="Normal 2 2 2 2 3 12" xfId="10086" xr:uid="{7A296D20-D7A8-4B8F-B570-5E73FE1A20C4}"/>
    <cellStyle name="Normal 2 2 2 2 3 2" xfId="4133" xr:uid="{00000000-0005-0000-0000-000025100000}"/>
    <cellStyle name="Normal 2 2 2 2 3 2 2" xfId="4134" xr:uid="{00000000-0005-0000-0000-000026100000}"/>
    <cellStyle name="Normal 2 2 2 2 3 2 3" xfId="4135" xr:uid="{00000000-0005-0000-0000-000027100000}"/>
    <cellStyle name="Normal 2 2 2 2 3 2 4" xfId="10108" xr:uid="{9DD23458-76E6-4B25-893E-B7DF696B9134}"/>
    <cellStyle name="Normal 2 2 2 2 3 3" xfId="4136" xr:uid="{00000000-0005-0000-0000-000028100000}"/>
    <cellStyle name="Normal 2 2 2 2 3 3 2" xfId="10133" xr:uid="{34DEE917-A3DB-47C2-98B0-70C74611A25B}"/>
    <cellStyle name="Normal 2 2 2 2 3 4" xfId="4137" xr:uid="{00000000-0005-0000-0000-000029100000}"/>
    <cellStyle name="Normal 2 2 2 2 3 5" xfId="4138" xr:uid="{00000000-0005-0000-0000-00002A100000}"/>
    <cellStyle name="Normal 2 2 2 2 3 6" xfId="4139" xr:uid="{00000000-0005-0000-0000-00002B100000}"/>
    <cellStyle name="Normal 2 2 2 2 3 7" xfId="4140" xr:uid="{00000000-0005-0000-0000-00002C100000}"/>
    <cellStyle name="Normal 2 2 2 2 3 8" xfId="4141" xr:uid="{00000000-0005-0000-0000-00002D100000}"/>
    <cellStyle name="Normal 2 2 2 2 3 9" xfId="4142" xr:uid="{00000000-0005-0000-0000-00002E100000}"/>
    <cellStyle name="Normal 2 2 2 2 30" xfId="4143" xr:uid="{00000000-0005-0000-0000-00002F100000}"/>
    <cellStyle name="Normal 2 2 2 2 30 2" xfId="4144" xr:uid="{00000000-0005-0000-0000-000030100000}"/>
    <cellStyle name="Normal 2 2 2 2 30 2 2" xfId="4145" xr:uid="{00000000-0005-0000-0000-000031100000}"/>
    <cellStyle name="Normal 2 2 2 2 30 3" xfId="4146" xr:uid="{00000000-0005-0000-0000-000032100000}"/>
    <cellStyle name="Normal 2 2 2 2 31" xfId="4147" xr:uid="{00000000-0005-0000-0000-000033100000}"/>
    <cellStyle name="Normal 2 2 2 2 31 2" xfId="4148" xr:uid="{00000000-0005-0000-0000-000034100000}"/>
    <cellStyle name="Normal 2 2 2 2 31 2 2" xfId="4149" xr:uid="{00000000-0005-0000-0000-000035100000}"/>
    <cellStyle name="Normal 2 2 2 2 31 3" xfId="4150" xr:uid="{00000000-0005-0000-0000-000036100000}"/>
    <cellStyle name="Normal 2 2 2 2 32" xfId="4151" xr:uid="{00000000-0005-0000-0000-000037100000}"/>
    <cellStyle name="Normal 2 2 2 2 32 2" xfId="4152" xr:uid="{00000000-0005-0000-0000-000038100000}"/>
    <cellStyle name="Normal 2 2 2 2 32 2 2" xfId="4153" xr:uid="{00000000-0005-0000-0000-000039100000}"/>
    <cellStyle name="Normal 2 2 2 2 32 3" xfId="4154" xr:uid="{00000000-0005-0000-0000-00003A100000}"/>
    <cellStyle name="Normal 2 2 2 2 33" xfId="4155" xr:uid="{00000000-0005-0000-0000-00003B100000}"/>
    <cellStyle name="Normal 2 2 2 2 33 2" xfId="4156" xr:uid="{00000000-0005-0000-0000-00003C100000}"/>
    <cellStyle name="Normal 2 2 2 2 33 2 2" xfId="4157" xr:uid="{00000000-0005-0000-0000-00003D100000}"/>
    <cellStyle name="Normal 2 2 2 2 33 3" xfId="4158" xr:uid="{00000000-0005-0000-0000-00003E100000}"/>
    <cellStyle name="Normal 2 2 2 2 34" xfId="4159" xr:uid="{00000000-0005-0000-0000-00003F100000}"/>
    <cellStyle name="Normal 2 2 2 2 34 2" xfId="4160" xr:uid="{00000000-0005-0000-0000-000040100000}"/>
    <cellStyle name="Normal 2 2 2 2 34 2 2" xfId="4161" xr:uid="{00000000-0005-0000-0000-000041100000}"/>
    <cellStyle name="Normal 2 2 2 2 34 3" xfId="4162" xr:uid="{00000000-0005-0000-0000-000042100000}"/>
    <cellStyle name="Normal 2 2 2 2 35" xfId="4163" xr:uid="{00000000-0005-0000-0000-000043100000}"/>
    <cellStyle name="Normal 2 2 2 2 35 2" xfId="4164" xr:uid="{00000000-0005-0000-0000-000044100000}"/>
    <cellStyle name="Normal 2 2 2 2 35 2 2" xfId="4165" xr:uid="{00000000-0005-0000-0000-000045100000}"/>
    <cellStyle name="Normal 2 2 2 2 35 3" xfId="4166" xr:uid="{00000000-0005-0000-0000-000046100000}"/>
    <cellStyle name="Normal 2 2 2 2 36" xfId="4167" xr:uid="{00000000-0005-0000-0000-000047100000}"/>
    <cellStyle name="Normal 2 2 2 2 36 2" xfId="4168" xr:uid="{00000000-0005-0000-0000-000048100000}"/>
    <cellStyle name="Normal 2 2 2 2 36 2 2" xfId="4169" xr:uid="{00000000-0005-0000-0000-000049100000}"/>
    <cellStyle name="Normal 2 2 2 2 36 3" xfId="4170" xr:uid="{00000000-0005-0000-0000-00004A100000}"/>
    <cellStyle name="Normal 2 2 2 2 37" xfId="4171" xr:uid="{00000000-0005-0000-0000-00004B100000}"/>
    <cellStyle name="Normal 2 2 2 2 37 2" xfId="4172" xr:uid="{00000000-0005-0000-0000-00004C100000}"/>
    <cellStyle name="Normal 2 2 2 2 37 2 2" xfId="4173" xr:uid="{00000000-0005-0000-0000-00004D100000}"/>
    <cellStyle name="Normal 2 2 2 2 37 3" xfId="4174" xr:uid="{00000000-0005-0000-0000-00004E100000}"/>
    <cellStyle name="Normal 2 2 2 2 38" xfId="4175" xr:uid="{00000000-0005-0000-0000-00004F100000}"/>
    <cellStyle name="Normal 2 2 2 2 38 2" xfId="4176" xr:uid="{00000000-0005-0000-0000-000050100000}"/>
    <cellStyle name="Normal 2 2 2 2 38 2 2" xfId="4177" xr:uid="{00000000-0005-0000-0000-000051100000}"/>
    <cellStyle name="Normal 2 2 2 2 38 3" xfId="4178" xr:uid="{00000000-0005-0000-0000-000052100000}"/>
    <cellStyle name="Normal 2 2 2 2 39" xfId="4179" xr:uid="{00000000-0005-0000-0000-000053100000}"/>
    <cellStyle name="Normal 2 2 2 2 39 2" xfId="4180" xr:uid="{00000000-0005-0000-0000-000054100000}"/>
    <cellStyle name="Normal 2 2 2 2 39 2 2" xfId="4181" xr:uid="{00000000-0005-0000-0000-000055100000}"/>
    <cellStyle name="Normal 2 2 2 2 39 3" xfId="4182" xr:uid="{00000000-0005-0000-0000-000056100000}"/>
    <cellStyle name="Normal 2 2 2 2 4" xfId="4183" xr:uid="{00000000-0005-0000-0000-000057100000}"/>
    <cellStyle name="Normal 2 2 2 2 4 2" xfId="4184" xr:uid="{00000000-0005-0000-0000-000058100000}"/>
    <cellStyle name="Normal 2 2 2 2 4 2 2" xfId="4185" xr:uid="{00000000-0005-0000-0000-000059100000}"/>
    <cellStyle name="Normal 2 2 2 2 4 3" xfId="4186" xr:uid="{00000000-0005-0000-0000-00005A100000}"/>
    <cellStyle name="Normal 2 2 2 2 4 4" xfId="10105" xr:uid="{97C25B98-13C6-43A8-B104-92C65ACFB16D}"/>
    <cellStyle name="Normal 2 2 2 2 40" xfId="4187" xr:uid="{00000000-0005-0000-0000-00005B100000}"/>
    <cellStyle name="Normal 2 2 2 2 40 2" xfId="4188" xr:uid="{00000000-0005-0000-0000-00005C100000}"/>
    <cellStyle name="Normal 2 2 2 2 40 2 2" xfId="4189" xr:uid="{00000000-0005-0000-0000-00005D100000}"/>
    <cellStyle name="Normal 2 2 2 2 40 3" xfId="4190" xr:uid="{00000000-0005-0000-0000-00005E100000}"/>
    <cellStyle name="Normal 2 2 2 2 41" xfId="4191" xr:uid="{00000000-0005-0000-0000-00005F100000}"/>
    <cellStyle name="Normal 2 2 2 2 41 2" xfId="4192" xr:uid="{00000000-0005-0000-0000-000060100000}"/>
    <cellStyle name="Normal 2 2 2 2 41 2 2" xfId="4193" xr:uid="{00000000-0005-0000-0000-000061100000}"/>
    <cellStyle name="Normal 2 2 2 2 41 3" xfId="4194" xr:uid="{00000000-0005-0000-0000-000062100000}"/>
    <cellStyle name="Normal 2 2 2 2 42" xfId="4195" xr:uid="{00000000-0005-0000-0000-000063100000}"/>
    <cellStyle name="Normal 2 2 2 2 42 2" xfId="4196" xr:uid="{00000000-0005-0000-0000-000064100000}"/>
    <cellStyle name="Normal 2 2 2 2 42 2 2" xfId="4197" xr:uid="{00000000-0005-0000-0000-000065100000}"/>
    <cellStyle name="Normal 2 2 2 2 42 3" xfId="4198" xr:uid="{00000000-0005-0000-0000-000066100000}"/>
    <cellStyle name="Normal 2 2 2 2 43" xfId="4199" xr:uid="{00000000-0005-0000-0000-000067100000}"/>
    <cellStyle name="Normal 2 2 2 2 43 2" xfId="4200" xr:uid="{00000000-0005-0000-0000-000068100000}"/>
    <cellStyle name="Normal 2 2 2 2 43 2 2" xfId="4201" xr:uid="{00000000-0005-0000-0000-000069100000}"/>
    <cellStyle name="Normal 2 2 2 2 43 3" xfId="4202" xr:uid="{00000000-0005-0000-0000-00006A100000}"/>
    <cellStyle name="Normal 2 2 2 2 44" xfId="4203" xr:uid="{00000000-0005-0000-0000-00006B100000}"/>
    <cellStyle name="Normal 2 2 2 2 44 2" xfId="4204" xr:uid="{00000000-0005-0000-0000-00006C100000}"/>
    <cellStyle name="Normal 2 2 2 2 44 2 2" xfId="4205" xr:uid="{00000000-0005-0000-0000-00006D100000}"/>
    <cellStyle name="Normal 2 2 2 2 44 3" xfId="4206" xr:uid="{00000000-0005-0000-0000-00006E100000}"/>
    <cellStyle name="Normal 2 2 2 2 45" xfId="4207" xr:uid="{00000000-0005-0000-0000-00006F100000}"/>
    <cellStyle name="Normal 2 2 2 2 45 2" xfId="4208" xr:uid="{00000000-0005-0000-0000-000070100000}"/>
    <cellStyle name="Normal 2 2 2 2 45 2 2" xfId="4209" xr:uid="{00000000-0005-0000-0000-000071100000}"/>
    <cellStyle name="Normal 2 2 2 2 45 3" xfId="4210" xr:uid="{00000000-0005-0000-0000-000072100000}"/>
    <cellStyle name="Normal 2 2 2 2 46" xfId="4211" xr:uid="{00000000-0005-0000-0000-000073100000}"/>
    <cellStyle name="Normal 2 2 2 2 46 2" xfId="4212" xr:uid="{00000000-0005-0000-0000-000074100000}"/>
    <cellStyle name="Normal 2 2 2 2 46 2 2" xfId="4213" xr:uid="{00000000-0005-0000-0000-000075100000}"/>
    <cellStyle name="Normal 2 2 2 2 46 3" xfId="4214" xr:uid="{00000000-0005-0000-0000-000076100000}"/>
    <cellStyle name="Normal 2 2 2 2 47" xfId="4215" xr:uid="{00000000-0005-0000-0000-000077100000}"/>
    <cellStyle name="Normal 2 2 2 2 47 2" xfId="4216" xr:uid="{00000000-0005-0000-0000-000078100000}"/>
    <cellStyle name="Normal 2 2 2 2 47 2 2" xfId="4217" xr:uid="{00000000-0005-0000-0000-000079100000}"/>
    <cellStyle name="Normal 2 2 2 2 47 3" xfId="4218" xr:uid="{00000000-0005-0000-0000-00007A100000}"/>
    <cellStyle name="Normal 2 2 2 2 48" xfId="4219" xr:uid="{00000000-0005-0000-0000-00007B100000}"/>
    <cellStyle name="Normal 2 2 2 2 48 2" xfId="4220" xr:uid="{00000000-0005-0000-0000-00007C100000}"/>
    <cellStyle name="Normal 2 2 2 2 48 2 2" xfId="4221" xr:uid="{00000000-0005-0000-0000-00007D100000}"/>
    <cellStyle name="Normal 2 2 2 2 48 3" xfId="4222" xr:uid="{00000000-0005-0000-0000-00007E100000}"/>
    <cellStyle name="Normal 2 2 2 2 49" xfId="4223" xr:uid="{00000000-0005-0000-0000-00007F100000}"/>
    <cellStyle name="Normal 2 2 2 2 49 2" xfId="4224" xr:uid="{00000000-0005-0000-0000-000080100000}"/>
    <cellStyle name="Normal 2 2 2 2 49 2 2" xfId="4225" xr:uid="{00000000-0005-0000-0000-000081100000}"/>
    <cellStyle name="Normal 2 2 2 2 49 3" xfId="4226" xr:uid="{00000000-0005-0000-0000-000082100000}"/>
    <cellStyle name="Normal 2 2 2 2 5" xfId="4227" xr:uid="{00000000-0005-0000-0000-000083100000}"/>
    <cellStyle name="Normal 2 2 2 2 5 2" xfId="4228" xr:uid="{00000000-0005-0000-0000-000084100000}"/>
    <cellStyle name="Normal 2 2 2 2 5 2 2" xfId="4229" xr:uid="{00000000-0005-0000-0000-000085100000}"/>
    <cellStyle name="Normal 2 2 2 2 5 3" xfId="4230" xr:uid="{00000000-0005-0000-0000-000086100000}"/>
    <cellStyle name="Normal 2 2 2 2 5 4" xfId="10130" xr:uid="{D7A7E209-4FFF-4BC4-BDD8-2F4CFC368E3D}"/>
    <cellStyle name="Normal 2 2 2 2 50" xfId="4231" xr:uid="{00000000-0005-0000-0000-000087100000}"/>
    <cellStyle name="Normal 2 2 2 2 50 2" xfId="4232" xr:uid="{00000000-0005-0000-0000-000088100000}"/>
    <cellStyle name="Normal 2 2 2 2 50 2 2" xfId="4233" xr:uid="{00000000-0005-0000-0000-000089100000}"/>
    <cellStyle name="Normal 2 2 2 2 50 3" xfId="4234" xr:uid="{00000000-0005-0000-0000-00008A100000}"/>
    <cellStyle name="Normal 2 2 2 2 51" xfId="4235" xr:uid="{00000000-0005-0000-0000-00008B100000}"/>
    <cellStyle name="Normal 2 2 2 2 51 2" xfId="4236" xr:uid="{00000000-0005-0000-0000-00008C100000}"/>
    <cellStyle name="Normal 2 2 2 2 51 2 2" xfId="4237" xr:uid="{00000000-0005-0000-0000-00008D100000}"/>
    <cellStyle name="Normal 2 2 2 2 51 3" xfId="4238" xr:uid="{00000000-0005-0000-0000-00008E100000}"/>
    <cellStyle name="Normal 2 2 2 2 52" xfId="4239" xr:uid="{00000000-0005-0000-0000-00008F100000}"/>
    <cellStyle name="Normal 2 2 2 2 52 2" xfId="4240" xr:uid="{00000000-0005-0000-0000-000090100000}"/>
    <cellStyle name="Normal 2 2 2 2 52 2 2" xfId="4241" xr:uid="{00000000-0005-0000-0000-000091100000}"/>
    <cellStyle name="Normal 2 2 2 2 52 3" xfId="4242" xr:uid="{00000000-0005-0000-0000-000092100000}"/>
    <cellStyle name="Normal 2 2 2 2 53" xfId="4243" xr:uid="{00000000-0005-0000-0000-000093100000}"/>
    <cellStyle name="Normal 2 2 2 2 53 2" xfId="4244" xr:uid="{00000000-0005-0000-0000-000094100000}"/>
    <cellStyle name="Normal 2 2 2 2 53 2 2" xfId="4245" xr:uid="{00000000-0005-0000-0000-000095100000}"/>
    <cellStyle name="Normal 2 2 2 2 53 3" xfId="4246" xr:uid="{00000000-0005-0000-0000-000096100000}"/>
    <cellStyle name="Normal 2 2 2 2 54" xfId="4247" xr:uid="{00000000-0005-0000-0000-000097100000}"/>
    <cellStyle name="Normal 2 2 2 2 54 2" xfId="4248" xr:uid="{00000000-0005-0000-0000-000098100000}"/>
    <cellStyle name="Normal 2 2 2 2 54 2 2" xfId="4249" xr:uid="{00000000-0005-0000-0000-000099100000}"/>
    <cellStyle name="Normal 2 2 2 2 54 3" xfId="4250" xr:uid="{00000000-0005-0000-0000-00009A100000}"/>
    <cellStyle name="Normal 2 2 2 2 55" xfId="4251" xr:uid="{00000000-0005-0000-0000-00009B100000}"/>
    <cellStyle name="Normal 2 2 2 2 55 2" xfId="4252" xr:uid="{00000000-0005-0000-0000-00009C100000}"/>
    <cellStyle name="Normal 2 2 2 2 55 2 2" xfId="4253" xr:uid="{00000000-0005-0000-0000-00009D100000}"/>
    <cellStyle name="Normal 2 2 2 2 55 3" xfId="4254" xr:uid="{00000000-0005-0000-0000-00009E100000}"/>
    <cellStyle name="Normal 2 2 2 2 56" xfId="4255" xr:uid="{00000000-0005-0000-0000-00009F100000}"/>
    <cellStyle name="Normal 2 2 2 2 56 2" xfId="4256" xr:uid="{00000000-0005-0000-0000-0000A0100000}"/>
    <cellStyle name="Normal 2 2 2 2 56 2 2" xfId="4257" xr:uid="{00000000-0005-0000-0000-0000A1100000}"/>
    <cellStyle name="Normal 2 2 2 2 56 3" xfId="4258" xr:uid="{00000000-0005-0000-0000-0000A2100000}"/>
    <cellStyle name="Normal 2 2 2 2 57" xfId="4259" xr:uid="{00000000-0005-0000-0000-0000A3100000}"/>
    <cellStyle name="Normal 2 2 2 2 57 2" xfId="4260" xr:uid="{00000000-0005-0000-0000-0000A4100000}"/>
    <cellStyle name="Normal 2 2 2 2 57 2 2" xfId="4261" xr:uid="{00000000-0005-0000-0000-0000A5100000}"/>
    <cellStyle name="Normal 2 2 2 2 57 3" xfId="4262" xr:uid="{00000000-0005-0000-0000-0000A6100000}"/>
    <cellStyle name="Normal 2 2 2 2 58" xfId="4263" xr:uid="{00000000-0005-0000-0000-0000A7100000}"/>
    <cellStyle name="Normal 2 2 2 2 58 2" xfId="4264" xr:uid="{00000000-0005-0000-0000-0000A8100000}"/>
    <cellStyle name="Normal 2 2 2 2 58 2 2" xfId="4265" xr:uid="{00000000-0005-0000-0000-0000A9100000}"/>
    <cellStyle name="Normal 2 2 2 2 58 3" xfId="4266" xr:uid="{00000000-0005-0000-0000-0000AA100000}"/>
    <cellStyle name="Normal 2 2 2 2 59" xfId="4267" xr:uid="{00000000-0005-0000-0000-0000AB100000}"/>
    <cellStyle name="Normal 2 2 2 2 59 2" xfId="4268" xr:uid="{00000000-0005-0000-0000-0000AC100000}"/>
    <cellStyle name="Normal 2 2 2 2 59 2 2" xfId="4269" xr:uid="{00000000-0005-0000-0000-0000AD100000}"/>
    <cellStyle name="Normal 2 2 2 2 59 3" xfId="4270" xr:uid="{00000000-0005-0000-0000-0000AE100000}"/>
    <cellStyle name="Normal 2 2 2 2 6" xfId="4271" xr:uid="{00000000-0005-0000-0000-0000AF100000}"/>
    <cellStyle name="Normal 2 2 2 2 6 2" xfId="4272" xr:uid="{00000000-0005-0000-0000-0000B0100000}"/>
    <cellStyle name="Normal 2 2 2 2 6 2 2" xfId="4273" xr:uid="{00000000-0005-0000-0000-0000B1100000}"/>
    <cellStyle name="Normal 2 2 2 2 6 3" xfId="4274" xr:uid="{00000000-0005-0000-0000-0000B2100000}"/>
    <cellStyle name="Normal 2 2 2 2 60" xfId="4275" xr:uid="{00000000-0005-0000-0000-0000B3100000}"/>
    <cellStyle name="Normal 2 2 2 2 60 2" xfId="4276" xr:uid="{00000000-0005-0000-0000-0000B4100000}"/>
    <cellStyle name="Normal 2 2 2 2 60 2 2" xfId="4277" xr:uid="{00000000-0005-0000-0000-0000B5100000}"/>
    <cellStyle name="Normal 2 2 2 2 60 3" xfId="4278" xr:uid="{00000000-0005-0000-0000-0000B6100000}"/>
    <cellStyle name="Normal 2 2 2 2 61" xfId="4279" xr:uid="{00000000-0005-0000-0000-0000B7100000}"/>
    <cellStyle name="Normal 2 2 2 2 61 2" xfId="4280" xr:uid="{00000000-0005-0000-0000-0000B8100000}"/>
    <cellStyle name="Normal 2 2 2 2 61 2 2" xfId="4281" xr:uid="{00000000-0005-0000-0000-0000B9100000}"/>
    <cellStyle name="Normal 2 2 2 2 61 3" xfId="4282" xr:uid="{00000000-0005-0000-0000-0000BA100000}"/>
    <cellStyle name="Normal 2 2 2 2 62" xfId="4283" xr:uid="{00000000-0005-0000-0000-0000BB100000}"/>
    <cellStyle name="Normal 2 2 2 2 62 2" xfId="4284" xr:uid="{00000000-0005-0000-0000-0000BC100000}"/>
    <cellStyle name="Normal 2 2 2 2 63" xfId="4285" xr:uid="{00000000-0005-0000-0000-0000BD100000}"/>
    <cellStyle name="Normal 2 2 2 2 63 2" xfId="4286" xr:uid="{00000000-0005-0000-0000-0000BE100000}"/>
    <cellStyle name="Normal 2 2 2 2 63 3" xfId="4287" xr:uid="{00000000-0005-0000-0000-0000BF100000}"/>
    <cellStyle name="Normal 2 2 2 2 64" xfId="4288" xr:uid="{00000000-0005-0000-0000-0000C0100000}"/>
    <cellStyle name="Normal 2 2 2 2 64 2" xfId="4289" xr:uid="{00000000-0005-0000-0000-0000C1100000}"/>
    <cellStyle name="Normal 2 2 2 2 65" xfId="4290" xr:uid="{00000000-0005-0000-0000-0000C2100000}"/>
    <cellStyle name="Normal 2 2 2 2 65 2" xfId="4291" xr:uid="{00000000-0005-0000-0000-0000C3100000}"/>
    <cellStyle name="Normal 2 2 2 2 66" xfId="4292" xr:uid="{00000000-0005-0000-0000-0000C4100000}"/>
    <cellStyle name="Normal 2 2 2 2 66 2" xfId="4293" xr:uid="{00000000-0005-0000-0000-0000C5100000}"/>
    <cellStyle name="Normal 2 2 2 2 67" xfId="4294" xr:uid="{00000000-0005-0000-0000-0000C6100000}"/>
    <cellStyle name="Normal 2 2 2 2 67 2" xfId="4295" xr:uid="{00000000-0005-0000-0000-0000C7100000}"/>
    <cellStyle name="Normal 2 2 2 2 68" xfId="4296" xr:uid="{00000000-0005-0000-0000-0000C8100000}"/>
    <cellStyle name="Normal 2 2 2 2 68 2" xfId="4297" xr:uid="{00000000-0005-0000-0000-0000C9100000}"/>
    <cellStyle name="Normal 2 2 2 2 69" xfId="4298" xr:uid="{00000000-0005-0000-0000-0000CA100000}"/>
    <cellStyle name="Normal 2 2 2 2 69 2" xfId="4299" xr:uid="{00000000-0005-0000-0000-0000CB100000}"/>
    <cellStyle name="Normal 2 2 2 2 7" xfId="4300" xr:uid="{00000000-0005-0000-0000-0000CC100000}"/>
    <cellStyle name="Normal 2 2 2 2 7 2" xfId="4301" xr:uid="{00000000-0005-0000-0000-0000CD100000}"/>
    <cellStyle name="Normal 2 2 2 2 7 2 2" xfId="4302" xr:uid="{00000000-0005-0000-0000-0000CE100000}"/>
    <cellStyle name="Normal 2 2 2 2 7 3" xfId="4303" xr:uid="{00000000-0005-0000-0000-0000CF100000}"/>
    <cellStyle name="Normal 2 2 2 2 70" xfId="4304" xr:uid="{00000000-0005-0000-0000-0000D0100000}"/>
    <cellStyle name="Normal 2 2 2 2 70 2" xfId="4305" xr:uid="{00000000-0005-0000-0000-0000D1100000}"/>
    <cellStyle name="Normal 2 2 2 2 71" xfId="4306" xr:uid="{00000000-0005-0000-0000-0000D2100000}"/>
    <cellStyle name="Normal 2 2 2 2 71 2" xfId="4307" xr:uid="{00000000-0005-0000-0000-0000D3100000}"/>
    <cellStyle name="Normal 2 2 2 2 72" xfId="4308" xr:uid="{00000000-0005-0000-0000-0000D4100000}"/>
    <cellStyle name="Normal 2 2 2 2 72 2" xfId="4309" xr:uid="{00000000-0005-0000-0000-0000D5100000}"/>
    <cellStyle name="Normal 2 2 2 2 73" xfId="4310" xr:uid="{00000000-0005-0000-0000-0000D6100000}"/>
    <cellStyle name="Normal 2 2 2 2 73 2" xfId="4311" xr:uid="{00000000-0005-0000-0000-0000D7100000}"/>
    <cellStyle name="Normal 2 2 2 2 74" xfId="4312" xr:uid="{00000000-0005-0000-0000-0000D8100000}"/>
    <cellStyle name="Normal 2 2 2 2 74 2" xfId="4313" xr:uid="{00000000-0005-0000-0000-0000D9100000}"/>
    <cellStyle name="Normal 2 2 2 2 75" xfId="4314" xr:uid="{00000000-0005-0000-0000-0000DA100000}"/>
    <cellStyle name="Normal 2 2 2 2 75 2" xfId="4315" xr:uid="{00000000-0005-0000-0000-0000DB100000}"/>
    <cellStyle name="Normal 2 2 2 2 76" xfId="4316" xr:uid="{00000000-0005-0000-0000-0000DC100000}"/>
    <cellStyle name="Normal 2 2 2 2 76 2" xfId="4317" xr:uid="{00000000-0005-0000-0000-0000DD100000}"/>
    <cellStyle name="Normal 2 2 2 2 77" xfId="4318" xr:uid="{00000000-0005-0000-0000-0000DE100000}"/>
    <cellStyle name="Normal 2 2 2 2 77 2" xfId="4319" xr:uid="{00000000-0005-0000-0000-0000DF100000}"/>
    <cellStyle name="Normal 2 2 2 2 78" xfId="4320" xr:uid="{00000000-0005-0000-0000-0000E0100000}"/>
    <cellStyle name="Normal 2 2 2 2 78 2" xfId="4321" xr:uid="{00000000-0005-0000-0000-0000E1100000}"/>
    <cellStyle name="Normal 2 2 2 2 79" xfId="4322" xr:uid="{00000000-0005-0000-0000-0000E2100000}"/>
    <cellStyle name="Normal 2 2 2 2 79 2" xfId="4323" xr:uid="{00000000-0005-0000-0000-0000E3100000}"/>
    <cellStyle name="Normal 2 2 2 2 8" xfId="4324" xr:uid="{00000000-0005-0000-0000-0000E4100000}"/>
    <cellStyle name="Normal 2 2 2 2 8 2" xfId="4325" xr:uid="{00000000-0005-0000-0000-0000E5100000}"/>
    <cellStyle name="Normal 2 2 2 2 8 2 2" xfId="4326" xr:uid="{00000000-0005-0000-0000-0000E6100000}"/>
    <cellStyle name="Normal 2 2 2 2 8 3" xfId="4327" xr:uid="{00000000-0005-0000-0000-0000E7100000}"/>
    <cellStyle name="Normal 2 2 2 2 80" xfId="4328" xr:uid="{00000000-0005-0000-0000-0000E8100000}"/>
    <cellStyle name="Normal 2 2 2 2 80 2" xfId="4329" xr:uid="{00000000-0005-0000-0000-0000E9100000}"/>
    <cellStyle name="Normal 2 2 2 2 81" xfId="4330" xr:uid="{00000000-0005-0000-0000-0000EA100000}"/>
    <cellStyle name="Normal 2 2 2 2 81 2" xfId="4331" xr:uid="{00000000-0005-0000-0000-0000EB100000}"/>
    <cellStyle name="Normal 2 2 2 2 82" xfId="4332" xr:uid="{00000000-0005-0000-0000-0000EC100000}"/>
    <cellStyle name="Normal 2 2 2 2 82 2" xfId="4333" xr:uid="{00000000-0005-0000-0000-0000ED100000}"/>
    <cellStyle name="Normal 2 2 2 2 83" xfId="4334" xr:uid="{00000000-0005-0000-0000-0000EE100000}"/>
    <cellStyle name="Normal 2 2 2 2 83 2" xfId="4335" xr:uid="{00000000-0005-0000-0000-0000EF100000}"/>
    <cellStyle name="Normal 2 2 2 2 84" xfId="4336" xr:uid="{00000000-0005-0000-0000-0000F0100000}"/>
    <cellStyle name="Normal 2 2 2 2 84 2" xfId="4337" xr:uid="{00000000-0005-0000-0000-0000F1100000}"/>
    <cellStyle name="Normal 2 2 2 2 85" xfId="4338" xr:uid="{00000000-0005-0000-0000-0000F2100000}"/>
    <cellStyle name="Normal 2 2 2 2 85 2" xfId="4339" xr:uid="{00000000-0005-0000-0000-0000F3100000}"/>
    <cellStyle name="Normal 2 2 2 2 86" xfId="4340" xr:uid="{00000000-0005-0000-0000-0000F4100000}"/>
    <cellStyle name="Normal 2 2 2 2 86 2" xfId="4341" xr:uid="{00000000-0005-0000-0000-0000F5100000}"/>
    <cellStyle name="Normal 2 2 2 2 87" xfId="4342" xr:uid="{00000000-0005-0000-0000-0000F6100000}"/>
    <cellStyle name="Normal 2 2 2 2 87 2" xfId="4343" xr:uid="{00000000-0005-0000-0000-0000F7100000}"/>
    <cellStyle name="Normal 2 2 2 2 88" xfId="4344" xr:uid="{00000000-0005-0000-0000-0000F8100000}"/>
    <cellStyle name="Normal 2 2 2 2 88 2" xfId="4345" xr:uid="{00000000-0005-0000-0000-0000F9100000}"/>
    <cellStyle name="Normal 2 2 2 2 89" xfId="4346" xr:uid="{00000000-0005-0000-0000-0000FA100000}"/>
    <cellStyle name="Normal 2 2 2 2 89 2" xfId="4347" xr:uid="{00000000-0005-0000-0000-0000FB100000}"/>
    <cellStyle name="Normal 2 2 2 2 9" xfId="4348" xr:uid="{00000000-0005-0000-0000-0000FC100000}"/>
    <cellStyle name="Normal 2 2 2 2 9 2" xfId="4349" xr:uid="{00000000-0005-0000-0000-0000FD100000}"/>
    <cellStyle name="Normal 2 2 2 2 9 2 2" xfId="4350" xr:uid="{00000000-0005-0000-0000-0000FE100000}"/>
    <cellStyle name="Normal 2 2 2 2 9 3" xfId="4351" xr:uid="{00000000-0005-0000-0000-0000FF100000}"/>
    <cellStyle name="Normal 2 2 2 2 90" xfId="4352" xr:uid="{00000000-0005-0000-0000-000000110000}"/>
    <cellStyle name="Normal 2 2 2 2 90 2" xfId="4353" xr:uid="{00000000-0005-0000-0000-000001110000}"/>
    <cellStyle name="Normal 2 2 2 2 91" xfId="4354" xr:uid="{00000000-0005-0000-0000-000002110000}"/>
    <cellStyle name="Normal 2 2 2 2 91 2" xfId="4355" xr:uid="{00000000-0005-0000-0000-000003110000}"/>
    <cellStyle name="Normal 2 2 2 2 92" xfId="4356" xr:uid="{00000000-0005-0000-0000-000004110000}"/>
    <cellStyle name="Normal 2 2 2 2 92 2" xfId="4357" xr:uid="{00000000-0005-0000-0000-000005110000}"/>
    <cellStyle name="Normal 2 2 2 2 92 3" xfId="4358" xr:uid="{00000000-0005-0000-0000-000006110000}"/>
    <cellStyle name="Normal 2 2 2 2 93" xfId="4359" xr:uid="{00000000-0005-0000-0000-000007110000}"/>
    <cellStyle name="Normal 2 2 2 2 93 2" xfId="4360" xr:uid="{00000000-0005-0000-0000-000008110000}"/>
    <cellStyle name="Normal 2 2 2 2 94" xfId="4361" xr:uid="{00000000-0005-0000-0000-000009110000}"/>
    <cellStyle name="Normal 2 2 2 2 94 2" xfId="4362" xr:uid="{00000000-0005-0000-0000-00000A110000}"/>
    <cellStyle name="Normal 2 2 2 2 95" xfId="4363" xr:uid="{00000000-0005-0000-0000-00000B110000}"/>
    <cellStyle name="Normal 2 2 2 2 95 2" xfId="4364" xr:uid="{00000000-0005-0000-0000-00000C110000}"/>
    <cellStyle name="Normal 2 2 2 2 96" xfId="4365" xr:uid="{00000000-0005-0000-0000-00000D110000}"/>
    <cellStyle name="Normal 2 2 2 2 96 2" xfId="4366" xr:uid="{00000000-0005-0000-0000-00000E110000}"/>
    <cellStyle name="Normal 2 2 2 2 97" xfId="4367" xr:uid="{00000000-0005-0000-0000-00000F110000}"/>
    <cellStyle name="Normal 2 2 2 2 97 2" xfId="4368" xr:uid="{00000000-0005-0000-0000-000010110000}"/>
    <cellStyle name="Normal 2 2 2 2 98" xfId="4369" xr:uid="{00000000-0005-0000-0000-000011110000}"/>
    <cellStyle name="Normal 2 2 2 2 98 2" xfId="4370" xr:uid="{00000000-0005-0000-0000-000012110000}"/>
    <cellStyle name="Normal 2 2 2 2 99" xfId="4371" xr:uid="{00000000-0005-0000-0000-000013110000}"/>
    <cellStyle name="Normal 2 2 2 2 99 2" xfId="4372" xr:uid="{00000000-0005-0000-0000-000014110000}"/>
    <cellStyle name="Normal 2 2 2 20" xfId="4373" xr:uid="{00000000-0005-0000-0000-000015110000}"/>
    <cellStyle name="Normal 2 2 2 20 2" xfId="4374" xr:uid="{00000000-0005-0000-0000-000016110000}"/>
    <cellStyle name="Normal 2 2 2 21" xfId="4375" xr:uid="{00000000-0005-0000-0000-000017110000}"/>
    <cellStyle name="Normal 2 2 2 21 2" xfId="4376" xr:uid="{00000000-0005-0000-0000-000018110000}"/>
    <cellStyle name="Normal 2 2 2 22" xfId="4377" xr:uid="{00000000-0005-0000-0000-000019110000}"/>
    <cellStyle name="Normal 2 2 2 22 2" xfId="4378" xr:uid="{00000000-0005-0000-0000-00001A110000}"/>
    <cellStyle name="Normal 2 2 2 23" xfId="4379" xr:uid="{00000000-0005-0000-0000-00001B110000}"/>
    <cellStyle name="Normal 2 2 2 23 2" xfId="4380" xr:uid="{00000000-0005-0000-0000-00001C110000}"/>
    <cellStyle name="Normal 2 2 2 24" xfId="4381" xr:uid="{00000000-0005-0000-0000-00001D110000}"/>
    <cellStyle name="Normal 2 2 2 24 2" xfId="4382" xr:uid="{00000000-0005-0000-0000-00001E110000}"/>
    <cellStyle name="Normal 2 2 2 25" xfId="4383" xr:uid="{00000000-0005-0000-0000-00001F110000}"/>
    <cellStyle name="Normal 2 2 2 25 2" xfId="4384" xr:uid="{00000000-0005-0000-0000-000020110000}"/>
    <cellStyle name="Normal 2 2 2 26" xfId="4385" xr:uid="{00000000-0005-0000-0000-000021110000}"/>
    <cellStyle name="Normal 2 2 2 26 2" xfId="4386" xr:uid="{00000000-0005-0000-0000-000022110000}"/>
    <cellStyle name="Normal 2 2 2 27" xfId="4387" xr:uid="{00000000-0005-0000-0000-000023110000}"/>
    <cellStyle name="Normal 2 2 2 27 2" xfId="4388" xr:uid="{00000000-0005-0000-0000-000024110000}"/>
    <cellStyle name="Normal 2 2 2 28" xfId="4389" xr:uid="{00000000-0005-0000-0000-000025110000}"/>
    <cellStyle name="Normal 2 2 2 28 2" xfId="4390" xr:uid="{00000000-0005-0000-0000-000026110000}"/>
    <cellStyle name="Normal 2 2 2 29" xfId="4391" xr:uid="{00000000-0005-0000-0000-000027110000}"/>
    <cellStyle name="Normal 2 2 2 29 2" xfId="4392" xr:uid="{00000000-0005-0000-0000-000028110000}"/>
    <cellStyle name="Normal 2 2 2 3" xfId="4393" xr:uid="{00000000-0005-0000-0000-000029110000}"/>
    <cellStyle name="Normal 2 2 2 3 2" xfId="4394" xr:uid="{00000000-0005-0000-0000-00002A110000}"/>
    <cellStyle name="Normal 2 2 2 3 2 2" xfId="4395" xr:uid="{00000000-0005-0000-0000-00002B110000}"/>
    <cellStyle name="Normal 2 2 2 3 2 2 2" xfId="10110" xr:uid="{B5149F94-7BE3-4A07-B3D0-A9F0A53857FD}"/>
    <cellStyle name="Normal 2 2 2 3 2 3" xfId="4396" xr:uid="{00000000-0005-0000-0000-00002C110000}"/>
    <cellStyle name="Normal 2 2 2 3 2 3 2" xfId="10135" xr:uid="{9BE6FF73-1D1E-4CF4-B7B2-E929FB3D91F7}"/>
    <cellStyle name="Normal 2 2 2 3 2 4" xfId="10087" xr:uid="{B2353B09-369F-4D71-A8CE-266AD0322ED2}"/>
    <cellStyle name="Normal 2 2 2 3 3" xfId="4397" xr:uid="{00000000-0005-0000-0000-00002D110000}"/>
    <cellStyle name="Normal 2 2 2 3 3 2" xfId="4398" xr:uid="{00000000-0005-0000-0000-00002E110000}"/>
    <cellStyle name="Normal 2 2 2 3 3 3" xfId="10109" xr:uid="{6124A8DD-42A3-425A-BFEE-D4B3213C2CE0}"/>
    <cellStyle name="Normal 2 2 2 3 4" xfId="4399" xr:uid="{00000000-0005-0000-0000-00002F110000}"/>
    <cellStyle name="Normal 2 2 2 3 4 2" xfId="10134" xr:uid="{3B5529A1-6E10-4143-89DB-89B94FB9787D}"/>
    <cellStyle name="Normal 2 2 2 3 5" xfId="4400" xr:uid="{00000000-0005-0000-0000-000030110000}"/>
    <cellStyle name="Normal 2 2 2 3 6" xfId="4401" xr:uid="{00000000-0005-0000-0000-000031110000}"/>
    <cellStyle name="Normal 2 2 2 3 7" xfId="4402" xr:uid="{00000000-0005-0000-0000-000032110000}"/>
    <cellStyle name="Normal 2 2 2 3 8" xfId="9640" xr:uid="{7A2DF178-DF7B-4864-B60E-9342934E7D09}"/>
    <cellStyle name="Normal 2 2 2 3 9" xfId="9935" xr:uid="{7162795C-34FC-4B4F-A575-ACE5F571F6B6}"/>
    <cellStyle name="Normal 2 2 2 30" xfId="4403" xr:uid="{00000000-0005-0000-0000-000033110000}"/>
    <cellStyle name="Normal 2 2 2 30 2" xfId="4404" xr:uid="{00000000-0005-0000-0000-000034110000}"/>
    <cellStyle name="Normal 2 2 2 31" xfId="4405" xr:uid="{00000000-0005-0000-0000-000035110000}"/>
    <cellStyle name="Normal 2 2 2 31 2" xfId="4406" xr:uid="{00000000-0005-0000-0000-000036110000}"/>
    <cellStyle name="Normal 2 2 2 32" xfId="4407" xr:uid="{00000000-0005-0000-0000-000037110000}"/>
    <cellStyle name="Normal 2 2 2 32 2" xfId="4408" xr:uid="{00000000-0005-0000-0000-000038110000}"/>
    <cellStyle name="Normal 2 2 2 33" xfId="4409" xr:uid="{00000000-0005-0000-0000-000039110000}"/>
    <cellStyle name="Normal 2 2 2 33 2" xfId="4410" xr:uid="{00000000-0005-0000-0000-00003A110000}"/>
    <cellStyle name="Normal 2 2 2 34" xfId="4411" xr:uid="{00000000-0005-0000-0000-00003B110000}"/>
    <cellStyle name="Normal 2 2 2 34 2" xfId="4412" xr:uid="{00000000-0005-0000-0000-00003C110000}"/>
    <cellStyle name="Normal 2 2 2 35" xfId="4413" xr:uid="{00000000-0005-0000-0000-00003D110000}"/>
    <cellStyle name="Normal 2 2 2 35 2" xfId="4414" xr:uid="{00000000-0005-0000-0000-00003E110000}"/>
    <cellStyle name="Normal 2 2 2 36" xfId="4415" xr:uid="{00000000-0005-0000-0000-00003F110000}"/>
    <cellStyle name="Normal 2 2 2 36 2" xfId="4416" xr:uid="{00000000-0005-0000-0000-000040110000}"/>
    <cellStyle name="Normal 2 2 2 37" xfId="4417" xr:uid="{00000000-0005-0000-0000-000041110000}"/>
    <cellStyle name="Normal 2 2 2 37 2" xfId="4418" xr:uid="{00000000-0005-0000-0000-000042110000}"/>
    <cellStyle name="Normal 2 2 2 38" xfId="4419" xr:uid="{00000000-0005-0000-0000-000043110000}"/>
    <cellStyle name="Normal 2 2 2 38 2" xfId="4420" xr:uid="{00000000-0005-0000-0000-000044110000}"/>
    <cellStyle name="Normal 2 2 2 39" xfId="4421" xr:uid="{00000000-0005-0000-0000-000045110000}"/>
    <cellStyle name="Normal 2 2 2 39 2" xfId="4422" xr:uid="{00000000-0005-0000-0000-000046110000}"/>
    <cellStyle name="Normal 2 2 2 4" xfId="4423" xr:uid="{00000000-0005-0000-0000-000047110000}"/>
    <cellStyle name="Normal 2 2 2 4 2" xfId="4424" xr:uid="{00000000-0005-0000-0000-000048110000}"/>
    <cellStyle name="Normal 2 2 2 4 2 2" xfId="4425" xr:uid="{00000000-0005-0000-0000-000049110000}"/>
    <cellStyle name="Normal 2 2 2 4 2 2 2" xfId="10112" xr:uid="{B58C9DBC-8391-44B2-BD73-71CC2321127E}"/>
    <cellStyle name="Normal 2 2 2 4 2 3" xfId="4426" xr:uid="{00000000-0005-0000-0000-00004A110000}"/>
    <cellStyle name="Normal 2 2 2 4 2 3 2" xfId="10137" xr:uid="{EB208A8A-6D6A-4E14-9EF2-36C9FC7B81BC}"/>
    <cellStyle name="Normal 2 2 2 4 2 4" xfId="10089" xr:uid="{E256A5A0-9B90-4E40-8E9F-9E7BB580813C}"/>
    <cellStyle name="Normal 2 2 2 4 3" xfId="4427" xr:uid="{00000000-0005-0000-0000-00004B110000}"/>
    <cellStyle name="Normal 2 2 2 4 3 2" xfId="4428" xr:uid="{00000000-0005-0000-0000-00004C110000}"/>
    <cellStyle name="Normal 2 2 2 4 3 3" xfId="10111" xr:uid="{807FE0B4-0D7B-41D0-B427-FE87619ADA01}"/>
    <cellStyle name="Normal 2 2 2 4 4" xfId="4429" xr:uid="{00000000-0005-0000-0000-00004D110000}"/>
    <cellStyle name="Normal 2 2 2 4 4 2" xfId="10136" xr:uid="{DF5C93E3-329B-4ECA-955E-33354F59924C}"/>
    <cellStyle name="Normal 2 2 2 4 5" xfId="4430" xr:uid="{00000000-0005-0000-0000-00004E110000}"/>
    <cellStyle name="Normal 2 2 2 4 6" xfId="4431" xr:uid="{00000000-0005-0000-0000-00004F110000}"/>
    <cellStyle name="Normal 2 2 2 4 7" xfId="4432" xr:uid="{00000000-0005-0000-0000-000050110000}"/>
    <cellStyle name="Normal 2 2 2 4 8" xfId="10088" xr:uid="{E39A5971-8819-4949-8731-AD0C66A5F333}"/>
    <cellStyle name="Normal 2 2 2 40" xfId="4433" xr:uid="{00000000-0005-0000-0000-000051110000}"/>
    <cellStyle name="Normal 2 2 2 40 2" xfId="4434" xr:uid="{00000000-0005-0000-0000-000052110000}"/>
    <cellStyle name="Normal 2 2 2 41" xfId="4435" xr:uid="{00000000-0005-0000-0000-000053110000}"/>
    <cellStyle name="Normal 2 2 2 41 2" xfId="4436" xr:uid="{00000000-0005-0000-0000-000054110000}"/>
    <cellStyle name="Normal 2 2 2 42" xfId="4437" xr:uid="{00000000-0005-0000-0000-000055110000}"/>
    <cellStyle name="Normal 2 2 2 42 2" xfId="4438" xr:uid="{00000000-0005-0000-0000-000056110000}"/>
    <cellStyle name="Normal 2 2 2 43" xfId="4439" xr:uid="{00000000-0005-0000-0000-000057110000}"/>
    <cellStyle name="Normal 2 2 2 43 2" xfId="4440" xr:uid="{00000000-0005-0000-0000-000058110000}"/>
    <cellStyle name="Normal 2 2 2 44" xfId="4441" xr:uid="{00000000-0005-0000-0000-000059110000}"/>
    <cellStyle name="Normal 2 2 2 44 2" xfId="4442" xr:uid="{00000000-0005-0000-0000-00005A110000}"/>
    <cellStyle name="Normal 2 2 2 45" xfId="4443" xr:uid="{00000000-0005-0000-0000-00005B110000}"/>
    <cellStyle name="Normal 2 2 2 45 2" xfId="4444" xr:uid="{00000000-0005-0000-0000-00005C110000}"/>
    <cellStyle name="Normal 2 2 2 46" xfId="4445" xr:uid="{00000000-0005-0000-0000-00005D110000}"/>
    <cellStyle name="Normal 2 2 2 46 2" xfId="4446" xr:uid="{00000000-0005-0000-0000-00005E110000}"/>
    <cellStyle name="Normal 2 2 2 47" xfId="4447" xr:uid="{00000000-0005-0000-0000-00005F110000}"/>
    <cellStyle name="Normal 2 2 2 47 2" xfId="4448" xr:uid="{00000000-0005-0000-0000-000060110000}"/>
    <cellStyle name="Normal 2 2 2 48" xfId="4449" xr:uid="{00000000-0005-0000-0000-000061110000}"/>
    <cellStyle name="Normal 2 2 2 48 2" xfId="4450" xr:uid="{00000000-0005-0000-0000-000062110000}"/>
    <cellStyle name="Normal 2 2 2 49" xfId="4451" xr:uid="{00000000-0005-0000-0000-000063110000}"/>
    <cellStyle name="Normal 2 2 2 49 2" xfId="4452" xr:uid="{00000000-0005-0000-0000-000064110000}"/>
    <cellStyle name="Normal 2 2 2 5" xfId="4453" xr:uid="{00000000-0005-0000-0000-000065110000}"/>
    <cellStyle name="Normal 2 2 2 5 10" xfId="4454" xr:uid="{00000000-0005-0000-0000-000066110000}"/>
    <cellStyle name="Normal 2 2 2 5 10 2" xfId="4455" xr:uid="{00000000-0005-0000-0000-000067110000}"/>
    <cellStyle name="Normal 2 2 2 5 11" xfId="4456" xr:uid="{00000000-0005-0000-0000-000068110000}"/>
    <cellStyle name="Normal 2 2 2 5 11 2" xfId="4457" xr:uid="{00000000-0005-0000-0000-000069110000}"/>
    <cellStyle name="Normal 2 2 2 5 12" xfId="4458" xr:uid="{00000000-0005-0000-0000-00006A110000}"/>
    <cellStyle name="Normal 2 2 2 5 12 2" xfId="4459" xr:uid="{00000000-0005-0000-0000-00006B110000}"/>
    <cellStyle name="Normal 2 2 2 5 13" xfId="4460" xr:uid="{00000000-0005-0000-0000-00006C110000}"/>
    <cellStyle name="Normal 2 2 2 5 13 2" xfId="4461" xr:uid="{00000000-0005-0000-0000-00006D110000}"/>
    <cellStyle name="Normal 2 2 2 5 14" xfId="4462" xr:uid="{00000000-0005-0000-0000-00006E110000}"/>
    <cellStyle name="Normal 2 2 2 5 14 2" xfId="4463" xr:uid="{00000000-0005-0000-0000-00006F110000}"/>
    <cellStyle name="Normal 2 2 2 5 15" xfId="4464" xr:uid="{00000000-0005-0000-0000-000070110000}"/>
    <cellStyle name="Normal 2 2 2 5 15 2" xfId="4465" xr:uid="{00000000-0005-0000-0000-000071110000}"/>
    <cellStyle name="Normal 2 2 2 5 16" xfId="4466" xr:uid="{00000000-0005-0000-0000-000072110000}"/>
    <cellStyle name="Normal 2 2 2 5 16 2" xfId="4467" xr:uid="{00000000-0005-0000-0000-000073110000}"/>
    <cellStyle name="Normal 2 2 2 5 17" xfId="4468" xr:uid="{00000000-0005-0000-0000-000074110000}"/>
    <cellStyle name="Normal 2 2 2 5 17 2" xfId="4469" xr:uid="{00000000-0005-0000-0000-000075110000}"/>
    <cellStyle name="Normal 2 2 2 5 18" xfId="4470" xr:uid="{00000000-0005-0000-0000-000076110000}"/>
    <cellStyle name="Normal 2 2 2 5 18 2" xfId="4471" xr:uid="{00000000-0005-0000-0000-000077110000}"/>
    <cellStyle name="Normal 2 2 2 5 19" xfId="4472" xr:uid="{00000000-0005-0000-0000-000078110000}"/>
    <cellStyle name="Normal 2 2 2 5 19 2" xfId="4473" xr:uid="{00000000-0005-0000-0000-000079110000}"/>
    <cellStyle name="Normal 2 2 2 5 2" xfId="4474" xr:uid="{00000000-0005-0000-0000-00007A110000}"/>
    <cellStyle name="Normal 2 2 2 5 2 10" xfId="10091" xr:uid="{9634445D-CAFC-47ED-A5B7-1F823E60E1F2}"/>
    <cellStyle name="Normal 2 2 2 5 2 2" xfId="4475" xr:uid="{00000000-0005-0000-0000-00007B110000}"/>
    <cellStyle name="Normal 2 2 2 5 2 2 2" xfId="4476" xr:uid="{00000000-0005-0000-0000-00007C110000}"/>
    <cellStyle name="Normal 2 2 2 5 2 2 2 2" xfId="4477" xr:uid="{00000000-0005-0000-0000-00007D110000}"/>
    <cellStyle name="Normal 2 2 2 5 2 2 3" xfId="4478" xr:uid="{00000000-0005-0000-0000-00007E110000}"/>
    <cellStyle name="Normal 2 2 2 5 2 2 4" xfId="10114" xr:uid="{5F441A1C-17BC-4B94-B0E0-36584BD8DD35}"/>
    <cellStyle name="Normal 2 2 2 5 2 3" xfId="4479" xr:uid="{00000000-0005-0000-0000-00007F110000}"/>
    <cellStyle name="Normal 2 2 2 5 2 3 2" xfId="4480" xr:uid="{00000000-0005-0000-0000-000080110000}"/>
    <cellStyle name="Normal 2 2 2 5 2 3 2 2" xfId="4481" xr:uid="{00000000-0005-0000-0000-000081110000}"/>
    <cellStyle name="Normal 2 2 2 5 2 3 3" xfId="4482" xr:uid="{00000000-0005-0000-0000-000082110000}"/>
    <cellStyle name="Normal 2 2 2 5 2 3 4" xfId="10139" xr:uid="{716B55E6-B988-44A1-ADD6-4B8036A3C376}"/>
    <cellStyle name="Normal 2 2 2 5 2 4" xfId="4483" xr:uid="{00000000-0005-0000-0000-000083110000}"/>
    <cellStyle name="Normal 2 2 2 5 2 4 2" xfId="4484" xr:uid="{00000000-0005-0000-0000-000084110000}"/>
    <cellStyle name="Normal 2 2 2 5 2 4 2 2" xfId="4485" xr:uid="{00000000-0005-0000-0000-000085110000}"/>
    <cellStyle name="Normal 2 2 2 5 2 4 3" xfId="4486" xr:uid="{00000000-0005-0000-0000-000086110000}"/>
    <cellStyle name="Normal 2 2 2 5 2 5" xfId="4487" xr:uid="{00000000-0005-0000-0000-000087110000}"/>
    <cellStyle name="Normal 2 2 2 5 2 5 2" xfId="4488" xr:uid="{00000000-0005-0000-0000-000088110000}"/>
    <cellStyle name="Normal 2 2 2 5 2 5 2 2" xfId="4489" xr:uid="{00000000-0005-0000-0000-000089110000}"/>
    <cellStyle name="Normal 2 2 2 5 2 5 3" xfId="4490" xr:uid="{00000000-0005-0000-0000-00008A110000}"/>
    <cellStyle name="Normal 2 2 2 5 2 6" xfId="4491" xr:uid="{00000000-0005-0000-0000-00008B110000}"/>
    <cellStyle name="Normal 2 2 2 5 2 6 2" xfId="4492" xr:uid="{00000000-0005-0000-0000-00008C110000}"/>
    <cellStyle name="Normal 2 2 2 5 2 6 3" xfId="4493" xr:uid="{00000000-0005-0000-0000-00008D110000}"/>
    <cellStyle name="Normal 2 2 2 5 2 7" xfId="4494" xr:uid="{00000000-0005-0000-0000-00008E110000}"/>
    <cellStyle name="Normal 2 2 2 5 2 7 2" xfId="4495" xr:uid="{00000000-0005-0000-0000-00008F110000}"/>
    <cellStyle name="Normal 2 2 2 5 2 8" xfId="4496" xr:uid="{00000000-0005-0000-0000-000090110000}"/>
    <cellStyle name="Normal 2 2 2 5 2 9" xfId="4497" xr:uid="{00000000-0005-0000-0000-000091110000}"/>
    <cellStyle name="Normal 2 2 2 5 20" xfId="4498" xr:uid="{00000000-0005-0000-0000-000092110000}"/>
    <cellStyle name="Normal 2 2 2 5 20 2" xfId="4499" xr:uid="{00000000-0005-0000-0000-000093110000}"/>
    <cellStyle name="Normal 2 2 2 5 21" xfId="4500" xr:uid="{00000000-0005-0000-0000-000094110000}"/>
    <cellStyle name="Normal 2 2 2 5 21 2" xfId="4501" xr:uid="{00000000-0005-0000-0000-000095110000}"/>
    <cellStyle name="Normal 2 2 2 5 22" xfId="4502" xr:uid="{00000000-0005-0000-0000-000096110000}"/>
    <cellStyle name="Normal 2 2 2 5 22 2" xfId="4503" xr:uid="{00000000-0005-0000-0000-000097110000}"/>
    <cellStyle name="Normal 2 2 2 5 23" xfId="4504" xr:uid="{00000000-0005-0000-0000-000098110000}"/>
    <cellStyle name="Normal 2 2 2 5 23 2" xfId="4505" xr:uid="{00000000-0005-0000-0000-000099110000}"/>
    <cellStyle name="Normal 2 2 2 5 24" xfId="4506" xr:uid="{00000000-0005-0000-0000-00009A110000}"/>
    <cellStyle name="Normal 2 2 2 5 24 2" xfId="4507" xr:uid="{00000000-0005-0000-0000-00009B110000}"/>
    <cellStyle name="Normal 2 2 2 5 25" xfId="4508" xr:uid="{00000000-0005-0000-0000-00009C110000}"/>
    <cellStyle name="Normal 2 2 2 5 25 2" xfId="4509" xr:uid="{00000000-0005-0000-0000-00009D110000}"/>
    <cellStyle name="Normal 2 2 2 5 26" xfId="4510" xr:uid="{00000000-0005-0000-0000-00009E110000}"/>
    <cellStyle name="Normal 2 2 2 5 26 2" xfId="4511" xr:uid="{00000000-0005-0000-0000-00009F110000}"/>
    <cellStyle name="Normal 2 2 2 5 27" xfId="4512" xr:uid="{00000000-0005-0000-0000-0000A0110000}"/>
    <cellStyle name="Normal 2 2 2 5 27 2" xfId="4513" xr:uid="{00000000-0005-0000-0000-0000A1110000}"/>
    <cellStyle name="Normal 2 2 2 5 28" xfId="4514" xr:uid="{00000000-0005-0000-0000-0000A2110000}"/>
    <cellStyle name="Normal 2 2 2 5 28 2" xfId="4515" xr:uid="{00000000-0005-0000-0000-0000A3110000}"/>
    <cellStyle name="Normal 2 2 2 5 29" xfId="4516" xr:uid="{00000000-0005-0000-0000-0000A4110000}"/>
    <cellStyle name="Normal 2 2 2 5 29 2" xfId="4517" xr:uid="{00000000-0005-0000-0000-0000A5110000}"/>
    <cellStyle name="Normal 2 2 2 5 3" xfId="4518" xr:uid="{00000000-0005-0000-0000-0000A6110000}"/>
    <cellStyle name="Normal 2 2 2 5 3 2" xfId="4519" xr:uid="{00000000-0005-0000-0000-0000A7110000}"/>
    <cellStyle name="Normal 2 2 2 5 3 3" xfId="10113" xr:uid="{6DFEFA25-4C2E-4039-BA2B-10938C41A72F}"/>
    <cellStyle name="Normal 2 2 2 5 30" xfId="4520" xr:uid="{00000000-0005-0000-0000-0000A8110000}"/>
    <cellStyle name="Normal 2 2 2 5 30 2" xfId="4521" xr:uid="{00000000-0005-0000-0000-0000A9110000}"/>
    <cellStyle name="Normal 2 2 2 5 31" xfId="4522" xr:uid="{00000000-0005-0000-0000-0000AA110000}"/>
    <cellStyle name="Normal 2 2 2 5 31 2" xfId="4523" xr:uid="{00000000-0005-0000-0000-0000AB110000}"/>
    <cellStyle name="Normal 2 2 2 5 32" xfId="4524" xr:uid="{00000000-0005-0000-0000-0000AC110000}"/>
    <cellStyle name="Normal 2 2 2 5 32 2" xfId="4525" xr:uid="{00000000-0005-0000-0000-0000AD110000}"/>
    <cellStyle name="Normal 2 2 2 5 33" xfId="4526" xr:uid="{00000000-0005-0000-0000-0000AE110000}"/>
    <cellStyle name="Normal 2 2 2 5 33 2" xfId="4527" xr:uid="{00000000-0005-0000-0000-0000AF110000}"/>
    <cellStyle name="Normal 2 2 2 5 34" xfId="4528" xr:uid="{00000000-0005-0000-0000-0000B0110000}"/>
    <cellStyle name="Normal 2 2 2 5 34 2" xfId="4529" xr:uid="{00000000-0005-0000-0000-0000B1110000}"/>
    <cellStyle name="Normal 2 2 2 5 35" xfId="4530" xr:uid="{00000000-0005-0000-0000-0000B2110000}"/>
    <cellStyle name="Normal 2 2 2 5 35 2" xfId="4531" xr:uid="{00000000-0005-0000-0000-0000B3110000}"/>
    <cellStyle name="Normal 2 2 2 5 36" xfId="4532" xr:uid="{00000000-0005-0000-0000-0000B4110000}"/>
    <cellStyle name="Normal 2 2 2 5 36 2" xfId="4533" xr:uid="{00000000-0005-0000-0000-0000B5110000}"/>
    <cellStyle name="Normal 2 2 2 5 37" xfId="4534" xr:uid="{00000000-0005-0000-0000-0000B6110000}"/>
    <cellStyle name="Normal 2 2 2 5 37 2" xfId="4535" xr:uid="{00000000-0005-0000-0000-0000B7110000}"/>
    <cellStyle name="Normal 2 2 2 5 38" xfId="4536" xr:uid="{00000000-0005-0000-0000-0000B8110000}"/>
    <cellStyle name="Normal 2 2 2 5 38 2" xfId="4537" xr:uid="{00000000-0005-0000-0000-0000B9110000}"/>
    <cellStyle name="Normal 2 2 2 5 39" xfId="4538" xr:uid="{00000000-0005-0000-0000-0000BA110000}"/>
    <cellStyle name="Normal 2 2 2 5 39 2" xfId="4539" xr:uid="{00000000-0005-0000-0000-0000BB110000}"/>
    <cellStyle name="Normal 2 2 2 5 4" xfId="4540" xr:uid="{00000000-0005-0000-0000-0000BC110000}"/>
    <cellStyle name="Normal 2 2 2 5 4 2" xfId="4541" xr:uid="{00000000-0005-0000-0000-0000BD110000}"/>
    <cellStyle name="Normal 2 2 2 5 4 3" xfId="10138" xr:uid="{641AC15E-FF2D-4899-A35B-C07F40955C4D}"/>
    <cellStyle name="Normal 2 2 2 5 40" xfId="4542" xr:uid="{00000000-0005-0000-0000-0000BE110000}"/>
    <cellStyle name="Normal 2 2 2 5 40 2" xfId="4543" xr:uid="{00000000-0005-0000-0000-0000BF110000}"/>
    <cellStyle name="Normal 2 2 2 5 41" xfId="4544" xr:uid="{00000000-0005-0000-0000-0000C0110000}"/>
    <cellStyle name="Normal 2 2 2 5 41 2" xfId="4545" xr:uid="{00000000-0005-0000-0000-0000C1110000}"/>
    <cellStyle name="Normal 2 2 2 5 42" xfId="4546" xr:uid="{00000000-0005-0000-0000-0000C2110000}"/>
    <cellStyle name="Normal 2 2 2 5 43" xfId="4547" xr:uid="{00000000-0005-0000-0000-0000C3110000}"/>
    <cellStyle name="Normal 2 2 2 5 44" xfId="4548" xr:uid="{00000000-0005-0000-0000-0000C4110000}"/>
    <cellStyle name="Normal 2 2 2 5 45" xfId="4549" xr:uid="{00000000-0005-0000-0000-0000C5110000}"/>
    <cellStyle name="Normal 2 2 2 5 46" xfId="10090" xr:uid="{A7887942-483F-4E2E-9D23-DAD8BDA4A5C6}"/>
    <cellStyle name="Normal 2 2 2 5 5" xfId="4550" xr:uid="{00000000-0005-0000-0000-0000C6110000}"/>
    <cellStyle name="Normal 2 2 2 5 5 2" xfId="4551" xr:uid="{00000000-0005-0000-0000-0000C7110000}"/>
    <cellStyle name="Normal 2 2 2 5 6" xfId="4552" xr:uid="{00000000-0005-0000-0000-0000C8110000}"/>
    <cellStyle name="Normal 2 2 2 5 6 2" xfId="4553" xr:uid="{00000000-0005-0000-0000-0000C9110000}"/>
    <cellStyle name="Normal 2 2 2 5 6 3" xfId="4554" xr:uid="{00000000-0005-0000-0000-0000CA110000}"/>
    <cellStyle name="Normal 2 2 2 5 7" xfId="4555" xr:uid="{00000000-0005-0000-0000-0000CB110000}"/>
    <cellStyle name="Normal 2 2 2 5 7 2" xfId="4556" xr:uid="{00000000-0005-0000-0000-0000CC110000}"/>
    <cellStyle name="Normal 2 2 2 5 8" xfId="4557" xr:uid="{00000000-0005-0000-0000-0000CD110000}"/>
    <cellStyle name="Normal 2 2 2 5 8 2" xfId="4558" xr:uid="{00000000-0005-0000-0000-0000CE110000}"/>
    <cellStyle name="Normal 2 2 2 5 8 3" xfId="4559" xr:uid="{00000000-0005-0000-0000-0000CF110000}"/>
    <cellStyle name="Normal 2 2 2 5 9" xfId="4560" xr:uid="{00000000-0005-0000-0000-0000D0110000}"/>
    <cellStyle name="Normal 2 2 2 5 9 2" xfId="4561" xr:uid="{00000000-0005-0000-0000-0000D1110000}"/>
    <cellStyle name="Normal 2 2 2 50" xfId="4562" xr:uid="{00000000-0005-0000-0000-0000D2110000}"/>
    <cellStyle name="Normal 2 2 2 50 2" xfId="4563" xr:uid="{00000000-0005-0000-0000-0000D3110000}"/>
    <cellStyle name="Normal 2 2 2 51" xfId="4564" xr:uid="{00000000-0005-0000-0000-0000D4110000}"/>
    <cellStyle name="Normal 2 2 2 51 2" xfId="4565" xr:uid="{00000000-0005-0000-0000-0000D5110000}"/>
    <cellStyle name="Normal 2 2 2 52" xfId="4566" xr:uid="{00000000-0005-0000-0000-0000D6110000}"/>
    <cellStyle name="Normal 2 2 2 52 2" xfId="4567" xr:uid="{00000000-0005-0000-0000-0000D7110000}"/>
    <cellStyle name="Normal 2 2 2 53" xfId="4568" xr:uid="{00000000-0005-0000-0000-0000D8110000}"/>
    <cellStyle name="Normal 2 2 2 53 2" xfId="4569" xr:uid="{00000000-0005-0000-0000-0000D9110000}"/>
    <cellStyle name="Normal 2 2 2 54" xfId="4570" xr:uid="{00000000-0005-0000-0000-0000DA110000}"/>
    <cellStyle name="Normal 2 2 2 54 2" xfId="4571" xr:uid="{00000000-0005-0000-0000-0000DB110000}"/>
    <cellStyle name="Normal 2 2 2 55" xfId="4572" xr:uid="{00000000-0005-0000-0000-0000DC110000}"/>
    <cellStyle name="Normal 2 2 2 55 2" xfId="4573" xr:uid="{00000000-0005-0000-0000-0000DD110000}"/>
    <cellStyle name="Normal 2 2 2 56" xfId="4574" xr:uid="{00000000-0005-0000-0000-0000DE110000}"/>
    <cellStyle name="Normal 2 2 2 56 2" xfId="4575" xr:uid="{00000000-0005-0000-0000-0000DF110000}"/>
    <cellStyle name="Normal 2 2 2 57" xfId="4576" xr:uid="{00000000-0005-0000-0000-0000E0110000}"/>
    <cellStyle name="Normal 2 2 2 57 2" xfId="4577" xr:uid="{00000000-0005-0000-0000-0000E1110000}"/>
    <cellStyle name="Normal 2 2 2 58" xfId="4578" xr:uid="{00000000-0005-0000-0000-0000E2110000}"/>
    <cellStyle name="Normal 2 2 2 58 2" xfId="4579" xr:uid="{00000000-0005-0000-0000-0000E3110000}"/>
    <cellStyle name="Normal 2 2 2 59" xfId="4580" xr:uid="{00000000-0005-0000-0000-0000E4110000}"/>
    <cellStyle name="Normal 2 2 2 59 2" xfId="4581" xr:uid="{00000000-0005-0000-0000-0000E5110000}"/>
    <cellStyle name="Normal 2 2 2 6" xfId="4582" xr:uid="{00000000-0005-0000-0000-0000E6110000}"/>
    <cellStyle name="Normal 2 2 2 6 10" xfId="4583" xr:uid="{00000000-0005-0000-0000-0000E7110000}"/>
    <cellStyle name="Normal 2 2 2 6 10 2" xfId="4584" xr:uid="{00000000-0005-0000-0000-0000E8110000}"/>
    <cellStyle name="Normal 2 2 2 6 11" xfId="4585" xr:uid="{00000000-0005-0000-0000-0000E9110000}"/>
    <cellStyle name="Normal 2 2 2 6 11 2" xfId="4586" xr:uid="{00000000-0005-0000-0000-0000EA110000}"/>
    <cellStyle name="Normal 2 2 2 6 12" xfId="4587" xr:uid="{00000000-0005-0000-0000-0000EB110000}"/>
    <cellStyle name="Normal 2 2 2 6 12 2" xfId="4588" xr:uid="{00000000-0005-0000-0000-0000EC110000}"/>
    <cellStyle name="Normal 2 2 2 6 13" xfId="4589" xr:uid="{00000000-0005-0000-0000-0000ED110000}"/>
    <cellStyle name="Normal 2 2 2 6 13 2" xfId="4590" xr:uid="{00000000-0005-0000-0000-0000EE110000}"/>
    <cellStyle name="Normal 2 2 2 6 14" xfId="4591" xr:uid="{00000000-0005-0000-0000-0000EF110000}"/>
    <cellStyle name="Normal 2 2 2 6 14 2" xfId="4592" xr:uid="{00000000-0005-0000-0000-0000F0110000}"/>
    <cellStyle name="Normal 2 2 2 6 15" xfId="4593" xr:uid="{00000000-0005-0000-0000-0000F1110000}"/>
    <cellStyle name="Normal 2 2 2 6 15 2" xfId="4594" xr:uid="{00000000-0005-0000-0000-0000F2110000}"/>
    <cellStyle name="Normal 2 2 2 6 16" xfId="4595" xr:uid="{00000000-0005-0000-0000-0000F3110000}"/>
    <cellStyle name="Normal 2 2 2 6 16 2" xfId="4596" xr:uid="{00000000-0005-0000-0000-0000F4110000}"/>
    <cellStyle name="Normal 2 2 2 6 17" xfId="4597" xr:uid="{00000000-0005-0000-0000-0000F5110000}"/>
    <cellStyle name="Normal 2 2 2 6 17 2" xfId="4598" xr:uid="{00000000-0005-0000-0000-0000F6110000}"/>
    <cellStyle name="Normal 2 2 2 6 18" xfId="4599" xr:uid="{00000000-0005-0000-0000-0000F7110000}"/>
    <cellStyle name="Normal 2 2 2 6 18 2" xfId="4600" xr:uid="{00000000-0005-0000-0000-0000F8110000}"/>
    <cellStyle name="Normal 2 2 2 6 19" xfId="4601" xr:uid="{00000000-0005-0000-0000-0000F9110000}"/>
    <cellStyle name="Normal 2 2 2 6 19 2" xfId="4602" xr:uid="{00000000-0005-0000-0000-0000FA110000}"/>
    <cellStyle name="Normal 2 2 2 6 2" xfId="4603" xr:uid="{00000000-0005-0000-0000-0000FB110000}"/>
    <cellStyle name="Normal 2 2 2 6 2 2" xfId="4604" xr:uid="{00000000-0005-0000-0000-0000FC110000}"/>
    <cellStyle name="Normal 2 2 2 6 2 3" xfId="4605" xr:uid="{00000000-0005-0000-0000-0000FD110000}"/>
    <cellStyle name="Normal 2 2 2 6 2 4" xfId="10115" xr:uid="{008E26FB-D380-46DD-BE39-0A26132D7F09}"/>
    <cellStyle name="Normal 2 2 2 6 20" xfId="4606" xr:uid="{00000000-0005-0000-0000-0000FE110000}"/>
    <cellStyle name="Normal 2 2 2 6 20 2" xfId="4607" xr:uid="{00000000-0005-0000-0000-0000FF110000}"/>
    <cellStyle name="Normal 2 2 2 6 21" xfId="4608" xr:uid="{00000000-0005-0000-0000-000000120000}"/>
    <cellStyle name="Normal 2 2 2 6 21 2" xfId="4609" xr:uid="{00000000-0005-0000-0000-000001120000}"/>
    <cellStyle name="Normal 2 2 2 6 22" xfId="4610" xr:uid="{00000000-0005-0000-0000-000002120000}"/>
    <cellStyle name="Normal 2 2 2 6 23" xfId="4611" xr:uid="{00000000-0005-0000-0000-000003120000}"/>
    <cellStyle name="Normal 2 2 2 6 24" xfId="4612" xr:uid="{00000000-0005-0000-0000-000004120000}"/>
    <cellStyle name="Normal 2 2 2 6 25" xfId="4613" xr:uid="{00000000-0005-0000-0000-000005120000}"/>
    <cellStyle name="Normal 2 2 2 6 26" xfId="10092" xr:uid="{73FCFCEE-7ED8-4F0F-AC05-B5637A462513}"/>
    <cellStyle name="Normal 2 2 2 6 3" xfId="4614" xr:uid="{00000000-0005-0000-0000-000006120000}"/>
    <cellStyle name="Normal 2 2 2 6 3 2" xfId="4615" xr:uid="{00000000-0005-0000-0000-000007120000}"/>
    <cellStyle name="Normal 2 2 2 6 3 3" xfId="10140" xr:uid="{8C6143C2-E098-438A-B92F-DC2BB45334D4}"/>
    <cellStyle name="Normal 2 2 2 6 4" xfId="4616" xr:uid="{00000000-0005-0000-0000-000008120000}"/>
    <cellStyle name="Normal 2 2 2 6 4 2" xfId="4617" xr:uid="{00000000-0005-0000-0000-000009120000}"/>
    <cellStyle name="Normal 2 2 2 6 4 3" xfId="4618" xr:uid="{00000000-0005-0000-0000-00000A120000}"/>
    <cellStyle name="Normal 2 2 2 6 5" xfId="4619" xr:uid="{00000000-0005-0000-0000-00000B120000}"/>
    <cellStyle name="Normal 2 2 2 6 5 2" xfId="4620" xr:uid="{00000000-0005-0000-0000-00000C120000}"/>
    <cellStyle name="Normal 2 2 2 6 6" xfId="4621" xr:uid="{00000000-0005-0000-0000-00000D120000}"/>
    <cellStyle name="Normal 2 2 2 6 6 2" xfId="4622" xr:uid="{00000000-0005-0000-0000-00000E120000}"/>
    <cellStyle name="Normal 2 2 2 6 7" xfId="4623" xr:uid="{00000000-0005-0000-0000-00000F120000}"/>
    <cellStyle name="Normal 2 2 2 6 7 2" xfId="4624" xr:uid="{00000000-0005-0000-0000-000010120000}"/>
    <cellStyle name="Normal 2 2 2 6 8" xfId="4625" xr:uid="{00000000-0005-0000-0000-000011120000}"/>
    <cellStyle name="Normal 2 2 2 6 8 2" xfId="4626" xr:uid="{00000000-0005-0000-0000-000012120000}"/>
    <cellStyle name="Normal 2 2 2 6 9" xfId="4627" xr:uid="{00000000-0005-0000-0000-000013120000}"/>
    <cellStyle name="Normal 2 2 2 6 9 2" xfId="4628" xr:uid="{00000000-0005-0000-0000-000014120000}"/>
    <cellStyle name="Normal 2 2 2 60" xfId="4629" xr:uid="{00000000-0005-0000-0000-000015120000}"/>
    <cellStyle name="Normal 2 2 2 60 2" xfId="4630" xr:uid="{00000000-0005-0000-0000-000016120000}"/>
    <cellStyle name="Normal 2 2 2 61" xfId="4631" xr:uid="{00000000-0005-0000-0000-000017120000}"/>
    <cellStyle name="Normal 2 2 2 61 2" xfId="4632" xr:uid="{00000000-0005-0000-0000-000018120000}"/>
    <cellStyle name="Normal 2 2 2 62" xfId="4633" xr:uid="{00000000-0005-0000-0000-000019120000}"/>
    <cellStyle name="Normal 2 2 2 62 2" xfId="4634" xr:uid="{00000000-0005-0000-0000-00001A120000}"/>
    <cellStyle name="Normal 2 2 2 63" xfId="4635" xr:uid="{00000000-0005-0000-0000-00001B120000}"/>
    <cellStyle name="Normal 2 2 2 63 2" xfId="4636" xr:uid="{00000000-0005-0000-0000-00001C120000}"/>
    <cellStyle name="Normal 2 2 2 64" xfId="4637" xr:uid="{00000000-0005-0000-0000-00001D120000}"/>
    <cellStyle name="Normal 2 2 2 65" xfId="4638" xr:uid="{00000000-0005-0000-0000-00001E120000}"/>
    <cellStyle name="Normal 2 2 2 66" xfId="4639" xr:uid="{00000000-0005-0000-0000-00001F120000}"/>
    <cellStyle name="Normal 2 2 2 67" xfId="4640" xr:uid="{00000000-0005-0000-0000-000020120000}"/>
    <cellStyle name="Normal 2 2 2 68" xfId="4641" xr:uid="{00000000-0005-0000-0000-000021120000}"/>
    <cellStyle name="Normal 2 2 2 69" xfId="4642" xr:uid="{00000000-0005-0000-0000-000022120000}"/>
    <cellStyle name="Normal 2 2 2 7" xfId="4643" xr:uid="{00000000-0005-0000-0000-000023120000}"/>
    <cellStyle name="Normal 2 2 2 7 2" xfId="4644" xr:uid="{00000000-0005-0000-0000-000024120000}"/>
    <cellStyle name="Normal 2 2 2 7 2 2" xfId="4645" xr:uid="{00000000-0005-0000-0000-000025120000}"/>
    <cellStyle name="Normal 2 2 2 7 2 3" xfId="4646" xr:uid="{00000000-0005-0000-0000-000026120000}"/>
    <cellStyle name="Normal 2 2 2 7 3" xfId="4647" xr:uid="{00000000-0005-0000-0000-000027120000}"/>
    <cellStyle name="Normal 2 2 2 7 4" xfId="4648" xr:uid="{00000000-0005-0000-0000-000028120000}"/>
    <cellStyle name="Normal 2 2 2 70" xfId="4649" xr:uid="{00000000-0005-0000-0000-000029120000}"/>
    <cellStyle name="Normal 2 2 2 71" xfId="4650" xr:uid="{00000000-0005-0000-0000-00002A120000}"/>
    <cellStyle name="Normal 2 2 2 72" xfId="4651" xr:uid="{00000000-0005-0000-0000-00002B120000}"/>
    <cellStyle name="Normal 2 2 2 73" xfId="4652" xr:uid="{00000000-0005-0000-0000-00002C120000}"/>
    <cellStyle name="Normal 2 2 2 74" xfId="4653" xr:uid="{00000000-0005-0000-0000-00002D120000}"/>
    <cellStyle name="Normal 2 2 2 75" xfId="4654" xr:uid="{00000000-0005-0000-0000-00002E120000}"/>
    <cellStyle name="Normal 2 2 2 76" xfId="4655" xr:uid="{00000000-0005-0000-0000-00002F120000}"/>
    <cellStyle name="Normal 2 2 2 77" xfId="4656" xr:uid="{00000000-0005-0000-0000-000030120000}"/>
    <cellStyle name="Normal 2 2 2 78" xfId="4657" xr:uid="{00000000-0005-0000-0000-000031120000}"/>
    <cellStyle name="Normal 2 2 2 79" xfId="4658" xr:uid="{00000000-0005-0000-0000-000032120000}"/>
    <cellStyle name="Normal 2 2 2 8" xfId="4659" xr:uid="{00000000-0005-0000-0000-000033120000}"/>
    <cellStyle name="Normal 2 2 2 8 2" xfId="4660" xr:uid="{00000000-0005-0000-0000-000034120000}"/>
    <cellStyle name="Normal 2 2 2 8 2 2" xfId="4661" xr:uid="{00000000-0005-0000-0000-000035120000}"/>
    <cellStyle name="Normal 2 2 2 8 3" xfId="4662" xr:uid="{00000000-0005-0000-0000-000036120000}"/>
    <cellStyle name="Normal 2 2 2 8 4" xfId="10104" xr:uid="{174CF6C7-0ED8-4EB2-9493-D689F637452B}"/>
    <cellStyle name="Normal 2 2 2 80" xfId="4663" xr:uid="{00000000-0005-0000-0000-000037120000}"/>
    <cellStyle name="Normal 2 2 2 81" xfId="4664" xr:uid="{00000000-0005-0000-0000-000038120000}"/>
    <cellStyle name="Normal 2 2 2 82" xfId="4665" xr:uid="{00000000-0005-0000-0000-000039120000}"/>
    <cellStyle name="Normal 2 2 2 83" xfId="4666" xr:uid="{00000000-0005-0000-0000-00003A120000}"/>
    <cellStyle name="Normal 2 2 2 84" xfId="4667" xr:uid="{00000000-0005-0000-0000-00003B120000}"/>
    <cellStyle name="Normal 2 2 2 85" xfId="4668" xr:uid="{00000000-0005-0000-0000-00003C120000}"/>
    <cellStyle name="Normal 2 2 2 86" xfId="4669" xr:uid="{00000000-0005-0000-0000-00003D120000}"/>
    <cellStyle name="Normal 2 2 2 87" xfId="4670" xr:uid="{00000000-0005-0000-0000-00003E120000}"/>
    <cellStyle name="Normal 2 2 2 88" xfId="4671" xr:uid="{00000000-0005-0000-0000-00003F120000}"/>
    <cellStyle name="Normal 2 2 2 89" xfId="4672" xr:uid="{00000000-0005-0000-0000-000040120000}"/>
    <cellStyle name="Normal 2 2 2 9" xfId="4673" xr:uid="{00000000-0005-0000-0000-000041120000}"/>
    <cellStyle name="Normal 2 2 2 9 2" xfId="4674" xr:uid="{00000000-0005-0000-0000-000042120000}"/>
    <cellStyle name="Normal 2 2 2 9 2 2" xfId="4675" xr:uid="{00000000-0005-0000-0000-000043120000}"/>
    <cellStyle name="Normal 2 2 2 9 3" xfId="4676" xr:uid="{00000000-0005-0000-0000-000044120000}"/>
    <cellStyle name="Normal 2 2 2 9 4" xfId="10129" xr:uid="{4C98E817-196E-426F-A4A4-5EFB59E1B977}"/>
    <cellStyle name="Normal 2 2 2 90" xfId="4677" xr:uid="{00000000-0005-0000-0000-000045120000}"/>
    <cellStyle name="Normal 2 2 2 91" xfId="4678" xr:uid="{00000000-0005-0000-0000-000046120000}"/>
    <cellStyle name="Normal 2 2 2 92" xfId="4679" xr:uid="{00000000-0005-0000-0000-000047120000}"/>
    <cellStyle name="Normal 2 2 2 93" xfId="4680" xr:uid="{00000000-0005-0000-0000-000048120000}"/>
    <cellStyle name="Normal 2 2 2 94" xfId="4681" xr:uid="{00000000-0005-0000-0000-000049120000}"/>
    <cellStyle name="Normal 2 2 2 94 2" xfId="4682" xr:uid="{00000000-0005-0000-0000-00004A120000}"/>
    <cellStyle name="Normal 2 2 2 95" xfId="4683" xr:uid="{00000000-0005-0000-0000-00004B120000}"/>
    <cellStyle name="Normal 2 2 2 96" xfId="4684" xr:uid="{00000000-0005-0000-0000-00004C120000}"/>
    <cellStyle name="Normal 2 2 2 97" xfId="4685" xr:uid="{00000000-0005-0000-0000-00004D120000}"/>
    <cellStyle name="Normal 2 2 2 98" xfId="4686" xr:uid="{00000000-0005-0000-0000-00004E120000}"/>
    <cellStyle name="Normal 2 2 2 99" xfId="4687" xr:uid="{00000000-0005-0000-0000-00004F120000}"/>
    <cellStyle name="Normal 2 2 20" xfId="4688" xr:uid="{00000000-0005-0000-0000-000050120000}"/>
    <cellStyle name="Normal 2 2 20 2" xfId="4689" xr:uid="{00000000-0005-0000-0000-000051120000}"/>
    <cellStyle name="Normal 2 2 20 2 2" xfId="4690" xr:uid="{00000000-0005-0000-0000-000052120000}"/>
    <cellStyle name="Normal 2 2 20 3" xfId="4691" xr:uid="{00000000-0005-0000-0000-000053120000}"/>
    <cellStyle name="Normal 2 2 21" xfId="4692" xr:uid="{00000000-0005-0000-0000-000054120000}"/>
    <cellStyle name="Normal 2 2 21 2" xfId="4693" xr:uid="{00000000-0005-0000-0000-000055120000}"/>
    <cellStyle name="Normal 2 2 21 2 2" xfId="4694" xr:uid="{00000000-0005-0000-0000-000056120000}"/>
    <cellStyle name="Normal 2 2 21 3" xfId="4695" xr:uid="{00000000-0005-0000-0000-000057120000}"/>
    <cellStyle name="Normal 2 2 22" xfId="4696" xr:uid="{00000000-0005-0000-0000-000058120000}"/>
    <cellStyle name="Normal 2 2 22 2" xfId="4697" xr:uid="{00000000-0005-0000-0000-000059120000}"/>
    <cellStyle name="Normal 2 2 22 2 2" xfId="4698" xr:uid="{00000000-0005-0000-0000-00005A120000}"/>
    <cellStyle name="Normal 2 2 22 3" xfId="4699" xr:uid="{00000000-0005-0000-0000-00005B120000}"/>
    <cellStyle name="Normal 2 2 23" xfId="4700" xr:uid="{00000000-0005-0000-0000-00005C120000}"/>
    <cellStyle name="Normal 2 2 23 2" xfId="4701" xr:uid="{00000000-0005-0000-0000-00005D120000}"/>
    <cellStyle name="Normal 2 2 23 2 2" xfId="4702" xr:uid="{00000000-0005-0000-0000-00005E120000}"/>
    <cellStyle name="Normal 2 2 23 3" xfId="4703" xr:uid="{00000000-0005-0000-0000-00005F120000}"/>
    <cellStyle name="Normal 2 2 24" xfId="4704" xr:uid="{00000000-0005-0000-0000-000060120000}"/>
    <cellStyle name="Normal 2 2 24 2" xfId="4705" xr:uid="{00000000-0005-0000-0000-000061120000}"/>
    <cellStyle name="Normal 2 2 24 2 2" xfId="4706" xr:uid="{00000000-0005-0000-0000-000062120000}"/>
    <cellStyle name="Normal 2 2 24 3" xfId="4707" xr:uid="{00000000-0005-0000-0000-000063120000}"/>
    <cellStyle name="Normal 2 2 25" xfId="4708" xr:uid="{00000000-0005-0000-0000-000064120000}"/>
    <cellStyle name="Normal 2 2 25 2" xfId="4709" xr:uid="{00000000-0005-0000-0000-000065120000}"/>
    <cellStyle name="Normal 2 2 25 2 2" xfId="4710" xr:uid="{00000000-0005-0000-0000-000066120000}"/>
    <cellStyle name="Normal 2 2 25 3" xfId="4711" xr:uid="{00000000-0005-0000-0000-000067120000}"/>
    <cellStyle name="Normal 2 2 26" xfId="4712" xr:uid="{00000000-0005-0000-0000-000068120000}"/>
    <cellStyle name="Normal 2 2 26 2" xfId="4713" xr:uid="{00000000-0005-0000-0000-000069120000}"/>
    <cellStyle name="Normal 2 2 26 2 2" xfId="4714" xr:uid="{00000000-0005-0000-0000-00006A120000}"/>
    <cellStyle name="Normal 2 2 26 3" xfId="4715" xr:uid="{00000000-0005-0000-0000-00006B120000}"/>
    <cellStyle name="Normal 2 2 27" xfId="4716" xr:uid="{00000000-0005-0000-0000-00006C120000}"/>
    <cellStyle name="Normal 2 2 27 2" xfId="4717" xr:uid="{00000000-0005-0000-0000-00006D120000}"/>
    <cellStyle name="Normal 2 2 27 2 2" xfId="4718" xr:uid="{00000000-0005-0000-0000-00006E120000}"/>
    <cellStyle name="Normal 2 2 27 3" xfId="4719" xr:uid="{00000000-0005-0000-0000-00006F120000}"/>
    <cellStyle name="Normal 2 2 28" xfId="4720" xr:uid="{00000000-0005-0000-0000-000070120000}"/>
    <cellStyle name="Normal 2 2 28 2" xfId="4721" xr:uid="{00000000-0005-0000-0000-000071120000}"/>
    <cellStyle name="Normal 2 2 28 2 2" xfId="4722" xr:uid="{00000000-0005-0000-0000-000072120000}"/>
    <cellStyle name="Normal 2 2 28 3" xfId="4723" xr:uid="{00000000-0005-0000-0000-000073120000}"/>
    <cellStyle name="Normal 2 2 29" xfId="4724" xr:uid="{00000000-0005-0000-0000-000074120000}"/>
    <cellStyle name="Normal 2 2 29 2" xfId="4725" xr:uid="{00000000-0005-0000-0000-000075120000}"/>
    <cellStyle name="Normal 2 2 29 2 2" xfId="4726" xr:uid="{00000000-0005-0000-0000-000076120000}"/>
    <cellStyle name="Normal 2 2 29 3" xfId="4727" xr:uid="{00000000-0005-0000-0000-000077120000}"/>
    <cellStyle name="Normal 2 2 3" xfId="4728" xr:uid="{00000000-0005-0000-0000-000078120000}"/>
    <cellStyle name="Normal 2 2 3 2" xfId="4729" xr:uid="{00000000-0005-0000-0000-000079120000}"/>
    <cellStyle name="Normal 2 2 3 2 2" xfId="4730" xr:uid="{00000000-0005-0000-0000-00007A120000}"/>
    <cellStyle name="Normal 2 2 3 2 2 2" xfId="9709" xr:uid="{6500D23C-15BE-46D8-A6BF-06BBCE71762C}"/>
    <cellStyle name="Normal 2 2 3 2 2 3" xfId="10004" xr:uid="{30844531-BC6D-4493-ACAC-0B10789A8C8E}"/>
    <cellStyle name="Normal 2 2 3 2 3" xfId="4731" xr:uid="{00000000-0005-0000-0000-00007B120000}"/>
    <cellStyle name="Normal 2 2 3 2 3 2" xfId="10142" xr:uid="{FBF50360-D6B5-4A63-A62E-93C2ED423327}"/>
    <cellStyle name="Normal 2 2 3 2 4" xfId="9595" xr:uid="{AA6CCECE-737B-484E-9739-4A49C82569B6}"/>
    <cellStyle name="Normal 2 2 3 2 5" xfId="9890" xr:uid="{8E146D55-0FCD-49D0-8874-F50B3C1CB261}"/>
    <cellStyle name="Normal 2 2 3 3" xfId="4732" xr:uid="{00000000-0005-0000-0000-00007C120000}"/>
    <cellStyle name="Normal 2 2 3 3 2" xfId="4733" xr:uid="{00000000-0005-0000-0000-00007D120000}"/>
    <cellStyle name="Normal 2 2 3 3 3" xfId="9652" xr:uid="{02DC05A2-F606-4B2A-8532-649DFE8F9F67}"/>
    <cellStyle name="Normal 2 2 3 3 4" xfId="9947" xr:uid="{35EE1202-BFAB-4813-89EF-4AC6D6D4DF63}"/>
    <cellStyle name="Normal 2 2 3 4" xfId="4734" xr:uid="{00000000-0005-0000-0000-00007E120000}"/>
    <cellStyle name="Normal 2 2 3 4 2" xfId="10141" xr:uid="{2A47E594-EF57-4790-956E-B43AB1869250}"/>
    <cellStyle name="Normal 2 2 3 5" xfId="4735" xr:uid="{00000000-0005-0000-0000-00007F120000}"/>
    <cellStyle name="Normal 2 2 3 6" xfId="4736" xr:uid="{00000000-0005-0000-0000-000080120000}"/>
    <cellStyle name="Normal 2 2 3 7" xfId="4737" xr:uid="{00000000-0005-0000-0000-000081120000}"/>
    <cellStyle name="Normal 2 2 3 8" xfId="9538" xr:uid="{3BF66BE6-AB7B-4AE7-8502-29B3A1BFF06C}"/>
    <cellStyle name="Normal 2 2 3 9" xfId="9833" xr:uid="{8DAB7DFF-F676-422E-90BE-578D65FBAA36}"/>
    <cellStyle name="Normal 2 2 30" xfId="4738" xr:uid="{00000000-0005-0000-0000-000082120000}"/>
    <cellStyle name="Normal 2 2 30 2" xfId="4739" xr:uid="{00000000-0005-0000-0000-000083120000}"/>
    <cellStyle name="Normal 2 2 30 2 2" xfId="4740" xr:uid="{00000000-0005-0000-0000-000084120000}"/>
    <cellStyle name="Normal 2 2 30 3" xfId="4741" xr:uid="{00000000-0005-0000-0000-000085120000}"/>
    <cellStyle name="Normal 2 2 31" xfId="4742" xr:uid="{00000000-0005-0000-0000-000086120000}"/>
    <cellStyle name="Normal 2 2 31 2" xfId="4743" xr:uid="{00000000-0005-0000-0000-000087120000}"/>
    <cellStyle name="Normal 2 2 31 2 2" xfId="4744" xr:uid="{00000000-0005-0000-0000-000088120000}"/>
    <cellStyle name="Normal 2 2 31 3" xfId="4745" xr:uid="{00000000-0005-0000-0000-000089120000}"/>
    <cellStyle name="Normal 2 2 32" xfId="4746" xr:uid="{00000000-0005-0000-0000-00008A120000}"/>
    <cellStyle name="Normal 2 2 32 2" xfId="4747" xr:uid="{00000000-0005-0000-0000-00008B120000}"/>
    <cellStyle name="Normal 2 2 32 2 2" xfId="4748" xr:uid="{00000000-0005-0000-0000-00008C120000}"/>
    <cellStyle name="Normal 2 2 32 3" xfId="4749" xr:uid="{00000000-0005-0000-0000-00008D120000}"/>
    <cellStyle name="Normal 2 2 33" xfId="4750" xr:uid="{00000000-0005-0000-0000-00008E120000}"/>
    <cellStyle name="Normal 2 2 33 2" xfId="4751" xr:uid="{00000000-0005-0000-0000-00008F120000}"/>
    <cellStyle name="Normal 2 2 33 2 2" xfId="4752" xr:uid="{00000000-0005-0000-0000-000090120000}"/>
    <cellStyle name="Normal 2 2 33 3" xfId="4753" xr:uid="{00000000-0005-0000-0000-000091120000}"/>
    <cellStyle name="Normal 2 2 34" xfId="4754" xr:uid="{00000000-0005-0000-0000-000092120000}"/>
    <cellStyle name="Normal 2 2 34 2" xfId="4755" xr:uid="{00000000-0005-0000-0000-000093120000}"/>
    <cellStyle name="Normal 2 2 34 2 2" xfId="4756" xr:uid="{00000000-0005-0000-0000-000094120000}"/>
    <cellStyle name="Normal 2 2 34 3" xfId="4757" xr:uid="{00000000-0005-0000-0000-000095120000}"/>
    <cellStyle name="Normal 2 2 35" xfId="4758" xr:uid="{00000000-0005-0000-0000-000096120000}"/>
    <cellStyle name="Normal 2 2 35 2" xfId="4759" xr:uid="{00000000-0005-0000-0000-000097120000}"/>
    <cellStyle name="Normal 2 2 35 2 2" xfId="4760" xr:uid="{00000000-0005-0000-0000-000098120000}"/>
    <cellStyle name="Normal 2 2 35 3" xfId="4761" xr:uid="{00000000-0005-0000-0000-000099120000}"/>
    <cellStyle name="Normal 2 2 36" xfId="4762" xr:uid="{00000000-0005-0000-0000-00009A120000}"/>
    <cellStyle name="Normal 2 2 36 2" xfId="4763" xr:uid="{00000000-0005-0000-0000-00009B120000}"/>
    <cellStyle name="Normal 2 2 36 2 2" xfId="4764" xr:uid="{00000000-0005-0000-0000-00009C120000}"/>
    <cellStyle name="Normal 2 2 36 3" xfId="4765" xr:uid="{00000000-0005-0000-0000-00009D120000}"/>
    <cellStyle name="Normal 2 2 37" xfId="4766" xr:uid="{00000000-0005-0000-0000-00009E120000}"/>
    <cellStyle name="Normal 2 2 37 2" xfId="4767" xr:uid="{00000000-0005-0000-0000-00009F120000}"/>
    <cellStyle name="Normal 2 2 37 2 2" xfId="4768" xr:uid="{00000000-0005-0000-0000-0000A0120000}"/>
    <cellStyle name="Normal 2 2 37 3" xfId="4769" xr:uid="{00000000-0005-0000-0000-0000A1120000}"/>
    <cellStyle name="Normal 2 2 38" xfId="4770" xr:uid="{00000000-0005-0000-0000-0000A2120000}"/>
    <cellStyle name="Normal 2 2 38 2" xfId="4771" xr:uid="{00000000-0005-0000-0000-0000A3120000}"/>
    <cellStyle name="Normal 2 2 38 2 2" xfId="4772" xr:uid="{00000000-0005-0000-0000-0000A4120000}"/>
    <cellStyle name="Normal 2 2 38 3" xfId="4773" xr:uid="{00000000-0005-0000-0000-0000A5120000}"/>
    <cellStyle name="Normal 2 2 39" xfId="4774" xr:uid="{00000000-0005-0000-0000-0000A6120000}"/>
    <cellStyle name="Normal 2 2 39 2" xfId="4775" xr:uid="{00000000-0005-0000-0000-0000A7120000}"/>
    <cellStyle name="Normal 2 2 39 2 2" xfId="4776" xr:uid="{00000000-0005-0000-0000-0000A8120000}"/>
    <cellStyle name="Normal 2 2 39 3" xfId="4777" xr:uid="{00000000-0005-0000-0000-0000A9120000}"/>
    <cellStyle name="Normal 2 2 4" xfId="4778" xr:uid="{00000000-0005-0000-0000-0000AA120000}"/>
    <cellStyle name="Normal 2 2 4 10" xfId="4779" xr:uid="{00000000-0005-0000-0000-0000AB120000}"/>
    <cellStyle name="Normal 2 2 4 11" xfId="4780" xr:uid="{00000000-0005-0000-0000-0000AC120000}"/>
    <cellStyle name="Normal 2 2 4 12" xfId="4781" xr:uid="{00000000-0005-0000-0000-0000AD120000}"/>
    <cellStyle name="Normal 2 2 4 13" xfId="4782" xr:uid="{00000000-0005-0000-0000-0000AE120000}"/>
    <cellStyle name="Normal 2 2 4 14" xfId="4783" xr:uid="{00000000-0005-0000-0000-0000AF120000}"/>
    <cellStyle name="Normal 2 2 4 15" xfId="4784" xr:uid="{00000000-0005-0000-0000-0000B0120000}"/>
    <cellStyle name="Normal 2 2 4 16" xfId="4785" xr:uid="{00000000-0005-0000-0000-0000B1120000}"/>
    <cellStyle name="Normal 2 2 4 17" xfId="4786" xr:uid="{00000000-0005-0000-0000-0000B2120000}"/>
    <cellStyle name="Normal 2 2 4 18" xfId="4787" xr:uid="{00000000-0005-0000-0000-0000B3120000}"/>
    <cellStyle name="Normal 2 2 4 19" xfId="4788" xr:uid="{00000000-0005-0000-0000-0000B4120000}"/>
    <cellStyle name="Normal 2 2 4 2" xfId="4789" xr:uid="{00000000-0005-0000-0000-0000B5120000}"/>
    <cellStyle name="Normal 2 2 4 2 2" xfId="4790" xr:uid="{00000000-0005-0000-0000-0000B6120000}"/>
    <cellStyle name="Normal 2 2 4 2 3" xfId="9664" xr:uid="{13DEE90A-AC00-4CE9-8280-87F390E8C683}"/>
    <cellStyle name="Normal 2 2 4 2 4" xfId="9959" xr:uid="{F09C7FE5-3BAF-4DA6-A16E-DCE7C8A34BB5}"/>
    <cellStyle name="Normal 2 2 4 20" xfId="4791" xr:uid="{00000000-0005-0000-0000-0000B7120000}"/>
    <cellStyle name="Normal 2 2 4 21" xfId="4792" xr:uid="{00000000-0005-0000-0000-0000B8120000}"/>
    <cellStyle name="Normal 2 2 4 22" xfId="4793" xr:uid="{00000000-0005-0000-0000-0000B9120000}"/>
    <cellStyle name="Normal 2 2 4 23" xfId="4794" xr:uid="{00000000-0005-0000-0000-0000BA120000}"/>
    <cellStyle name="Normal 2 2 4 24" xfId="4795" xr:uid="{00000000-0005-0000-0000-0000BB120000}"/>
    <cellStyle name="Normal 2 2 4 25" xfId="4796" xr:uid="{00000000-0005-0000-0000-0000BC120000}"/>
    <cellStyle name="Normal 2 2 4 26" xfId="4797" xr:uid="{00000000-0005-0000-0000-0000BD120000}"/>
    <cellStyle name="Normal 2 2 4 27" xfId="4798" xr:uid="{00000000-0005-0000-0000-0000BE120000}"/>
    <cellStyle name="Normal 2 2 4 28" xfId="4799" xr:uid="{00000000-0005-0000-0000-0000BF120000}"/>
    <cellStyle name="Normal 2 2 4 29" xfId="4800" xr:uid="{00000000-0005-0000-0000-0000C0120000}"/>
    <cellStyle name="Normal 2 2 4 3" xfId="4801" xr:uid="{00000000-0005-0000-0000-0000C1120000}"/>
    <cellStyle name="Normal 2 2 4 30" xfId="4802" xr:uid="{00000000-0005-0000-0000-0000C2120000}"/>
    <cellStyle name="Normal 2 2 4 31" xfId="4803" xr:uid="{00000000-0005-0000-0000-0000C3120000}"/>
    <cellStyle name="Normal 2 2 4 32" xfId="4804" xr:uid="{00000000-0005-0000-0000-0000C4120000}"/>
    <cellStyle name="Normal 2 2 4 33" xfId="4805" xr:uid="{00000000-0005-0000-0000-0000C5120000}"/>
    <cellStyle name="Normal 2 2 4 34" xfId="4806" xr:uid="{00000000-0005-0000-0000-0000C6120000}"/>
    <cellStyle name="Normal 2 2 4 35" xfId="4807" xr:uid="{00000000-0005-0000-0000-0000C7120000}"/>
    <cellStyle name="Normal 2 2 4 36" xfId="4808" xr:uid="{00000000-0005-0000-0000-0000C8120000}"/>
    <cellStyle name="Normal 2 2 4 37" xfId="4809" xr:uid="{00000000-0005-0000-0000-0000C9120000}"/>
    <cellStyle name="Normal 2 2 4 38" xfId="4810" xr:uid="{00000000-0005-0000-0000-0000CA120000}"/>
    <cellStyle name="Normal 2 2 4 39" xfId="4811" xr:uid="{00000000-0005-0000-0000-0000CB120000}"/>
    <cellStyle name="Normal 2 2 4 4" xfId="4812" xr:uid="{00000000-0005-0000-0000-0000CC120000}"/>
    <cellStyle name="Normal 2 2 4 40" xfId="4813" xr:uid="{00000000-0005-0000-0000-0000CD120000}"/>
    <cellStyle name="Normal 2 2 4 41" xfId="4814" xr:uid="{00000000-0005-0000-0000-0000CE120000}"/>
    <cellStyle name="Normal 2 2 4 42" xfId="4815" xr:uid="{00000000-0005-0000-0000-0000CF120000}"/>
    <cellStyle name="Normal 2 2 4 43" xfId="4816" xr:uid="{00000000-0005-0000-0000-0000D0120000}"/>
    <cellStyle name="Normal 2 2 4 44" xfId="4817" xr:uid="{00000000-0005-0000-0000-0000D1120000}"/>
    <cellStyle name="Normal 2 2 4 45" xfId="4818" xr:uid="{00000000-0005-0000-0000-0000D2120000}"/>
    <cellStyle name="Normal 2 2 4 46" xfId="4819" xr:uid="{00000000-0005-0000-0000-0000D3120000}"/>
    <cellStyle name="Normal 2 2 4 47" xfId="4820" xr:uid="{00000000-0005-0000-0000-0000D4120000}"/>
    <cellStyle name="Normal 2 2 4 48" xfId="4821" xr:uid="{00000000-0005-0000-0000-0000D5120000}"/>
    <cellStyle name="Normal 2 2 4 49" xfId="4822" xr:uid="{00000000-0005-0000-0000-0000D6120000}"/>
    <cellStyle name="Normal 2 2 4 5" xfId="4823" xr:uid="{00000000-0005-0000-0000-0000D7120000}"/>
    <cellStyle name="Normal 2 2 4 50" xfId="4824" xr:uid="{00000000-0005-0000-0000-0000D8120000}"/>
    <cellStyle name="Normal 2 2 4 51" xfId="4825" xr:uid="{00000000-0005-0000-0000-0000D9120000}"/>
    <cellStyle name="Normal 2 2 4 52" xfId="4826" xr:uid="{00000000-0005-0000-0000-0000DA120000}"/>
    <cellStyle name="Normal 2 2 4 53" xfId="4827" xr:uid="{00000000-0005-0000-0000-0000DB120000}"/>
    <cellStyle name="Normal 2 2 4 54" xfId="4828" xr:uid="{00000000-0005-0000-0000-0000DC120000}"/>
    <cellStyle name="Normal 2 2 4 55" xfId="4829" xr:uid="{00000000-0005-0000-0000-0000DD120000}"/>
    <cellStyle name="Normal 2 2 4 56" xfId="4830" xr:uid="{00000000-0005-0000-0000-0000DE120000}"/>
    <cellStyle name="Normal 2 2 4 57" xfId="4831" xr:uid="{00000000-0005-0000-0000-0000DF120000}"/>
    <cellStyle name="Normal 2 2 4 58" xfId="4832" xr:uid="{00000000-0005-0000-0000-0000E0120000}"/>
    <cellStyle name="Normal 2 2 4 59" xfId="4833" xr:uid="{00000000-0005-0000-0000-0000E1120000}"/>
    <cellStyle name="Normal 2 2 4 6" xfId="4834" xr:uid="{00000000-0005-0000-0000-0000E2120000}"/>
    <cellStyle name="Normal 2 2 4 60" xfId="4835" xr:uid="{00000000-0005-0000-0000-0000E3120000}"/>
    <cellStyle name="Normal 2 2 4 61" xfId="4836" xr:uid="{00000000-0005-0000-0000-0000E4120000}"/>
    <cellStyle name="Normal 2 2 4 62" xfId="4837" xr:uid="{00000000-0005-0000-0000-0000E5120000}"/>
    <cellStyle name="Normal 2 2 4 63" xfId="4838" xr:uid="{00000000-0005-0000-0000-0000E6120000}"/>
    <cellStyle name="Normal 2 2 4 64" xfId="4839" xr:uid="{00000000-0005-0000-0000-0000E7120000}"/>
    <cellStyle name="Normal 2 2 4 65" xfId="4840" xr:uid="{00000000-0005-0000-0000-0000E8120000}"/>
    <cellStyle name="Normal 2 2 4 66" xfId="4841" xr:uid="{00000000-0005-0000-0000-0000E9120000}"/>
    <cellStyle name="Normal 2 2 4 67" xfId="4842" xr:uid="{00000000-0005-0000-0000-0000EA120000}"/>
    <cellStyle name="Normal 2 2 4 68" xfId="4843" xr:uid="{00000000-0005-0000-0000-0000EB120000}"/>
    <cellStyle name="Normal 2 2 4 69" xfId="4844" xr:uid="{00000000-0005-0000-0000-0000EC120000}"/>
    <cellStyle name="Normal 2 2 4 7" xfId="4845" xr:uid="{00000000-0005-0000-0000-0000ED120000}"/>
    <cellStyle name="Normal 2 2 4 70" xfId="4846" xr:uid="{00000000-0005-0000-0000-0000EE120000}"/>
    <cellStyle name="Normal 2 2 4 71" xfId="4847" xr:uid="{00000000-0005-0000-0000-0000EF120000}"/>
    <cellStyle name="Normal 2 2 4 72" xfId="4848" xr:uid="{00000000-0005-0000-0000-0000F0120000}"/>
    <cellStyle name="Normal 2 2 4 73" xfId="4849" xr:uid="{00000000-0005-0000-0000-0000F1120000}"/>
    <cellStyle name="Normal 2 2 4 74" xfId="4850" xr:uid="{00000000-0005-0000-0000-0000F2120000}"/>
    <cellStyle name="Normal 2 2 4 75" xfId="4851" xr:uid="{00000000-0005-0000-0000-0000F3120000}"/>
    <cellStyle name="Normal 2 2 4 76" xfId="4852" xr:uid="{00000000-0005-0000-0000-0000F4120000}"/>
    <cellStyle name="Normal 2 2 4 77" xfId="4853" xr:uid="{00000000-0005-0000-0000-0000F5120000}"/>
    <cellStyle name="Normal 2 2 4 78" xfId="4854" xr:uid="{00000000-0005-0000-0000-0000F6120000}"/>
    <cellStyle name="Normal 2 2 4 79" xfId="4855" xr:uid="{00000000-0005-0000-0000-0000F7120000}"/>
    <cellStyle name="Normal 2 2 4 8" xfId="4856" xr:uid="{00000000-0005-0000-0000-0000F8120000}"/>
    <cellStyle name="Normal 2 2 4 80" xfId="4857" xr:uid="{00000000-0005-0000-0000-0000F9120000}"/>
    <cellStyle name="Normal 2 2 4 81" xfId="4858" xr:uid="{00000000-0005-0000-0000-0000FA120000}"/>
    <cellStyle name="Normal 2 2 4 82" xfId="4859" xr:uid="{00000000-0005-0000-0000-0000FB120000}"/>
    <cellStyle name="Normal 2 2 4 83" xfId="4860" xr:uid="{00000000-0005-0000-0000-0000FC120000}"/>
    <cellStyle name="Normal 2 2 4 84" xfId="4861" xr:uid="{00000000-0005-0000-0000-0000FD120000}"/>
    <cellStyle name="Normal 2 2 4 85" xfId="4862" xr:uid="{00000000-0005-0000-0000-0000FE120000}"/>
    <cellStyle name="Normal 2 2 4 86" xfId="4863" xr:uid="{00000000-0005-0000-0000-0000FF120000}"/>
    <cellStyle name="Normal 2 2 4 87" xfId="4864" xr:uid="{00000000-0005-0000-0000-000000130000}"/>
    <cellStyle name="Normal 2 2 4 88" xfId="4865" xr:uid="{00000000-0005-0000-0000-000001130000}"/>
    <cellStyle name="Normal 2 2 4 89" xfId="4866" xr:uid="{00000000-0005-0000-0000-000002130000}"/>
    <cellStyle name="Normal 2 2 4 9" xfId="4867" xr:uid="{00000000-0005-0000-0000-000003130000}"/>
    <cellStyle name="Normal 2 2 4 90" xfId="4868" xr:uid="{00000000-0005-0000-0000-000004130000}"/>
    <cellStyle name="Normal 2 2 4 91" xfId="4869" xr:uid="{00000000-0005-0000-0000-000005130000}"/>
    <cellStyle name="Normal 2 2 4 92" xfId="9550" xr:uid="{EE936140-D8B5-495D-9996-D06B50C15501}"/>
    <cellStyle name="Normal 2 2 4 93" xfId="9845" xr:uid="{CB3A2CC8-0D92-48A7-8DAD-ECAD2628CF46}"/>
    <cellStyle name="Normal 2 2 40" xfId="4870" xr:uid="{00000000-0005-0000-0000-000006130000}"/>
    <cellStyle name="Normal 2 2 40 2" xfId="4871" xr:uid="{00000000-0005-0000-0000-000007130000}"/>
    <cellStyle name="Normal 2 2 40 2 2" xfId="4872" xr:uid="{00000000-0005-0000-0000-000008130000}"/>
    <cellStyle name="Normal 2 2 40 3" xfId="4873" xr:uid="{00000000-0005-0000-0000-000009130000}"/>
    <cellStyle name="Normal 2 2 41" xfId="4874" xr:uid="{00000000-0005-0000-0000-00000A130000}"/>
    <cellStyle name="Normal 2 2 41 2" xfId="4875" xr:uid="{00000000-0005-0000-0000-00000B130000}"/>
    <cellStyle name="Normal 2 2 41 2 2" xfId="4876" xr:uid="{00000000-0005-0000-0000-00000C130000}"/>
    <cellStyle name="Normal 2 2 41 3" xfId="4877" xr:uid="{00000000-0005-0000-0000-00000D130000}"/>
    <cellStyle name="Normal 2 2 42" xfId="4878" xr:uid="{00000000-0005-0000-0000-00000E130000}"/>
    <cellStyle name="Normal 2 2 42 2" xfId="4879" xr:uid="{00000000-0005-0000-0000-00000F130000}"/>
    <cellStyle name="Normal 2 2 42 2 2" xfId="4880" xr:uid="{00000000-0005-0000-0000-000010130000}"/>
    <cellStyle name="Normal 2 2 42 3" xfId="4881" xr:uid="{00000000-0005-0000-0000-000011130000}"/>
    <cellStyle name="Normal 2 2 43" xfId="4882" xr:uid="{00000000-0005-0000-0000-000012130000}"/>
    <cellStyle name="Normal 2 2 43 2" xfId="4883" xr:uid="{00000000-0005-0000-0000-000013130000}"/>
    <cellStyle name="Normal 2 2 43 2 2" xfId="4884" xr:uid="{00000000-0005-0000-0000-000014130000}"/>
    <cellStyle name="Normal 2 2 43 3" xfId="4885" xr:uid="{00000000-0005-0000-0000-000015130000}"/>
    <cellStyle name="Normal 2 2 44" xfId="4886" xr:uid="{00000000-0005-0000-0000-000016130000}"/>
    <cellStyle name="Normal 2 2 44 2" xfId="4887" xr:uid="{00000000-0005-0000-0000-000017130000}"/>
    <cellStyle name="Normal 2 2 44 2 2" xfId="4888" xr:uid="{00000000-0005-0000-0000-000018130000}"/>
    <cellStyle name="Normal 2 2 44 3" xfId="4889" xr:uid="{00000000-0005-0000-0000-000019130000}"/>
    <cellStyle name="Normal 2 2 45" xfId="4890" xr:uid="{00000000-0005-0000-0000-00001A130000}"/>
    <cellStyle name="Normal 2 2 45 2" xfId="4891" xr:uid="{00000000-0005-0000-0000-00001B130000}"/>
    <cellStyle name="Normal 2 2 45 2 2" xfId="4892" xr:uid="{00000000-0005-0000-0000-00001C130000}"/>
    <cellStyle name="Normal 2 2 45 3" xfId="4893" xr:uid="{00000000-0005-0000-0000-00001D130000}"/>
    <cellStyle name="Normal 2 2 46" xfId="4894" xr:uid="{00000000-0005-0000-0000-00001E130000}"/>
    <cellStyle name="Normal 2 2 46 2" xfId="4895" xr:uid="{00000000-0005-0000-0000-00001F130000}"/>
    <cellStyle name="Normal 2 2 46 2 2" xfId="4896" xr:uid="{00000000-0005-0000-0000-000020130000}"/>
    <cellStyle name="Normal 2 2 46 3" xfId="4897" xr:uid="{00000000-0005-0000-0000-000021130000}"/>
    <cellStyle name="Normal 2 2 47" xfId="4898" xr:uid="{00000000-0005-0000-0000-000022130000}"/>
    <cellStyle name="Normal 2 2 47 2" xfId="4899" xr:uid="{00000000-0005-0000-0000-000023130000}"/>
    <cellStyle name="Normal 2 2 47 2 2" xfId="4900" xr:uid="{00000000-0005-0000-0000-000024130000}"/>
    <cellStyle name="Normal 2 2 47 3" xfId="4901" xr:uid="{00000000-0005-0000-0000-000025130000}"/>
    <cellStyle name="Normal 2 2 48" xfId="4902" xr:uid="{00000000-0005-0000-0000-000026130000}"/>
    <cellStyle name="Normal 2 2 48 2" xfId="4903" xr:uid="{00000000-0005-0000-0000-000027130000}"/>
    <cellStyle name="Normal 2 2 48 2 2" xfId="4904" xr:uid="{00000000-0005-0000-0000-000028130000}"/>
    <cellStyle name="Normal 2 2 48 3" xfId="4905" xr:uid="{00000000-0005-0000-0000-000029130000}"/>
    <cellStyle name="Normal 2 2 49" xfId="4906" xr:uid="{00000000-0005-0000-0000-00002A130000}"/>
    <cellStyle name="Normal 2 2 49 2" xfId="4907" xr:uid="{00000000-0005-0000-0000-00002B130000}"/>
    <cellStyle name="Normal 2 2 49 2 2" xfId="4908" xr:uid="{00000000-0005-0000-0000-00002C130000}"/>
    <cellStyle name="Normal 2 2 49 3" xfId="4909" xr:uid="{00000000-0005-0000-0000-00002D130000}"/>
    <cellStyle name="Normal 2 2 5" xfId="4910" xr:uid="{00000000-0005-0000-0000-00002E130000}"/>
    <cellStyle name="Normal 2 2 5 10" xfId="4911" xr:uid="{00000000-0005-0000-0000-00002F130000}"/>
    <cellStyle name="Normal 2 2 5 11" xfId="4912" xr:uid="{00000000-0005-0000-0000-000030130000}"/>
    <cellStyle name="Normal 2 2 5 12" xfId="4913" xr:uid="{00000000-0005-0000-0000-000031130000}"/>
    <cellStyle name="Normal 2 2 5 13" xfId="4914" xr:uid="{00000000-0005-0000-0000-000032130000}"/>
    <cellStyle name="Normal 2 2 5 14" xfId="4915" xr:uid="{00000000-0005-0000-0000-000033130000}"/>
    <cellStyle name="Normal 2 2 5 15" xfId="4916" xr:uid="{00000000-0005-0000-0000-000034130000}"/>
    <cellStyle name="Normal 2 2 5 16" xfId="4917" xr:uid="{00000000-0005-0000-0000-000035130000}"/>
    <cellStyle name="Normal 2 2 5 17" xfId="4918" xr:uid="{00000000-0005-0000-0000-000036130000}"/>
    <cellStyle name="Normal 2 2 5 18" xfId="4919" xr:uid="{00000000-0005-0000-0000-000037130000}"/>
    <cellStyle name="Normal 2 2 5 19" xfId="4920" xr:uid="{00000000-0005-0000-0000-000038130000}"/>
    <cellStyle name="Normal 2 2 5 2" xfId="4921" xr:uid="{00000000-0005-0000-0000-000039130000}"/>
    <cellStyle name="Normal 2 2 5 2 2" xfId="4922" xr:uid="{00000000-0005-0000-0000-00003A130000}"/>
    <cellStyle name="Normal 2 2 5 20" xfId="4923" xr:uid="{00000000-0005-0000-0000-00003B130000}"/>
    <cellStyle name="Normal 2 2 5 21" xfId="4924" xr:uid="{00000000-0005-0000-0000-00003C130000}"/>
    <cellStyle name="Normal 2 2 5 22" xfId="4925" xr:uid="{00000000-0005-0000-0000-00003D130000}"/>
    <cellStyle name="Normal 2 2 5 23" xfId="4926" xr:uid="{00000000-0005-0000-0000-00003E130000}"/>
    <cellStyle name="Normal 2 2 5 24" xfId="4927" xr:uid="{00000000-0005-0000-0000-00003F130000}"/>
    <cellStyle name="Normal 2 2 5 25" xfId="4928" xr:uid="{00000000-0005-0000-0000-000040130000}"/>
    <cellStyle name="Normal 2 2 5 26" xfId="4929" xr:uid="{00000000-0005-0000-0000-000041130000}"/>
    <cellStyle name="Normal 2 2 5 27" xfId="4930" xr:uid="{00000000-0005-0000-0000-000042130000}"/>
    <cellStyle name="Normal 2 2 5 28" xfId="4931" xr:uid="{00000000-0005-0000-0000-000043130000}"/>
    <cellStyle name="Normal 2 2 5 29" xfId="4932" xr:uid="{00000000-0005-0000-0000-000044130000}"/>
    <cellStyle name="Normal 2 2 5 3" xfId="4933" xr:uid="{00000000-0005-0000-0000-000045130000}"/>
    <cellStyle name="Normal 2 2 5 30" xfId="4934" xr:uid="{00000000-0005-0000-0000-000046130000}"/>
    <cellStyle name="Normal 2 2 5 31" xfId="4935" xr:uid="{00000000-0005-0000-0000-000047130000}"/>
    <cellStyle name="Normal 2 2 5 32" xfId="4936" xr:uid="{00000000-0005-0000-0000-000048130000}"/>
    <cellStyle name="Normal 2 2 5 33" xfId="4937" xr:uid="{00000000-0005-0000-0000-000049130000}"/>
    <cellStyle name="Normal 2 2 5 34" xfId="4938" xr:uid="{00000000-0005-0000-0000-00004A130000}"/>
    <cellStyle name="Normal 2 2 5 35" xfId="4939" xr:uid="{00000000-0005-0000-0000-00004B130000}"/>
    <cellStyle name="Normal 2 2 5 36" xfId="4940" xr:uid="{00000000-0005-0000-0000-00004C130000}"/>
    <cellStyle name="Normal 2 2 5 37" xfId="4941" xr:uid="{00000000-0005-0000-0000-00004D130000}"/>
    <cellStyle name="Normal 2 2 5 38" xfId="4942" xr:uid="{00000000-0005-0000-0000-00004E130000}"/>
    <cellStyle name="Normal 2 2 5 39" xfId="4943" xr:uid="{00000000-0005-0000-0000-00004F130000}"/>
    <cellStyle name="Normal 2 2 5 4" xfId="4944" xr:uid="{00000000-0005-0000-0000-000050130000}"/>
    <cellStyle name="Normal 2 2 5 40" xfId="4945" xr:uid="{00000000-0005-0000-0000-000051130000}"/>
    <cellStyle name="Normal 2 2 5 41" xfId="4946" xr:uid="{00000000-0005-0000-0000-000052130000}"/>
    <cellStyle name="Normal 2 2 5 42" xfId="4947" xr:uid="{00000000-0005-0000-0000-000053130000}"/>
    <cellStyle name="Normal 2 2 5 43" xfId="4948" xr:uid="{00000000-0005-0000-0000-000054130000}"/>
    <cellStyle name="Normal 2 2 5 44" xfId="4949" xr:uid="{00000000-0005-0000-0000-000055130000}"/>
    <cellStyle name="Normal 2 2 5 45" xfId="4950" xr:uid="{00000000-0005-0000-0000-000056130000}"/>
    <cellStyle name="Normal 2 2 5 46" xfId="4951" xr:uid="{00000000-0005-0000-0000-000057130000}"/>
    <cellStyle name="Normal 2 2 5 47" xfId="4952" xr:uid="{00000000-0005-0000-0000-000058130000}"/>
    <cellStyle name="Normal 2 2 5 48" xfId="4953" xr:uid="{00000000-0005-0000-0000-000059130000}"/>
    <cellStyle name="Normal 2 2 5 49" xfId="4954" xr:uid="{00000000-0005-0000-0000-00005A130000}"/>
    <cellStyle name="Normal 2 2 5 5" xfId="4955" xr:uid="{00000000-0005-0000-0000-00005B130000}"/>
    <cellStyle name="Normal 2 2 5 50" xfId="4956" xr:uid="{00000000-0005-0000-0000-00005C130000}"/>
    <cellStyle name="Normal 2 2 5 51" xfId="4957" xr:uid="{00000000-0005-0000-0000-00005D130000}"/>
    <cellStyle name="Normal 2 2 5 52" xfId="4958" xr:uid="{00000000-0005-0000-0000-00005E130000}"/>
    <cellStyle name="Normal 2 2 5 53" xfId="4959" xr:uid="{00000000-0005-0000-0000-00005F130000}"/>
    <cellStyle name="Normal 2 2 5 54" xfId="4960" xr:uid="{00000000-0005-0000-0000-000060130000}"/>
    <cellStyle name="Normal 2 2 5 55" xfId="4961" xr:uid="{00000000-0005-0000-0000-000061130000}"/>
    <cellStyle name="Normal 2 2 5 56" xfId="4962" xr:uid="{00000000-0005-0000-0000-000062130000}"/>
    <cellStyle name="Normal 2 2 5 57" xfId="4963" xr:uid="{00000000-0005-0000-0000-000063130000}"/>
    <cellStyle name="Normal 2 2 5 58" xfId="4964" xr:uid="{00000000-0005-0000-0000-000064130000}"/>
    <cellStyle name="Normal 2 2 5 59" xfId="4965" xr:uid="{00000000-0005-0000-0000-000065130000}"/>
    <cellStyle name="Normal 2 2 5 6" xfId="4966" xr:uid="{00000000-0005-0000-0000-000066130000}"/>
    <cellStyle name="Normal 2 2 5 60" xfId="4967" xr:uid="{00000000-0005-0000-0000-000067130000}"/>
    <cellStyle name="Normal 2 2 5 61" xfId="4968" xr:uid="{00000000-0005-0000-0000-000068130000}"/>
    <cellStyle name="Normal 2 2 5 62" xfId="4969" xr:uid="{00000000-0005-0000-0000-000069130000}"/>
    <cellStyle name="Normal 2 2 5 63" xfId="4970" xr:uid="{00000000-0005-0000-0000-00006A130000}"/>
    <cellStyle name="Normal 2 2 5 64" xfId="4971" xr:uid="{00000000-0005-0000-0000-00006B130000}"/>
    <cellStyle name="Normal 2 2 5 65" xfId="4972" xr:uid="{00000000-0005-0000-0000-00006C130000}"/>
    <cellStyle name="Normal 2 2 5 66" xfId="4973" xr:uid="{00000000-0005-0000-0000-00006D130000}"/>
    <cellStyle name="Normal 2 2 5 67" xfId="4974" xr:uid="{00000000-0005-0000-0000-00006E130000}"/>
    <cellStyle name="Normal 2 2 5 68" xfId="4975" xr:uid="{00000000-0005-0000-0000-00006F130000}"/>
    <cellStyle name="Normal 2 2 5 69" xfId="4976" xr:uid="{00000000-0005-0000-0000-000070130000}"/>
    <cellStyle name="Normal 2 2 5 7" xfId="4977" xr:uid="{00000000-0005-0000-0000-000071130000}"/>
    <cellStyle name="Normal 2 2 5 70" xfId="4978" xr:uid="{00000000-0005-0000-0000-000072130000}"/>
    <cellStyle name="Normal 2 2 5 71" xfId="4979" xr:uid="{00000000-0005-0000-0000-000073130000}"/>
    <cellStyle name="Normal 2 2 5 72" xfId="4980" xr:uid="{00000000-0005-0000-0000-000074130000}"/>
    <cellStyle name="Normal 2 2 5 73" xfId="4981" xr:uid="{00000000-0005-0000-0000-000075130000}"/>
    <cellStyle name="Normal 2 2 5 74" xfId="4982" xr:uid="{00000000-0005-0000-0000-000076130000}"/>
    <cellStyle name="Normal 2 2 5 75" xfId="4983" xr:uid="{00000000-0005-0000-0000-000077130000}"/>
    <cellStyle name="Normal 2 2 5 76" xfId="4984" xr:uid="{00000000-0005-0000-0000-000078130000}"/>
    <cellStyle name="Normal 2 2 5 77" xfId="4985" xr:uid="{00000000-0005-0000-0000-000079130000}"/>
    <cellStyle name="Normal 2 2 5 78" xfId="4986" xr:uid="{00000000-0005-0000-0000-00007A130000}"/>
    <cellStyle name="Normal 2 2 5 79" xfId="4987" xr:uid="{00000000-0005-0000-0000-00007B130000}"/>
    <cellStyle name="Normal 2 2 5 8" xfId="4988" xr:uid="{00000000-0005-0000-0000-00007C130000}"/>
    <cellStyle name="Normal 2 2 5 80" xfId="4989" xr:uid="{00000000-0005-0000-0000-00007D130000}"/>
    <cellStyle name="Normal 2 2 5 81" xfId="4990" xr:uid="{00000000-0005-0000-0000-00007E130000}"/>
    <cellStyle name="Normal 2 2 5 82" xfId="4991" xr:uid="{00000000-0005-0000-0000-00007F130000}"/>
    <cellStyle name="Normal 2 2 5 83" xfId="4992" xr:uid="{00000000-0005-0000-0000-000080130000}"/>
    <cellStyle name="Normal 2 2 5 84" xfId="4993" xr:uid="{00000000-0005-0000-0000-000081130000}"/>
    <cellStyle name="Normal 2 2 5 85" xfId="4994" xr:uid="{00000000-0005-0000-0000-000082130000}"/>
    <cellStyle name="Normal 2 2 5 86" xfId="4995" xr:uid="{00000000-0005-0000-0000-000083130000}"/>
    <cellStyle name="Normal 2 2 5 87" xfId="4996" xr:uid="{00000000-0005-0000-0000-000084130000}"/>
    <cellStyle name="Normal 2 2 5 88" xfId="4997" xr:uid="{00000000-0005-0000-0000-000085130000}"/>
    <cellStyle name="Normal 2 2 5 89" xfId="4998" xr:uid="{00000000-0005-0000-0000-000086130000}"/>
    <cellStyle name="Normal 2 2 5 9" xfId="4999" xr:uid="{00000000-0005-0000-0000-000087130000}"/>
    <cellStyle name="Normal 2 2 5 90" xfId="5000" xr:uid="{00000000-0005-0000-0000-000088130000}"/>
    <cellStyle name="Normal 2 2 5 91" xfId="5001" xr:uid="{00000000-0005-0000-0000-000089130000}"/>
    <cellStyle name="Normal 2 2 5 92" xfId="9607" xr:uid="{7FA3E295-F69F-422D-96FC-66072E23E4D5}"/>
    <cellStyle name="Normal 2 2 5 93" xfId="9902" xr:uid="{5C86952B-2CE4-4138-A838-B611C4A417CA}"/>
    <cellStyle name="Normal 2 2 50" xfId="5002" xr:uid="{00000000-0005-0000-0000-00008A130000}"/>
    <cellStyle name="Normal 2 2 50 2" xfId="5003" xr:uid="{00000000-0005-0000-0000-00008B130000}"/>
    <cellStyle name="Normal 2 2 50 2 2" xfId="5004" xr:uid="{00000000-0005-0000-0000-00008C130000}"/>
    <cellStyle name="Normal 2 2 50 3" xfId="5005" xr:uid="{00000000-0005-0000-0000-00008D130000}"/>
    <cellStyle name="Normal 2 2 51" xfId="5006" xr:uid="{00000000-0005-0000-0000-00008E130000}"/>
    <cellStyle name="Normal 2 2 51 2" xfId="5007" xr:uid="{00000000-0005-0000-0000-00008F130000}"/>
    <cellStyle name="Normal 2 2 51 2 2" xfId="5008" xr:uid="{00000000-0005-0000-0000-000090130000}"/>
    <cellStyle name="Normal 2 2 51 3" xfId="5009" xr:uid="{00000000-0005-0000-0000-000091130000}"/>
    <cellStyle name="Normal 2 2 52" xfId="5010" xr:uid="{00000000-0005-0000-0000-000092130000}"/>
    <cellStyle name="Normal 2 2 52 2" xfId="5011" xr:uid="{00000000-0005-0000-0000-000093130000}"/>
    <cellStyle name="Normal 2 2 52 2 2" xfId="5012" xr:uid="{00000000-0005-0000-0000-000094130000}"/>
    <cellStyle name="Normal 2 2 52 3" xfId="5013" xr:uid="{00000000-0005-0000-0000-000095130000}"/>
    <cellStyle name="Normal 2 2 53" xfId="5014" xr:uid="{00000000-0005-0000-0000-000096130000}"/>
    <cellStyle name="Normal 2 2 53 2" xfId="5015" xr:uid="{00000000-0005-0000-0000-000097130000}"/>
    <cellStyle name="Normal 2 2 53 2 2" xfId="5016" xr:uid="{00000000-0005-0000-0000-000098130000}"/>
    <cellStyle name="Normal 2 2 53 3" xfId="5017" xr:uid="{00000000-0005-0000-0000-000099130000}"/>
    <cellStyle name="Normal 2 2 54" xfId="5018" xr:uid="{00000000-0005-0000-0000-00009A130000}"/>
    <cellStyle name="Normal 2 2 54 2" xfId="5019" xr:uid="{00000000-0005-0000-0000-00009B130000}"/>
    <cellStyle name="Normal 2 2 54 2 2" xfId="5020" xr:uid="{00000000-0005-0000-0000-00009C130000}"/>
    <cellStyle name="Normal 2 2 54 3" xfId="5021" xr:uid="{00000000-0005-0000-0000-00009D130000}"/>
    <cellStyle name="Normal 2 2 55" xfId="5022" xr:uid="{00000000-0005-0000-0000-00009E130000}"/>
    <cellStyle name="Normal 2 2 55 2" xfId="5023" xr:uid="{00000000-0005-0000-0000-00009F130000}"/>
    <cellStyle name="Normal 2 2 55 2 2" xfId="5024" xr:uid="{00000000-0005-0000-0000-0000A0130000}"/>
    <cellStyle name="Normal 2 2 55 3" xfId="5025" xr:uid="{00000000-0005-0000-0000-0000A1130000}"/>
    <cellStyle name="Normal 2 2 56" xfId="5026" xr:uid="{00000000-0005-0000-0000-0000A2130000}"/>
    <cellStyle name="Normal 2 2 56 2" xfId="5027" xr:uid="{00000000-0005-0000-0000-0000A3130000}"/>
    <cellStyle name="Normal 2 2 56 2 2" xfId="5028" xr:uid="{00000000-0005-0000-0000-0000A4130000}"/>
    <cellStyle name="Normal 2 2 56 3" xfId="5029" xr:uid="{00000000-0005-0000-0000-0000A5130000}"/>
    <cellStyle name="Normal 2 2 57" xfId="5030" xr:uid="{00000000-0005-0000-0000-0000A6130000}"/>
    <cellStyle name="Normal 2 2 57 2" xfId="5031" xr:uid="{00000000-0005-0000-0000-0000A7130000}"/>
    <cellStyle name="Normal 2 2 57 2 2" xfId="5032" xr:uid="{00000000-0005-0000-0000-0000A8130000}"/>
    <cellStyle name="Normal 2 2 57 3" xfId="5033" xr:uid="{00000000-0005-0000-0000-0000A9130000}"/>
    <cellStyle name="Normal 2 2 58" xfId="5034" xr:uid="{00000000-0005-0000-0000-0000AA130000}"/>
    <cellStyle name="Normal 2 2 58 2" xfId="5035" xr:uid="{00000000-0005-0000-0000-0000AB130000}"/>
    <cellStyle name="Normal 2 2 58 2 2" xfId="5036" xr:uid="{00000000-0005-0000-0000-0000AC130000}"/>
    <cellStyle name="Normal 2 2 58 3" xfId="5037" xr:uid="{00000000-0005-0000-0000-0000AD130000}"/>
    <cellStyle name="Normal 2 2 59" xfId="5038" xr:uid="{00000000-0005-0000-0000-0000AE130000}"/>
    <cellStyle name="Normal 2 2 59 2" xfId="5039" xr:uid="{00000000-0005-0000-0000-0000AF130000}"/>
    <cellStyle name="Normal 2 2 59 2 2" xfId="5040" xr:uid="{00000000-0005-0000-0000-0000B0130000}"/>
    <cellStyle name="Normal 2 2 59 3" xfId="5041" xr:uid="{00000000-0005-0000-0000-0000B1130000}"/>
    <cellStyle name="Normal 2 2 6" xfId="5042" xr:uid="{00000000-0005-0000-0000-0000B2130000}"/>
    <cellStyle name="Normal 2 2 6 10" xfId="5043" xr:uid="{00000000-0005-0000-0000-0000B3130000}"/>
    <cellStyle name="Normal 2 2 6 11" xfId="5044" xr:uid="{00000000-0005-0000-0000-0000B4130000}"/>
    <cellStyle name="Normal 2 2 6 12" xfId="5045" xr:uid="{00000000-0005-0000-0000-0000B5130000}"/>
    <cellStyle name="Normal 2 2 6 13" xfId="5046" xr:uid="{00000000-0005-0000-0000-0000B6130000}"/>
    <cellStyle name="Normal 2 2 6 14" xfId="5047" xr:uid="{00000000-0005-0000-0000-0000B7130000}"/>
    <cellStyle name="Normal 2 2 6 15" xfId="5048" xr:uid="{00000000-0005-0000-0000-0000B8130000}"/>
    <cellStyle name="Normal 2 2 6 16" xfId="5049" xr:uid="{00000000-0005-0000-0000-0000B9130000}"/>
    <cellStyle name="Normal 2 2 6 17" xfId="5050" xr:uid="{00000000-0005-0000-0000-0000BA130000}"/>
    <cellStyle name="Normal 2 2 6 18" xfId="5051" xr:uid="{00000000-0005-0000-0000-0000BB130000}"/>
    <cellStyle name="Normal 2 2 6 19" xfId="5052" xr:uid="{00000000-0005-0000-0000-0000BC130000}"/>
    <cellStyle name="Normal 2 2 6 2" xfId="5053" xr:uid="{00000000-0005-0000-0000-0000BD130000}"/>
    <cellStyle name="Normal 2 2 6 2 2" xfId="5054" xr:uid="{00000000-0005-0000-0000-0000BE130000}"/>
    <cellStyle name="Normal 2 2 6 20" xfId="5055" xr:uid="{00000000-0005-0000-0000-0000BF130000}"/>
    <cellStyle name="Normal 2 2 6 21" xfId="5056" xr:uid="{00000000-0005-0000-0000-0000C0130000}"/>
    <cellStyle name="Normal 2 2 6 22" xfId="5057" xr:uid="{00000000-0005-0000-0000-0000C1130000}"/>
    <cellStyle name="Normal 2 2 6 23" xfId="5058" xr:uid="{00000000-0005-0000-0000-0000C2130000}"/>
    <cellStyle name="Normal 2 2 6 24" xfId="5059" xr:uid="{00000000-0005-0000-0000-0000C3130000}"/>
    <cellStyle name="Normal 2 2 6 25" xfId="5060" xr:uid="{00000000-0005-0000-0000-0000C4130000}"/>
    <cellStyle name="Normal 2 2 6 26" xfId="5061" xr:uid="{00000000-0005-0000-0000-0000C5130000}"/>
    <cellStyle name="Normal 2 2 6 27" xfId="5062" xr:uid="{00000000-0005-0000-0000-0000C6130000}"/>
    <cellStyle name="Normal 2 2 6 28" xfId="5063" xr:uid="{00000000-0005-0000-0000-0000C7130000}"/>
    <cellStyle name="Normal 2 2 6 29" xfId="5064" xr:uid="{00000000-0005-0000-0000-0000C8130000}"/>
    <cellStyle name="Normal 2 2 6 3" xfId="5065" xr:uid="{00000000-0005-0000-0000-0000C9130000}"/>
    <cellStyle name="Normal 2 2 6 3 2" xfId="5066" xr:uid="{00000000-0005-0000-0000-0000CA130000}"/>
    <cellStyle name="Normal 2 2 6 3 3" xfId="5067" xr:uid="{00000000-0005-0000-0000-0000CB130000}"/>
    <cellStyle name="Normal 2 2 6 30" xfId="5068" xr:uid="{00000000-0005-0000-0000-0000CC130000}"/>
    <cellStyle name="Normal 2 2 6 31" xfId="5069" xr:uid="{00000000-0005-0000-0000-0000CD130000}"/>
    <cellStyle name="Normal 2 2 6 32" xfId="5070" xr:uid="{00000000-0005-0000-0000-0000CE130000}"/>
    <cellStyle name="Normal 2 2 6 33" xfId="5071" xr:uid="{00000000-0005-0000-0000-0000CF130000}"/>
    <cellStyle name="Normal 2 2 6 34" xfId="5072" xr:uid="{00000000-0005-0000-0000-0000D0130000}"/>
    <cellStyle name="Normal 2 2 6 35" xfId="5073" xr:uid="{00000000-0005-0000-0000-0000D1130000}"/>
    <cellStyle name="Normal 2 2 6 36" xfId="5074" xr:uid="{00000000-0005-0000-0000-0000D2130000}"/>
    <cellStyle name="Normal 2 2 6 37" xfId="5075" xr:uid="{00000000-0005-0000-0000-0000D3130000}"/>
    <cellStyle name="Normal 2 2 6 38" xfId="5076" xr:uid="{00000000-0005-0000-0000-0000D4130000}"/>
    <cellStyle name="Normal 2 2 6 39" xfId="5077" xr:uid="{00000000-0005-0000-0000-0000D5130000}"/>
    <cellStyle name="Normal 2 2 6 4" xfId="5078" xr:uid="{00000000-0005-0000-0000-0000D6130000}"/>
    <cellStyle name="Normal 2 2 6 40" xfId="5079" xr:uid="{00000000-0005-0000-0000-0000D7130000}"/>
    <cellStyle name="Normal 2 2 6 41" xfId="5080" xr:uid="{00000000-0005-0000-0000-0000D8130000}"/>
    <cellStyle name="Normal 2 2 6 42" xfId="5081" xr:uid="{00000000-0005-0000-0000-0000D9130000}"/>
    <cellStyle name="Normal 2 2 6 5" xfId="5082" xr:uid="{00000000-0005-0000-0000-0000DA130000}"/>
    <cellStyle name="Normal 2 2 6 6" xfId="5083" xr:uid="{00000000-0005-0000-0000-0000DB130000}"/>
    <cellStyle name="Normal 2 2 6 7" xfId="5084" xr:uid="{00000000-0005-0000-0000-0000DC130000}"/>
    <cellStyle name="Normal 2 2 6 8" xfId="5085" xr:uid="{00000000-0005-0000-0000-0000DD130000}"/>
    <cellStyle name="Normal 2 2 6 9" xfId="5086" xr:uid="{00000000-0005-0000-0000-0000DE130000}"/>
    <cellStyle name="Normal 2 2 60" xfId="5087" xr:uid="{00000000-0005-0000-0000-0000DF130000}"/>
    <cellStyle name="Normal 2 2 60 2" xfId="5088" xr:uid="{00000000-0005-0000-0000-0000E0130000}"/>
    <cellStyle name="Normal 2 2 60 2 2" xfId="5089" xr:uid="{00000000-0005-0000-0000-0000E1130000}"/>
    <cellStyle name="Normal 2 2 60 3" xfId="5090" xr:uid="{00000000-0005-0000-0000-0000E2130000}"/>
    <cellStyle name="Normal 2 2 61" xfId="5091" xr:uid="{00000000-0005-0000-0000-0000E3130000}"/>
    <cellStyle name="Normal 2 2 61 2" xfId="5092" xr:uid="{00000000-0005-0000-0000-0000E4130000}"/>
    <cellStyle name="Normal 2 2 61 2 2" xfId="5093" xr:uid="{00000000-0005-0000-0000-0000E5130000}"/>
    <cellStyle name="Normal 2 2 61 3" xfId="5094" xr:uid="{00000000-0005-0000-0000-0000E6130000}"/>
    <cellStyle name="Normal 2 2 62" xfId="5095" xr:uid="{00000000-0005-0000-0000-0000E7130000}"/>
    <cellStyle name="Normal 2 2 62 2" xfId="5096" xr:uid="{00000000-0005-0000-0000-0000E8130000}"/>
    <cellStyle name="Normal 2 2 62 2 2" xfId="5097" xr:uid="{00000000-0005-0000-0000-0000E9130000}"/>
    <cellStyle name="Normal 2 2 62 3" xfId="5098" xr:uid="{00000000-0005-0000-0000-0000EA130000}"/>
    <cellStyle name="Normal 2 2 63" xfId="5099" xr:uid="{00000000-0005-0000-0000-0000EB130000}"/>
    <cellStyle name="Normal 2 2 63 2" xfId="5100" xr:uid="{00000000-0005-0000-0000-0000EC130000}"/>
    <cellStyle name="Normal 2 2 63 2 2" xfId="5101" xr:uid="{00000000-0005-0000-0000-0000ED130000}"/>
    <cellStyle name="Normal 2 2 63 3" xfId="5102" xr:uid="{00000000-0005-0000-0000-0000EE130000}"/>
    <cellStyle name="Normal 2 2 64" xfId="5103" xr:uid="{00000000-0005-0000-0000-0000EF130000}"/>
    <cellStyle name="Normal 2 2 64 2" xfId="5104" xr:uid="{00000000-0005-0000-0000-0000F0130000}"/>
    <cellStyle name="Normal 2 2 64 2 2" xfId="5105" xr:uid="{00000000-0005-0000-0000-0000F1130000}"/>
    <cellStyle name="Normal 2 2 64 3" xfId="5106" xr:uid="{00000000-0005-0000-0000-0000F2130000}"/>
    <cellStyle name="Normal 2 2 65" xfId="5107" xr:uid="{00000000-0005-0000-0000-0000F3130000}"/>
    <cellStyle name="Normal 2 2 65 2" xfId="5108" xr:uid="{00000000-0005-0000-0000-0000F4130000}"/>
    <cellStyle name="Normal 2 2 66" xfId="5109" xr:uid="{00000000-0005-0000-0000-0000F5130000}"/>
    <cellStyle name="Normal 2 2 66 2" xfId="5110" xr:uid="{00000000-0005-0000-0000-0000F6130000}"/>
    <cellStyle name="Normal 2 2 67" xfId="5111" xr:uid="{00000000-0005-0000-0000-0000F7130000}"/>
    <cellStyle name="Normal 2 2 67 2" xfId="5112" xr:uid="{00000000-0005-0000-0000-0000F8130000}"/>
    <cellStyle name="Normal 2 2 68" xfId="5113" xr:uid="{00000000-0005-0000-0000-0000F9130000}"/>
    <cellStyle name="Normal 2 2 68 2" xfId="5114" xr:uid="{00000000-0005-0000-0000-0000FA130000}"/>
    <cellStyle name="Normal 2 2 69" xfId="5115" xr:uid="{00000000-0005-0000-0000-0000FB130000}"/>
    <cellStyle name="Normal 2 2 69 2" xfId="5116" xr:uid="{00000000-0005-0000-0000-0000FC130000}"/>
    <cellStyle name="Normal 2 2 7" xfId="5117" xr:uid="{00000000-0005-0000-0000-0000FD130000}"/>
    <cellStyle name="Normal 2 2 7 10" xfId="5118" xr:uid="{00000000-0005-0000-0000-0000FE130000}"/>
    <cellStyle name="Normal 2 2 7 11" xfId="5119" xr:uid="{00000000-0005-0000-0000-0000FF130000}"/>
    <cellStyle name="Normal 2 2 7 12" xfId="5120" xr:uid="{00000000-0005-0000-0000-000000140000}"/>
    <cellStyle name="Normal 2 2 7 13" xfId="5121" xr:uid="{00000000-0005-0000-0000-000001140000}"/>
    <cellStyle name="Normal 2 2 7 14" xfId="5122" xr:uid="{00000000-0005-0000-0000-000002140000}"/>
    <cellStyle name="Normal 2 2 7 15" xfId="5123" xr:uid="{00000000-0005-0000-0000-000003140000}"/>
    <cellStyle name="Normal 2 2 7 16" xfId="5124" xr:uid="{00000000-0005-0000-0000-000004140000}"/>
    <cellStyle name="Normal 2 2 7 17" xfId="5125" xr:uid="{00000000-0005-0000-0000-000005140000}"/>
    <cellStyle name="Normal 2 2 7 18" xfId="5126" xr:uid="{00000000-0005-0000-0000-000006140000}"/>
    <cellStyle name="Normal 2 2 7 19" xfId="5127" xr:uid="{00000000-0005-0000-0000-000007140000}"/>
    <cellStyle name="Normal 2 2 7 2" xfId="5128" xr:uid="{00000000-0005-0000-0000-000008140000}"/>
    <cellStyle name="Normal 2 2 7 2 2" xfId="5129" xr:uid="{00000000-0005-0000-0000-000009140000}"/>
    <cellStyle name="Normal 2 2 7 20" xfId="5130" xr:uid="{00000000-0005-0000-0000-00000A140000}"/>
    <cellStyle name="Normal 2 2 7 21" xfId="5131" xr:uid="{00000000-0005-0000-0000-00000B140000}"/>
    <cellStyle name="Normal 2 2 7 22" xfId="5132" xr:uid="{00000000-0005-0000-0000-00000C140000}"/>
    <cellStyle name="Normal 2 2 7 3" xfId="5133" xr:uid="{00000000-0005-0000-0000-00000D140000}"/>
    <cellStyle name="Normal 2 2 7 3 2" xfId="5134" xr:uid="{00000000-0005-0000-0000-00000E140000}"/>
    <cellStyle name="Normal 2 2 7 3 3" xfId="5135" xr:uid="{00000000-0005-0000-0000-00000F140000}"/>
    <cellStyle name="Normal 2 2 7 4" xfId="5136" xr:uid="{00000000-0005-0000-0000-000010140000}"/>
    <cellStyle name="Normal 2 2 7 5" xfId="5137" xr:uid="{00000000-0005-0000-0000-000011140000}"/>
    <cellStyle name="Normal 2 2 7 6" xfId="5138" xr:uid="{00000000-0005-0000-0000-000012140000}"/>
    <cellStyle name="Normal 2 2 7 7" xfId="5139" xr:uid="{00000000-0005-0000-0000-000013140000}"/>
    <cellStyle name="Normal 2 2 7 8" xfId="5140" xr:uid="{00000000-0005-0000-0000-000014140000}"/>
    <cellStyle name="Normal 2 2 7 9" xfId="5141" xr:uid="{00000000-0005-0000-0000-000015140000}"/>
    <cellStyle name="Normal 2 2 70" xfId="5142" xr:uid="{00000000-0005-0000-0000-000016140000}"/>
    <cellStyle name="Normal 2 2 70 2" xfId="5143" xr:uid="{00000000-0005-0000-0000-000017140000}"/>
    <cellStyle name="Normal 2 2 71" xfId="5144" xr:uid="{00000000-0005-0000-0000-000018140000}"/>
    <cellStyle name="Normal 2 2 71 2" xfId="5145" xr:uid="{00000000-0005-0000-0000-000019140000}"/>
    <cellStyle name="Normal 2 2 72" xfId="5146" xr:uid="{00000000-0005-0000-0000-00001A140000}"/>
    <cellStyle name="Normal 2 2 72 2" xfId="5147" xr:uid="{00000000-0005-0000-0000-00001B140000}"/>
    <cellStyle name="Normal 2 2 73" xfId="5148" xr:uid="{00000000-0005-0000-0000-00001C140000}"/>
    <cellStyle name="Normal 2 2 73 2" xfId="5149" xr:uid="{00000000-0005-0000-0000-00001D140000}"/>
    <cellStyle name="Normal 2 2 74" xfId="5150" xr:uid="{00000000-0005-0000-0000-00001E140000}"/>
    <cellStyle name="Normal 2 2 74 2" xfId="5151" xr:uid="{00000000-0005-0000-0000-00001F140000}"/>
    <cellStyle name="Normal 2 2 75" xfId="5152" xr:uid="{00000000-0005-0000-0000-000020140000}"/>
    <cellStyle name="Normal 2 2 75 2" xfId="5153" xr:uid="{00000000-0005-0000-0000-000021140000}"/>
    <cellStyle name="Normal 2 2 76" xfId="5154" xr:uid="{00000000-0005-0000-0000-000022140000}"/>
    <cellStyle name="Normal 2 2 76 2" xfId="5155" xr:uid="{00000000-0005-0000-0000-000023140000}"/>
    <cellStyle name="Normal 2 2 77" xfId="5156" xr:uid="{00000000-0005-0000-0000-000024140000}"/>
    <cellStyle name="Normal 2 2 77 2" xfId="5157" xr:uid="{00000000-0005-0000-0000-000025140000}"/>
    <cellStyle name="Normal 2 2 78" xfId="5158" xr:uid="{00000000-0005-0000-0000-000026140000}"/>
    <cellStyle name="Normal 2 2 78 2" xfId="5159" xr:uid="{00000000-0005-0000-0000-000027140000}"/>
    <cellStyle name="Normal 2 2 79" xfId="5160" xr:uid="{00000000-0005-0000-0000-000028140000}"/>
    <cellStyle name="Normal 2 2 79 2" xfId="5161" xr:uid="{00000000-0005-0000-0000-000029140000}"/>
    <cellStyle name="Normal 2 2 8" xfId="5162" xr:uid="{00000000-0005-0000-0000-00002A140000}"/>
    <cellStyle name="Normal 2 2 8 2" xfId="5163" xr:uid="{00000000-0005-0000-0000-00002B140000}"/>
    <cellStyle name="Normal 2 2 8 2 2" xfId="5164" xr:uid="{00000000-0005-0000-0000-00002C140000}"/>
    <cellStyle name="Normal 2 2 8 2 3" xfId="5165" xr:uid="{00000000-0005-0000-0000-00002D140000}"/>
    <cellStyle name="Normal 2 2 8 2 4" xfId="10116" xr:uid="{D068CCCE-7CCC-40B5-B0DB-8FCDC56DBE27}"/>
    <cellStyle name="Normal 2 2 8 3" xfId="5166" xr:uid="{00000000-0005-0000-0000-00002E140000}"/>
    <cellStyle name="Normal 2 2 8 3 2" xfId="10143" xr:uid="{20BB2A00-22D9-40B6-80F8-E66A824068FD}"/>
    <cellStyle name="Normal 2 2 8 4" xfId="5167" xr:uid="{00000000-0005-0000-0000-00002F140000}"/>
    <cellStyle name="Normal 2 2 8 5" xfId="5168" xr:uid="{00000000-0005-0000-0000-000030140000}"/>
    <cellStyle name="Normal 2 2 8 6" xfId="10093" xr:uid="{A6822B83-4C0A-4291-AEF9-73B11465FB2C}"/>
    <cellStyle name="Normal 2 2 80" xfId="5169" xr:uid="{00000000-0005-0000-0000-000031140000}"/>
    <cellStyle name="Normal 2 2 80 2" xfId="5170" xr:uid="{00000000-0005-0000-0000-000032140000}"/>
    <cellStyle name="Normal 2 2 81" xfId="5171" xr:uid="{00000000-0005-0000-0000-000033140000}"/>
    <cellStyle name="Normal 2 2 81 2" xfId="5172" xr:uid="{00000000-0005-0000-0000-000034140000}"/>
    <cellStyle name="Normal 2 2 82" xfId="5173" xr:uid="{00000000-0005-0000-0000-000035140000}"/>
    <cellStyle name="Normal 2 2 82 2" xfId="5174" xr:uid="{00000000-0005-0000-0000-000036140000}"/>
    <cellStyle name="Normal 2 2 83" xfId="5175" xr:uid="{00000000-0005-0000-0000-000037140000}"/>
    <cellStyle name="Normal 2 2 83 2" xfId="5176" xr:uid="{00000000-0005-0000-0000-000038140000}"/>
    <cellStyle name="Normal 2 2 84" xfId="5177" xr:uid="{00000000-0005-0000-0000-000039140000}"/>
    <cellStyle name="Normal 2 2 84 2" xfId="5178" xr:uid="{00000000-0005-0000-0000-00003A140000}"/>
    <cellStyle name="Normal 2 2 85" xfId="5179" xr:uid="{00000000-0005-0000-0000-00003B140000}"/>
    <cellStyle name="Normal 2 2 85 2" xfId="5180" xr:uid="{00000000-0005-0000-0000-00003C140000}"/>
    <cellStyle name="Normal 2 2 86" xfId="5181" xr:uid="{00000000-0005-0000-0000-00003D140000}"/>
    <cellStyle name="Normal 2 2 86 2" xfId="5182" xr:uid="{00000000-0005-0000-0000-00003E140000}"/>
    <cellStyle name="Normal 2 2 87" xfId="5183" xr:uid="{00000000-0005-0000-0000-00003F140000}"/>
    <cellStyle name="Normal 2 2 87 2" xfId="5184" xr:uid="{00000000-0005-0000-0000-000040140000}"/>
    <cellStyle name="Normal 2 2 88" xfId="5185" xr:uid="{00000000-0005-0000-0000-000041140000}"/>
    <cellStyle name="Normal 2 2 88 2" xfId="5186" xr:uid="{00000000-0005-0000-0000-000042140000}"/>
    <cellStyle name="Normal 2 2 89" xfId="5187" xr:uid="{00000000-0005-0000-0000-000043140000}"/>
    <cellStyle name="Normal 2 2 89 2" xfId="5188" xr:uid="{00000000-0005-0000-0000-000044140000}"/>
    <cellStyle name="Normal 2 2 9" xfId="5189" xr:uid="{00000000-0005-0000-0000-000045140000}"/>
    <cellStyle name="Normal 2 2 9 2" xfId="5190" xr:uid="{00000000-0005-0000-0000-000046140000}"/>
    <cellStyle name="Normal 2 2 9 2 2" xfId="5191" xr:uid="{00000000-0005-0000-0000-000047140000}"/>
    <cellStyle name="Normal 2 2 9 3" xfId="5192" xr:uid="{00000000-0005-0000-0000-000048140000}"/>
    <cellStyle name="Normal 2 2 90" xfId="5193" xr:uid="{00000000-0005-0000-0000-000049140000}"/>
    <cellStyle name="Normal 2 2 90 2" xfId="5194" xr:uid="{00000000-0005-0000-0000-00004A140000}"/>
    <cellStyle name="Normal 2 2 91" xfId="5195" xr:uid="{00000000-0005-0000-0000-00004B140000}"/>
    <cellStyle name="Normal 2 2 91 2" xfId="5196" xr:uid="{00000000-0005-0000-0000-00004C140000}"/>
    <cellStyle name="Normal 2 2 92" xfId="5197" xr:uid="{00000000-0005-0000-0000-00004D140000}"/>
    <cellStyle name="Normal 2 2 92 2" xfId="5198" xr:uid="{00000000-0005-0000-0000-00004E140000}"/>
    <cellStyle name="Normal 2 2 93" xfId="5199" xr:uid="{00000000-0005-0000-0000-00004F140000}"/>
    <cellStyle name="Normal 2 2 93 2" xfId="5200" xr:uid="{00000000-0005-0000-0000-000050140000}"/>
    <cellStyle name="Normal 2 2 94" xfId="5201" xr:uid="{00000000-0005-0000-0000-000051140000}"/>
    <cellStyle name="Normal 2 2 94 2" xfId="5202" xr:uid="{00000000-0005-0000-0000-000052140000}"/>
    <cellStyle name="Normal 2 2 95" xfId="5203" xr:uid="{00000000-0005-0000-0000-000053140000}"/>
    <cellStyle name="Normal 2 2 95 2" xfId="5204" xr:uid="{00000000-0005-0000-0000-000054140000}"/>
    <cellStyle name="Normal 2 2 96" xfId="5205" xr:uid="{00000000-0005-0000-0000-000055140000}"/>
    <cellStyle name="Normal 2 2 96 2" xfId="5206" xr:uid="{00000000-0005-0000-0000-000056140000}"/>
    <cellStyle name="Normal 2 2 97" xfId="5207" xr:uid="{00000000-0005-0000-0000-000057140000}"/>
    <cellStyle name="Normal 2 2 97 2" xfId="5208" xr:uid="{00000000-0005-0000-0000-000058140000}"/>
    <cellStyle name="Normal 2 2 98" xfId="5209" xr:uid="{00000000-0005-0000-0000-000059140000}"/>
    <cellStyle name="Normal 2 2 98 2" xfId="5210" xr:uid="{00000000-0005-0000-0000-00005A140000}"/>
    <cellStyle name="Normal 2 2 99" xfId="5211" xr:uid="{00000000-0005-0000-0000-00005B140000}"/>
    <cellStyle name="Normal 2 2 99 2" xfId="5212" xr:uid="{00000000-0005-0000-0000-00005C140000}"/>
    <cellStyle name="Normal 2 20" xfId="5213" xr:uid="{00000000-0005-0000-0000-00005D140000}"/>
    <cellStyle name="Normal 2 20 2" xfId="5214" xr:uid="{00000000-0005-0000-0000-00005E140000}"/>
    <cellStyle name="Normal 2 20 2 2" xfId="5215" xr:uid="{00000000-0005-0000-0000-00005F140000}"/>
    <cellStyle name="Normal 2 20 3" xfId="5216" xr:uid="{00000000-0005-0000-0000-000060140000}"/>
    <cellStyle name="Normal 2 21" xfId="5217" xr:uid="{00000000-0005-0000-0000-000061140000}"/>
    <cellStyle name="Normal 2 21 2" xfId="5218" xr:uid="{00000000-0005-0000-0000-000062140000}"/>
    <cellStyle name="Normal 2 21 2 2" xfId="5219" xr:uid="{00000000-0005-0000-0000-000063140000}"/>
    <cellStyle name="Normal 2 21 3" xfId="5220" xr:uid="{00000000-0005-0000-0000-000064140000}"/>
    <cellStyle name="Normal 2 22" xfId="5221" xr:uid="{00000000-0005-0000-0000-000065140000}"/>
    <cellStyle name="Normal 2 22 2" xfId="5222" xr:uid="{00000000-0005-0000-0000-000066140000}"/>
    <cellStyle name="Normal 2 22 2 2" xfId="5223" xr:uid="{00000000-0005-0000-0000-000067140000}"/>
    <cellStyle name="Normal 2 22 3" xfId="5224" xr:uid="{00000000-0005-0000-0000-000068140000}"/>
    <cellStyle name="Normal 2 23" xfId="5225" xr:uid="{00000000-0005-0000-0000-000069140000}"/>
    <cellStyle name="Normal 2 23 2" xfId="5226" xr:uid="{00000000-0005-0000-0000-00006A140000}"/>
    <cellStyle name="Normal 2 23 2 2" xfId="5227" xr:uid="{00000000-0005-0000-0000-00006B140000}"/>
    <cellStyle name="Normal 2 23 3" xfId="5228" xr:uid="{00000000-0005-0000-0000-00006C140000}"/>
    <cellStyle name="Normal 2 24" xfId="5229" xr:uid="{00000000-0005-0000-0000-00006D140000}"/>
    <cellStyle name="Normal 2 24 2" xfId="5230" xr:uid="{00000000-0005-0000-0000-00006E140000}"/>
    <cellStyle name="Normal 2 24 2 2" xfId="5231" xr:uid="{00000000-0005-0000-0000-00006F140000}"/>
    <cellStyle name="Normal 2 24 3" xfId="5232" xr:uid="{00000000-0005-0000-0000-000070140000}"/>
    <cellStyle name="Normal 2 25" xfId="5233" xr:uid="{00000000-0005-0000-0000-000071140000}"/>
    <cellStyle name="Normal 2 25 2" xfId="5234" xr:uid="{00000000-0005-0000-0000-000072140000}"/>
    <cellStyle name="Normal 2 25 2 2" xfId="5235" xr:uid="{00000000-0005-0000-0000-000073140000}"/>
    <cellStyle name="Normal 2 25 3" xfId="5236" xr:uid="{00000000-0005-0000-0000-000074140000}"/>
    <cellStyle name="Normal 2 26" xfId="5237" xr:uid="{00000000-0005-0000-0000-000075140000}"/>
    <cellStyle name="Normal 2 26 2" xfId="5238" xr:uid="{00000000-0005-0000-0000-000076140000}"/>
    <cellStyle name="Normal 2 26 2 2" xfId="5239" xr:uid="{00000000-0005-0000-0000-000077140000}"/>
    <cellStyle name="Normal 2 26 3" xfId="5240" xr:uid="{00000000-0005-0000-0000-000078140000}"/>
    <cellStyle name="Normal 2 27" xfId="5241" xr:uid="{00000000-0005-0000-0000-000079140000}"/>
    <cellStyle name="Normal 2 27 2" xfId="5242" xr:uid="{00000000-0005-0000-0000-00007A140000}"/>
    <cellStyle name="Normal 2 27 2 2" xfId="5243" xr:uid="{00000000-0005-0000-0000-00007B140000}"/>
    <cellStyle name="Normal 2 27 3" xfId="5244" xr:uid="{00000000-0005-0000-0000-00007C140000}"/>
    <cellStyle name="Normal 2 28" xfId="5245" xr:uid="{00000000-0005-0000-0000-00007D140000}"/>
    <cellStyle name="Normal 2 28 2" xfId="5246" xr:uid="{00000000-0005-0000-0000-00007E140000}"/>
    <cellStyle name="Normal 2 28 2 2" xfId="5247" xr:uid="{00000000-0005-0000-0000-00007F140000}"/>
    <cellStyle name="Normal 2 28 3" xfId="5248" xr:uid="{00000000-0005-0000-0000-000080140000}"/>
    <cellStyle name="Normal 2 29" xfId="5249" xr:uid="{00000000-0005-0000-0000-000081140000}"/>
    <cellStyle name="Normal 2 29 2" xfId="5250" xr:uid="{00000000-0005-0000-0000-000082140000}"/>
    <cellStyle name="Normal 2 29 2 2" xfId="5251" xr:uid="{00000000-0005-0000-0000-000083140000}"/>
    <cellStyle name="Normal 2 29 3" xfId="5252" xr:uid="{00000000-0005-0000-0000-000084140000}"/>
    <cellStyle name="Normal 2 3" xfId="16" xr:uid="{00000000-0005-0000-0000-000085140000}"/>
    <cellStyle name="Normal 2 3 10" xfId="5253" xr:uid="{00000000-0005-0000-0000-000086140000}"/>
    <cellStyle name="Normal 2 3 100" xfId="5254" xr:uid="{00000000-0005-0000-0000-000087140000}"/>
    <cellStyle name="Normal 2 3 101" xfId="5255" xr:uid="{00000000-0005-0000-0000-000088140000}"/>
    <cellStyle name="Normal 2 3 102" xfId="5256" xr:uid="{00000000-0005-0000-0000-000089140000}"/>
    <cellStyle name="Normal 2 3 103" xfId="5257" xr:uid="{00000000-0005-0000-0000-00008A140000}"/>
    <cellStyle name="Normal 2 3 104" xfId="5258" xr:uid="{00000000-0005-0000-0000-00008B140000}"/>
    <cellStyle name="Normal 2 3 105" xfId="5259" xr:uid="{00000000-0005-0000-0000-00008C140000}"/>
    <cellStyle name="Normal 2 3 106" xfId="5260" xr:uid="{00000000-0005-0000-0000-00008D140000}"/>
    <cellStyle name="Normal 2 3 107" xfId="5261" xr:uid="{00000000-0005-0000-0000-00008E140000}"/>
    <cellStyle name="Normal 2 3 108" xfId="5262" xr:uid="{00000000-0005-0000-0000-00008F140000}"/>
    <cellStyle name="Normal 2 3 109" xfId="5263" xr:uid="{00000000-0005-0000-0000-000090140000}"/>
    <cellStyle name="Normal 2 3 11" xfId="5264" xr:uid="{00000000-0005-0000-0000-000091140000}"/>
    <cellStyle name="Normal 2 3 110" xfId="5265" xr:uid="{00000000-0005-0000-0000-000092140000}"/>
    <cellStyle name="Normal 2 3 111" xfId="5266" xr:uid="{00000000-0005-0000-0000-000093140000}"/>
    <cellStyle name="Normal 2 3 112" xfId="5267" xr:uid="{00000000-0005-0000-0000-000094140000}"/>
    <cellStyle name="Normal 2 3 113" xfId="5268" xr:uid="{00000000-0005-0000-0000-000095140000}"/>
    <cellStyle name="Normal 2 3 114" xfId="5269" xr:uid="{00000000-0005-0000-0000-000096140000}"/>
    <cellStyle name="Normal 2 3 115" xfId="5270" xr:uid="{00000000-0005-0000-0000-000097140000}"/>
    <cellStyle name="Normal 2 3 116" xfId="5271" xr:uid="{00000000-0005-0000-0000-000098140000}"/>
    <cellStyle name="Normal 2 3 117" xfId="5272" xr:uid="{00000000-0005-0000-0000-000099140000}"/>
    <cellStyle name="Normal 2 3 118" xfId="5273" xr:uid="{00000000-0005-0000-0000-00009A140000}"/>
    <cellStyle name="Normal 2 3 119" xfId="5274" xr:uid="{00000000-0005-0000-0000-00009B140000}"/>
    <cellStyle name="Normal 2 3 12" xfId="5275" xr:uid="{00000000-0005-0000-0000-00009C140000}"/>
    <cellStyle name="Normal 2 3 120" xfId="5276" xr:uid="{00000000-0005-0000-0000-00009D140000}"/>
    <cellStyle name="Normal 2 3 121" xfId="5277" xr:uid="{00000000-0005-0000-0000-00009E140000}"/>
    <cellStyle name="Normal 2 3 122" xfId="5278" xr:uid="{00000000-0005-0000-0000-00009F140000}"/>
    <cellStyle name="Normal 2 3 123" xfId="5279" xr:uid="{00000000-0005-0000-0000-0000A0140000}"/>
    <cellStyle name="Normal 2 3 124" xfId="5280" xr:uid="{00000000-0005-0000-0000-0000A1140000}"/>
    <cellStyle name="Normal 2 3 125" xfId="5281" xr:uid="{00000000-0005-0000-0000-0000A2140000}"/>
    <cellStyle name="Normal 2 3 126" xfId="5282" xr:uid="{00000000-0005-0000-0000-0000A3140000}"/>
    <cellStyle name="Normal 2 3 127" xfId="5283" xr:uid="{00000000-0005-0000-0000-0000A4140000}"/>
    <cellStyle name="Normal 2 3 128" xfId="5284" xr:uid="{00000000-0005-0000-0000-0000A5140000}"/>
    <cellStyle name="Normal 2 3 129" xfId="5285" xr:uid="{00000000-0005-0000-0000-0000A6140000}"/>
    <cellStyle name="Normal 2 3 13" xfId="5286" xr:uid="{00000000-0005-0000-0000-0000A7140000}"/>
    <cellStyle name="Normal 2 3 130" xfId="5287" xr:uid="{00000000-0005-0000-0000-0000A8140000}"/>
    <cellStyle name="Normal 2 3 131" xfId="5288" xr:uid="{00000000-0005-0000-0000-0000A9140000}"/>
    <cellStyle name="Normal 2 3 132" xfId="5289" xr:uid="{00000000-0005-0000-0000-0000AA140000}"/>
    <cellStyle name="Normal 2 3 133" xfId="5290" xr:uid="{00000000-0005-0000-0000-0000AB140000}"/>
    <cellStyle name="Normal 2 3 134" xfId="5291" xr:uid="{00000000-0005-0000-0000-0000AC140000}"/>
    <cellStyle name="Normal 2 3 135" xfId="5292" xr:uid="{00000000-0005-0000-0000-0000AD140000}"/>
    <cellStyle name="Normal 2 3 136" xfId="5293" xr:uid="{00000000-0005-0000-0000-0000AE140000}"/>
    <cellStyle name="Normal 2 3 137" xfId="5294" xr:uid="{00000000-0005-0000-0000-0000AF140000}"/>
    <cellStyle name="Normal 2 3 138" xfId="5295" xr:uid="{00000000-0005-0000-0000-0000B0140000}"/>
    <cellStyle name="Normal 2 3 139" xfId="5296" xr:uid="{00000000-0005-0000-0000-0000B1140000}"/>
    <cellStyle name="Normal 2 3 14" xfId="5297" xr:uid="{00000000-0005-0000-0000-0000B2140000}"/>
    <cellStyle name="Normal 2 3 140" xfId="5298" xr:uid="{00000000-0005-0000-0000-0000B3140000}"/>
    <cellStyle name="Normal 2 3 141" xfId="5299" xr:uid="{00000000-0005-0000-0000-0000B4140000}"/>
    <cellStyle name="Normal 2 3 142" xfId="5300" xr:uid="{00000000-0005-0000-0000-0000B5140000}"/>
    <cellStyle name="Normal 2 3 143" xfId="5301" xr:uid="{00000000-0005-0000-0000-0000B6140000}"/>
    <cellStyle name="Normal 2 3 144" xfId="5302" xr:uid="{00000000-0005-0000-0000-0000B7140000}"/>
    <cellStyle name="Normal 2 3 145" xfId="9509" xr:uid="{A9EE5516-EC99-4B75-A449-284E9B77EA7D}"/>
    <cellStyle name="Normal 2 3 146" xfId="9779" xr:uid="{2F535134-4F54-4707-99E1-5EF555598EFE}"/>
    <cellStyle name="Normal 2 3 15" xfId="5303" xr:uid="{00000000-0005-0000-0000-0000B8140000}"/>
    <cellStyle name="Normal 2 3 16" xfId="5304" xr:uid="{00000000-0005-0000-0000-0000B9140000}"/>
    <cellStyle name="Normal 2 3 17" xfId="5305" xr:uid="{00000000-0005-0000-0000-0000BA140000}"/>
    <cellStyle name="Normal 2 3 18" xfId="5306" xr:uid="{00000000-0005-0000-0000-0000BB140000}"/>
    <cellStyle name="Normal 2 3 19" xfId="5307" xr:uid="{00000000-0005-0000-0000-0000BC140000}"/>
    <cellStyle name="Normal 2 3 2" xfId="5308" xr:uid="{00000000-0005-0000-0000-0000BD140000}"/>
    <cellStyle name="Normal 2 3 2 10" xfId="9527" xr:uid="{BE376DE4-5E58-425E-A9F7-5050E8C27CC4}"/>
    <cellStyle name="Normal 2 3 2 11" xfId="9822" xr:uid="{03A22E42-8BB3-406D-A18B-1FA92F1453FE}"/>
    <cellStyle name="Normal 2 3 2 2" xfId="5309" xr:uid="{00000000-0005-0000-0000-0000BE140000}"/>
    <cellStyle name="Normal 2 3 2 2 10" xfId="5310" xr:uid="{00000000-0005-0000-0000-0000BF140000}"/>
    <cellStyle name="Normal 2 3 2 2 11" xfId="9584" xr:uid="{DFCFEC4B-234E-445D-ACF8-C59DCC4F4BAF}"/>
    <cellStyle name="Normal 2 3 2 2 12" xfId="9879" xr:uid="{1778299F-3D4B-4E2D-8AEA-0EF2390825B8}"/>
    <cellStyle name="Normal 2 3 2 2 2" xfId="5311" xr:uid="{00000000-0005-0000-0000-0000C0140000}"/>
    <cellStyle name="Normal 2 3 2 2 2 2" xfId="9698" xr:uid="{B0C993D3-6AA5-46BC-8C51-E8B68123FD9D}"/>
    <cellStyle name="Normal 2 3 2 2 2 3" xfId="9993" xr:uid="{24DA10A3-CDD4-4FF6-A1AF-BE077E745278}"/>
    <cellStyle name="Normal 2 3 2 2 3" xfId="5312" xr:uid="{00000000-0005-0000-0000-0000C1140000}"/>
    <cellStyle name="Normal 2 3 2 2 4" xfId="5313" xr:uid="{00000000-0005-0000-0000-0000C2140000}"/>
    <cellStyle name="Normal 2 3 2 2 5" xfId="5314" xr:uid="{00000000-0005-0000-0000-0000C3140000}"/>
    <cellStyle name="Normal 2 3 2 2 6" xfId="5315" xr:uid="{00000000-0005-0000-0000-0000C4140000}"/>
    <cellStyle name="Normal 2 3 2 2 7" xfId="5316" xr:uid="{00000000-0005-0000-0000-0000C5140000}"/>
    <cellStyle name="Normal 2 3 2 2 8" xfId="5317" xr:uid="{00000000-0005-0000-0000-0000C6140000}"/>
    <cellStyle name="Normal 2 3 2 2 9" xfId="5318" xr:uid="{00000000-0005-0000-0000-0000C7140000}"/>
    <cellStyle name="Normal 2 3 2 3" xfId="5319" xr:uid="{00000000-0005-0000-0000-0000C8140000}"/>
    <cellStyle name="Normal 2 3 2 3 2" xfId="5320" xr:uid="{00000000-0005-0000-0000-0000C9140000}"/>
    <cellStyle name="Normal 2 3 2 3 3" xfId="9641" xr:uid="{E1223E05-70F2-4519-9CA9-8E135CA3A0F2}"/>
    <cellStyle name="Normal 2 3 2 3 4" xfId="9936" xr:uid="{303DC17A-C06F-4769-A2A3-942CFBB87C5B}"/>
    <cellStyle name="Normal 2 3 2 4" xfId="5321" xr:uid="{00000000-0005-0000-0000-0000CA140000}"/>
    <cellStyle name="Normal 2 3 2 4 2" xfId="5322" xr:uid="{00000000-0005-0000-0000-0000CB140000}"/>
    <cellStyle name="Normal 2 3 2 5" xfId="5323" xr:uid="{00000000-0005-0000-0000-0000CC140000}"/>
    <cellStyle name="Normal 2 3 2 5 2" xfId="5324" xr:uid="{00000000-0005-0000-0000-0000CD140000}"/>
    <cellStyle name="Normal 2 3 2 6" xfId="5325" xr:uid="{00000000-0005-0000-0000-0000CE140000}"/>
    <cellStyle name="Normal 2 3 2 6 2" xfId="5326" xr:uid="{00000000-0005-0000-0000-0000CF140000}"/>
    <cellStyle name="Normal 2 3 2 7" xfId="5327" xr:uid="{00000000-0005-0000-0000-0000D0140000}"/>
    <cellStyle name="Normal 2 3 2 7 2" xfId="5328" xr:uid="{00000000-0005-0000-0000-0000D1140000}"/>
    <cellStyle name="Normal 2 3 2 8" xfId="5329" xr:uid="{00000000-0005-0000-0000-0000D2140000}"/>
    <cellStyle name="Normal 2 3 2 8 2" xfId="5330" xr:uid="{00000000-0005-0000-0000-0000D3140000}"/>
    <cellStyle name="Normal 2 3 2 9" xfId="5331" xr:uid="{00000000-0005-0000-0000-0000D4140000}"/>
    <cellStyle name="Normal 2 3 2 9 2" xfId="5332" xr:uid="{00000000-0005-0000-0000-0000D5140000}"/>
    <cellStyle name="Normal 2 3 20" xfId="5333" xr:uid="{00000000-0005-0000-0000-0000D6140000}"/>
    <cellStyle name="Normal 2 3 21" xfId="5334" xr:uid="{00000000-0005-0000-0000-0000D7140000}"/>
    <cellStyle name="Normal 2 3 22" xfId="5335" xr:uid="{00000000-0005-0000-0000-0000D8140000}"/>
    <cellStyle name="Normal 2 3 23" xfId="5336" xr:uid="{00000000-0005-0000-0000-0000D9140000}"/>
    <cellStyle name="Normal 2 3 24" xfId="5337" xr:uid="{00000000-0005-0000-0000-0000DA140000}"/>
    <cellStyle name="Normal 2 3 25" xfId="5338" xr:uid="{00000000-0005-0000-0000-0000DB140000}"/>
    <cellStyle name="Normal 2 3 26" xfId="5339" xr:uid="{00000000-0005-0000-0000-0000DC140000}"/>
    <cellStyle name="Normal 2 3 27" xfId="5340" xr:uid="{00000000-0005-0000-0000-0000DD140000}"/>
    <cellStyle name="Normal 2 3 28" xfId="5341" xr:uid="{00000000-0005-0000-0000-0000DE140000}"/>
    <cellStyle name="Normal 2 3 29" xfId="5342" xr:uid="{00000000-0005-0000-0000-0000DF140000}"/>
    <cellStyle name="Normal 2 3 3" xfId="5343" xr:uid="{00000000-0005-0000-0000-0000E0140000}"/>
    <cellStyle name="Normal 2 3 3 2" xfId="5344" xr:uid="{00000000-0005-0000-0000-0000E1140000}"/>
    <cellStyle name="Normal 2 3 3 2 2" xfId="5345" xr:uid="{00000000-0005-0000-0000-0000E2140000}"/>
    <cellStyle name="Normal 2 3 3 2 2 2" xfId="9710" xr:uid="{D22E95D3-04CB-4599-877A-57AED75A89AE}"/>
    <cellStyle name="Normal 2 3 3 2 2 3" xfId="10005" xr:uid="{84038255-3B82-4BAC-8E93-67939DC78270}"/>
    <cellStyle name="Normal 2 3 3 2 3" xfId="5346" xr:uid="{00000000-0005-0000-0000-0000E3140000}"/>
    <cellStyle name="Normal 2 3 3 2 4" xfId="9596" xr:uid="{66AEE3F0-22BC-4112-86C3-E18D48159163}"/>
    <cellStyle name="Normal 2 3 3 2 5" xfId="9891" xr:uid="{973C8040-00D8-46F6-BC2F-541179F46A40}"/>
    <cellStyle name="Normal 2 3 3 3" xfId="5347" xr:uid="{00000000-0005-0000-0000-0000E4140000}"/>
    <cellStyle name="Normal 2 3 3 3 2" xfId="9653" xr:uid="{55A19BC4-77CD-4B46-9067-8368457B496B}"/>
    <cellStyle name="Normal 2 3 3 3 3" xfId="9948" xr:uid="{ACA5FCFA-D4DA-485F-AC09-E99C9FE4A4C1}"/>
    <cellStyle name="Normal 2 3 3 4" xfId="5348" xr:uid="{00000000-0005-0000-0000-0000E5140000}"/>
    <cellStyle name="Normal 2 3 3 5" xfId="9539" xr:uid="{4C8C3728-1767-4821-85AF-980B00B29A61}"/>
    <cellStyle name="Normal 2 3 3 6" xfId="9834" xr:uid="{338C357D-EBEE-489E-8DEF-FDA7051F2FC1}"/>
    <cellStyle name="Normal 2 3 30" xfId="5349" xr:uid="{00000000-0005-0000-0000-0000E6140000}"/>
    <cellStyle name="Normal 2 3 31" xfId="5350" xr:uid="{00000000-0005-0000-0000-0000E7140000}"/>
    <cellStyle name="Normal 2 3 32" xfId="5351" xr:uid="{00000000-0005-0000-0000-0000E8140000}"/>
    <cellStyle name="Normal 2 3 33" xfId="5352" xr:uid="{00000000-0005-0000-0000-0000E9140000}"/>
    <cellStyle name="Normal 2 3 34" xfId="5353" xr:uid="{00000000-0005-0000-0000-0000EA140000}"/>
    <cellStyle name="Normal 2 3 35" xfId="5354" xr:uid="{00000000-0005-0000-0000-0000EB140000}"/>
    <cellStyle name="Normal 2 3 36" xfId="5355" xr:uid="{00000000-0005-0000-0000-0000EC140000}"/>
    <cellStyle name="Normal 2 3 37" xfId="5356" xr:uid="{00000000-0005-0000-0000-0000ED140000}"/>
    <cellStyle name="Normal 2 3 38" xfId="5357" xr:uid="{00000000-0005-0000-0000-0000EE140000}"/>
    <cellStyle name="Normal 2 3 39" xfId="5358" xr:uid="{00000000-0005-0000-0000-0000EF140000}"/>
    <cellStyle name="Normal 2 3 4" xfId="5359" xr:uid="{00000000-0005-0000-0000-0000F0140000}"/>
    <cellStyle name="Normal 2 3 4 2" xfId="5360" xr:uid="{00000000-0005-0000-0000-0000F1140000}"/>
    <cellStyle name="Normal 2 3 4 2 2" xfId="9665" xr:uid="{1C11025C-022D-434D-9C72-7BD01BACC22F}"/>
    <cellStyle name="Normal 2 3 4 2 3" xfId="9960" xr:uid="{8E9384EF-00FA-420F-8695-221D037A82D4}"/>
    <cellStyle name="Normal 2 3 4 3" xfId="9551" xr:uid="{1B10039F-2C17-4888-A979-EB27D90CA5D4}"/>
    <cellStyle name="Normal 2 3 4 4" xfId="9846" xr:uid="{8B2C9C3B-C3C7-49A1-B63F-A98D4F54889F}"/>
    <cellStyle name="Normal 2 3 40" xfId="5361" xr:uid="{00000000-0005-0000-0000-0000F2140000}"/>
    <cellStyle name="Normal 2 3 41" xfId="5362" xr:uid="{00000000-0005-0000-0000-0000F3140000}"/>
    <cellStyle name="Normal 2 3 42" xfId="5363" xr:uid="{00000000-0005-0000-0000-0000F4140000}"/>
    <cellStyle name="Normal 2 3 43" xfId="5364" xr:uid="{00000000-0005-0000-0000-0000F5140000}"/>
    <cellStyle name="Normal 2 3 44" xfId="5365" xr:uid="{00000000-0005-0000-0000-0000F6140000}"/>
    <cellStyle name="Normal 2 3 45" xfId="5366" xr:uid="{00000000-0005-0000-0000-0000F7140000}"/>
    <cellStyle name="Normal 2 3 46" xfId="5367" xr:uid="{00000000-0005-0000-0000-0000F8140000}"/>
    <cellStyle name="Normal 2 3 47" xfId="5368" xr:uid="{00000000-0005-0000-0000-0000F9140000}"/>
    <cellStyle name="Normal 2 3 48" xfId="5369" xr:uid="{00000000-0005-0000-0000-0000FA140000}"/>
    <cellStyle name="Normal 2 3 49" xfId="5370" xr:uid="{00000000-0005-0000-0000-0000FB140000}"/>
    <cellStyle name="Normal 2 3 5" xfId="5371" xr:uid="{00000000-0005-0000-0000-0000FC140000}"/>
    <cellStyle name="Normal 2 3 5 2" xfId="9608" xr:uid="{08D55B87-E86C-4A11-91E3-E7F0EBCCB1F3}"/>
    <cellStyle name="Normal 2 3 5 3" xfId="9903" xr:uid="{58ED3AF2-E5B7-4EE1-870A-5DF0B97F523D}"/>
    <cellStyle name="Normal 2 3 50" xfId="5372" xr:uid="{00000000-0005-0000-0000-0000FD140000}"/>
    <cellStyle name="Normal 2 3 51" xfId="5373" xr:uid="{00000000-0005-0000-0000-0000FE140000}"/>
    <cellStyle name="Normal 2 3 52" xfId="5374" xr:uid="{00000000-0005-0000-0000-0000FF140000}"/>
    <cellStyle name="Normal 2 3 53" xfId="5375" xr:uid="{00000000-0005-0000-0000-000000150000}"/>
    <cellStyle name="Normal 2 3 54" xfId="5376" xr:uid="{00000000-0005-0000-0000-000001150000}"/>
    <cellStyle name="Normal 2 3 55" xfId="5377" xr:uid="{00000000-0005-0000-0000-000002150000}"/>
    <cellStyle name="Normal 2 3 56" xfId="5378" xr:uid="{00000000-0005-0000-0000-000003150000}"/>
    <cellStyle name="Normal 2 3 57" xfId="5379" xr:uid="{00000000-0005-0000-0000-000004150000}"/>
    <cellStyle name="Normal 2 3 58" xfId="5380" xr:uid="{00000000-0005-0000-0000-000005150000}"/>
    <cellStyle name="Normal 2 3 59" xfId="5381" xr:uid="{00000000-0005-0000-0000-000006150000}"/>
    <cellStyle name="Normal 2 3 6" xfId="5382" xr:uid="{00000000-0005-0000-0000-000007150000}"/>
    <cellStyle name="Normal 2 3 60" xfId="5383" xr:uid="{00000000-0005-0000-0000-000008150000}"/>
    <cellStyle name="Normal 2 3 61" xfId="5384" xr:uid="{00000000-0005-0000-0000-000009150000}"/>
    <cellStyle name="Normal 2 3 62" xfId="5385" xr:uid="{00000000-0005-0000-0000-00000A150000}"/>
    <cellStyle name="Normal 2 3 63" xfId="5386" xr:uid="{00000000-0005-0000-0000-00000B150000}"/>
    <cellStyle name="Normal 2 3 64" xfId="5387" xr:uid="{00000000-0005-0000-0000-00000C150000}"/>
    <cellStyle name="Normal 2 3 65" xfId="5388" xr:uid="{00000000-0005-0000-0000-00000D150000}"/>
    <cellStyle name="Normal 2 3 66" xfId="5389" xr:uid="{00000000-0005-0000-0000-00000E150000}"/>
    <cellStyle name="Normal 2 3 67" xfId="5390" xr:uid="{00000000-0005-0000-0000-00000F150000}"/>
    <cellStyle name="Normal 2 3 68" xfId="5391" xr:uid="{00000000-0005-0000-0000-000010150000}"/>
    <cellStyle name="Normal 2 3 69" xfId="5392" xr:uid="{00000000-0005-0000-0000-000011150000}"/>
    <cellStyle name="Normal 2 3 7" xfId="5393" xr:uid="{00000000-0005-0000-0000-000012150000}"/>
    <cellStyle name="Normal 2 3 70" xfId="5394" xr:uid="{00000000-0005-0000-0000-000013150000}"/>
    <cellStyle name="Normal 2 3 71" xfId="5395" xr:uid="{00000000-0005-0000-0000-000014150000}"/>
    <cellStyle name="Normal 2 3 72" xfId="5396" xr:uid="{00000000-0005-0000-0000-000015150000}"/>
    <cellStyle name="Normal 2 3 73" xfId="5397" xr:uid="{00000000-0005-0000-0000-000016150000}"/>
    <cellStyle name="Normal 2 3 74" xfId="5398" xr:uid="{00000000-0005-0000-0000-000017150000}"/>
    <cellStyle name="Normal 2 3 75" xfId="5399" xr:uid="{00000000-0005-0000-0000-000018150000}"/>
    <cellStyle name="Normal 2 3 76" xfId="5400" xr:uid="{00000000-0005-0000-0000-000019150000}"/>
    <cellStyle name="Normal 2 3 77" xfId="5401" xr:uid="{00000000-0005-0000-0000-00001A150000}"/>
    <cellStyle name="Normal 2 3 78" xfId="5402" xr:uid="{00000000-0005-0000-0000-00001B150000}"/>
    <cellStyle name="Normal 2 3 79" xfId="5403" xr:uid="{00000000-0005-0000-0000-00001C150000}"/>
    <cellStyle name="Normal 2 3 8" xfId="5404" xr:uid="{00000000-0005-0000-0000-00001D150000}"/>
    <cellStyle name="Normal 2 3 80" xfId="5405" xr:uid="{00000000-0005-0000-0000-00001E150000}"/>
    <cellStyle name="Normal 2 3 81" xfId="5406" xr:uid="{00000000-0005-0000-0000-00001F150000}"/>
    <cellStyle name="Normal 2 3 82" xfId="5407" xr:uid="{00000000-0005-0000-0000-000020150000}"/>
    <cellStyle name="Normal 2 3 83" xfId="5408" xr:uid="{00000000-0005-0000-0000-000021150000}"/>
    <cellStyle name="Normal 2 3 84" xfId="5409" xr:uid="{00000000-0005-0000-0000-000022150000}"/>
    <cellStyle name="Normal 2 3 85" xfId="5410" xr:uid="{00000000-0005-0000-0000-000023150000}"/>
    <cellStyle name="Normal 2 3 86" xfId="5411" xr:uid="{00000000-0005-0000-0000-000024150000}"/>
    <cellStyle name="Normal 2 3 87" xfId="5412" xr:uid="{00000000-0005-0000-0000-000025150000}"/>
    <cellStyle name="Normal 2 3 88" xfId="5413" xr:uid="{00000000-0005-0000-0000-000026150000}"/>
    <cellStyle name="Normal 2 3 89" xfId="5414" xr:uid="{00000000-0005-0000-0000-000027150000}"/>
    <cellStyle name="Normal 2 3 9" xfId="5415" xr:uid="{00000000-0005-0000-0000-000028150000}"/>
    <cellStyle name="Normal 2 3 90" xfId="5416" xr:uid="{00000000-0005-0000-0000-000029150000}"/>
    <cellStyle name="Normal 2 3 91" xfId="5417" xr:uid="{00000000-0005-0000-0000-00002A150000}"/>
    <cellStyle name="Normal 2 3 92" xfId="5418" xr:uid="{00000000-0005-0000-0000-00002B150000}"/>
    <cellStyle name="Normal 2 3 93" xfId="5419" xr:uid="{00000000-0005-0000-0000-00002C150000}"/>
    <cellStyle name="Normal 2 3 94" xfId="5420" xr:uid="{00000000-0005-0000-0000-00002D150000}"/>
    <cellStyle name="Normal 2 3 95" xfId="5421" xr:uid="{00000000-0005-0000-0000-00002E150000}"/>
    <cellStyle name="Normal 2 3 96" xfId="5422" xr:uid="{00000000-0005-0000-0000-00002F150000}"/>
    <cellStyle name="Normal 2 3 96 2" xfId="5423" xr:uid="{00000000-0005-0000-0000-000030150000}"/>
    <cellStyle name="Normal 2 3 97" xfId="5424" xr:uid="{00000000-0005-0000-0000-000031150000}"/>
    <cellStyle name="Normal 2 3 98" xfId="5425" xr:uid="{00000000-0005-0000-0000-000032150000}"/>
    <cellStyle name="Normal 2 3 99" xfId="5426" xr:uid="{00000000-0005-0000-0000-000033150000}"/>
    <cellStyle name="Normal 2 30" xfId="5427" xr:uid="{00000000-0005-0000-0000-000034150000}"/>
    <cellStyle name="Normal 2 30 2" xfId="5428" xr:uid="{00000000-0005-0000-0000-000035150000}"/>
    <cellStyle name="Normal 2 30 2 2" xfId="5429" xr:uid="{00000000-0005-0000-0000-000036150000}"/>
    <cellStyle name="Normal 2 30 3" xfId="5430" xr:uid="{00000000-0005-0000-0000-000037150000}"/>
    <cellStyle name="Normal 2 31" xfId="5431" xr:uid="{00000000-0005-0000-0000-000038150000}"/>
    <cellStyle name="Normal 2 31 2" xfId="5432" xr:uid="{00000000-0005-0000-0000-000039150000}"/>
    <cellStyle name="Normal 2 31 2 2" xfId="5433" xr:uid="{00000000-0005-0000-0000-00003A150000}"/>
    <cellStyle name="Normal 2 31 3" xfId="5434" xr:uid="{00000000-0005-0000-0000-00003B150000}"/>
    <cellStyle name="Normal 2 32" xfId="5435" xr:uid="{00000000-0005-0000-0000-00003C150000}"/>
    <cellStyle name="Normal 2 32 2" xfId="5436" xr:uid="{00000000-0005-0000-0000-00003D150000}"/>
    <cellStyle name="Normal 2 32 2 2" xfId="5437" xr:uid="{00000000-0005-0000-0000-00003E150000}"/>
    <cellStyle name="Normal 2 32 3" xfId="5438" xr:uid="{00000000-0005-0000-0000-00003F150000}"/>
    <cellStyle name="Normal 2 33" xfId="5439" xr:uid="{00000000-0005-0000-0000-000040150000}"/>
    <cellStyle name="Normal 2 33 2" xfId="5440" xr:uid="{00000000-0005-0000-0000-000041150000}"/>
    <cellStyle name="Normal 2 33 2 2" xfId="5441" xr:uid="{00000000-0005-0000-0000-000042150000}"/>
    <cellStyle name="Normal 2 33 3" xfId="5442" xr:uid="{00000000-0005-0000-0000-000043150000}"/>
    <cellStyle name="Normal 2 34" xfId="5443" xr:uid="{00000000-0005-0000-0000-000044150000}"/>
    <cellStyle name="Normal 2 34 2" xfId="5444" xr:uid="{00000000-0005-0000-0000-000045150000}"/>
    <cellStyle name="Normal 2 34 2 2" xfId="5445" xr:uid="{00000000-0005-0000-0000-000046150000}"/>
    <cellStyle name="Normal 2 34 3" xfId="5446" xr:uid="{00000000-0005-0000-0000-000047150000}"/>
    <cellStyle name="Normal 2 35" xfId="5447" xr:uid="{00000000-0005-0000-0000-000048150000}"/>
    <cellStyle name="Normal 2 35 2" xfId="5448" xr:uid="{00000000-0005-0000-0000-000049150000}"/>
    <cellStyle name="Normal 2 35 2 2" xfId="5449" xr:uid="{00000000-0005-0000-0000-00004A150000}"/>
    <cellStyle name="Normal 2 35 3" xfId="5450" xr:uid="{00000000-0005-0000-0000-00004B150000}"/>
    <cellStyle name="Normal 2 36" xfId="5451" xr:uid="{00000000-0005-0000-0000-00004C150000}"/>
    <cellStyle name="Normal 2 36 2" xfId="5452" xr:uid="{00000000-0005-0000-0000-00004D150000}"/>
    <cellStyle name="Normal 2 36 2 2" xfId="5453" xr:uid="{00000000-0005-0000-0000-00004E150000}"/>
    <cellStyle name="Normal 2 36 3" xfId="5454" xr:uid="{00000000-0005-0000-0000-00004F150000}"/>
    <cellStyle name="Normal 2 37" xfId="5455" xr:uid="{00000000-0005-0000-0000-000050150000}"/>
    <cellStyle name="Normal 2 37 2" xfId="5456" xr:uid="{00000000-0005-0000-0000-000051150000}"/>
    <cellStyle name="Normal 2 37 2 2" xfId="5457" xr:uid="{00000000-0005-0000-0000-000052150000}"/>
    <cellStyle name="Normal 2 37 3" xfId="5458" xr:uid="{00000000-0005-0000-0000-000053150000}"/>
    <cellStyle name="Normal 2 38" xfId="5459" xr:uid="{00000000-0005-0000-0000-000054150000}"/>
    <cellStyle name="Normal 2 38 2" xfId="5460" xr:uid="{00000000-0005-0000-0000-000055150000}"/>
    <cellStyle name="Normal 2 38 2 2" xfId="5461" xr:uid="{00000000-0005-0000-0000-000056150000}"/>
    <cellStyle name="Normal 2 38 3" xfId="5462" xr:uid="{00000000-0005-0000-0000-000057150000}"/>
    <cellStyle name="Normal 2 39" xfId="5463" xr:uid="{00000000-0005-0000-0000-000058150000}"/>
    <cellStyle name="Normal 2 39 2" xfId="5464" xr:uid="{00000000-0005-0000-0000-000059150000}"/>
    <cellStyle name="Normal 2 39 2 2" xfId="5465" xr:uid="{00000000-0005-0000-0000-00005A150000}"/>
    <cellStyle name="Normal 2 39 3" xfId="5466" xr:uid="{00000000-0005-0000-0000-00005B150000}"/>
    <cellStyle name="Normal 2 4" xfId="5467" xr:uid="{00000000-0005-0000-0000-00005C150000}"/>
    <cellStyle name="Normal 2 4 10" xfId="5468" xr:uid="{00000000-0005-0000-0000-00005D150000}"/>
    <cellStyle name="Normal 2 4 11" xfId="5469" xr:uid="{00000000-0005-0000-0000-00005E150000}"/>
    <cellStyle name="Normal 2 4 12" xfId="5470" xr:uid="{00000000-0005-0000-0000-00005F150000}"/>
    <cellStyle name="Normal 2 4 13" xfId="5471" xr:uid="{00000000-0005-0000-0000-000060150000}"/>
    <cellStyle name="Normal 2 4 14" xfId="9525" xr:uid="{E24ABEE1-AE7A-4510-85BC-0A081790DD2A}"/>
    <cellStyle name="Normal 2 4 15" xfId="9820" xr:uid="{B31BCF7F-4659-47F2-96D1-F63C77C697BD}"/>
    <cellStyle name="Normal 2 4 2" xfId="5472" xr:uid="{00000000-0005-0000-0000-000061150000}"/>
    <cellStyle name="Normal 2 4 2 10" xfId="9877" xr:uid="{10153409-6415-4295-A988-B7A016CD3573}"/>
    <cellStyle name="Normal 2 4 2 2" xfId="5473" xr:uid="{00000000-0005-0000-0000-000062150000}"/>
    <cellStyle name="Normal 2 4 2 2 2" xfId="5474" xr:uid="{00000000-0005-0000-0000-000063150000}"/>
    <cellStyle name="Normal 2 4 2 2 2 2" xfId="5475" xr:uid="{00000000-0005-0000-0000-000064150000}"/>
    <cellStyle name="Normal 2 4 2 2 2 2 2" xfId="5476" xr:uid="{00000000-0005-0000-0000-000065150000}"/>
    <cellStyle name="Normal 2 4 2 2 2 3" xfId="5477" xr:uid="{00000000-0005-0000-0000-000066150000}"/>
    <cellStyle name="Normal 2 4 2 2 3" xfId="5478" xr:uid="{00000000-0005-0000-0000-000067150000}"/>
    <cellStyle name="Normal 2 4 2 2 3 2" xfId="5479" xr:uid="{00000000-0005-0000-0000-000068150000}"/>
    <cellStyle name="Normal 2 4 2 2 3 2 2" xfId="5480" xr:uid="{00000000-0005-0000-0000-000069150000}"/>
    <cellStyle name="Normal 2 4 2 2 3 3" xfId="5481" xr:uid="{00000000-0005-0000-0000-00006A150000}"/>
    <cellStyle name="Normal 2 4 2 2 4" xfId="5482" xr:uid="{00000000-0005-0000-0000-00006B150000}"/>
    <cellStyle name="Normal 2 4 2 2 4 2" xfId="5483" xr:uid="{00000000-0005-0000-0000-00006C150000}"/>
    <cellStyle name="Normal 2 4 2 2 4 2 2" xfId="5484" xr:uid="{00000000-0005-0000-0000-00006D150000}"/>
    <cellStyle name="Normal 2 4 2 2 4 3" xfId="5485" xr:uid="{00000000-0005-0000-0000-00006E150000}"/>
    <cellStyle name="Normal 2 4 2 2 5" xfId="5486" xr:uid="{00000000-0005-0000-0000-00006F150000}"/>
    <cellStyle name="Normal 2 4 2 2 5 2" xfId="5487" xr:uid="{00000000-0005-0000-0000-000070150000}"/>
    <cellStyle name="Normal 2 4 2 2 5 2 2" xfId="5488" xr:uid="{00000000-0005-0000-0000-000071150000}"/>
    <cellStyle name="Normal 2 4 2 2 5 3" xfId="5489" xr:uid="{00000000-0005-0000-0000-000072150000}"/>
    <cellStyle name="Normal 2 4 2 2 6" xfId="9696" xr:uid="{98B27564-2FAA-45F0-9B9E-A0A3DDCDAF09}"/>
    <cellStyle name="Normal 2 4 2 2 7" xfId="9991" xr:uid="{7269C8F5-A043-4325-9860-ACCACA63C735}"/>
    <cellStyle name="Normal 2 4 2 3" xfId="5490" xr:uid="{00000000-0005-0000-0000-000073150000}"/>
    <cellStyle name="Normal 2 4 2 3 2" xfId="10145" xr:uid="{436FE122-59E7-4F0E-94A4-ABF546246614}"/>
    <cellStyle name="Normal 2 4 2 4" xfId="5491" xr:uid="{00000000-0005-0000-0000-000074150000}"/>
    <cellStyle name="Normal 2 4 2 5" xfId="5492" xr:uid="{00000000-0005-0000-0000-000075150000}"/>
    <cellStyle name="Normal 2 4 2 6" xfId="5493" xr:uid="{00000000-0005-0000-0000-000076150000}"/>
    <cellStyle name="Normal 2 4 2 6 2" xfId="5494" xr:uid="{00000000-0005-0000-0000-000077150000}"/>
    <cellStyle name="Normal 2 4 2 7" xfId="5495" xr:uid="{00000000-0005-0000-0000-000078150000}"/>
    <cellStyle name="Normal 2 4 2 8" xfId="5496" xr:uid="{00000000-0005-0000-0000-000079150000}"/>
    <cellStyle name="Normal 2 4 2 9" xfId="9582" xr:uid="{EF473A91-0A43-4324-AB6C-2533424BB2B9}"/>
    <cellStyle name="Normal 2 4 3" xfId="5497" xr:uid="{00000000-0005-0000-0000-00007A150000}"/>
    <cellStyle name="Normal 2 4 3 2" xfId="5498" xr:uid="{00000000-0005-0000-0000-00007B150000}"/>
    <cellStyle name="Normal 2 4 3 2 2" xfId="5499" xr:uid="{00000000-0005-0000-0000-00007C150000}"/>
    <cellStyle name="Normal 2 4 3 3" xfId="5500" xr:uid="{00000000-0005-0000-0000-00007D150000}"/>
    <cellStyle name="Normal 2 4 3 4" xfId="5501" xr:uid="{00000000-0005-0000-0000-00007E150000}"/>
    <cellStyle name="Normal 2 4 3 5" xfId="5502" xr:uid="{00000000-0005-0000-0000-00007F150000}"/>
    <cellStyle name="Normal 2 4 3 6" xfId="9639" xr:uid="{17CA44EE-2CEC-46D2-8FDD-192654D8B402}"/>
    <cellStyle name="Normal 2 4 3 7" xfId="9934" xr:uid="{81C35E18-340E-46DD-BB78-7FA45A19FE0A}"/>
    <cellStyle name="Normal 2 4 4" xfId="5503" xr:uid="{00000000-0005-0000-0000-000080150000}"/>
    <cellStyle name="Normal 2 4 4 2" xfId="5504" xr:uid="{00000000-0005-0000-0000-000081150000}"/>
    <cellStyle name="Normal 2 4 4 2 2" xfId="5505" xr:uid="{00000000-0005-0000-0000-000082150000}"/>
    <cellStyle name="Normal 2 4 4 3" xfId="5506" xr:uid="{00000000-0005-0000-0000-000083150000}"/>
    <cellStyle name="Normal 2 4 4 4" xfId="10144" xr:uid="{362385D7-B227-46B0-A055-4E1840C39922}"/>
    <cellStyle name="Normal 2 4 5" xfId="5507" xr:uid="{00000000-0005-0000-0000-000084150000}"/>
    <cellStyle name="Normal 2 4 5 2" xfId="5508" xr:uid="{00000000-0005-0000-0000-000085150000}"/>
    <cellStyle name="Normal 2 4 5 2 2" xfId="5509" xr:uid="{00000000-0005-0000-0000-000086150000}"/>
    <cellStyle name="Normal 2 4 5 3" xfId="5510" xr:uid="{00000000-0005-0000-0000-000087150000}"/>
    <cellStyle name="Normal 2 4 6" xfId="5511" xr:uid="{00000000-0005-0000-0000-000088150000}"/>
    <cellStyle name="Normal 2 4 6 2" xfId="5512" xr:uid="{00000000-0005-0000-0000-000089150000}"/>
    <cellStyle name="Normal 2 4 6 2 2" xfId="5513" xr:uid="{00000000-0005-0000-0000-00008A150000}"/>
    <cellStyle name="Normal 2 4 6 3" xfId="5514" xr:uid="{00000000-0005-0000-0000-00008B150000}"/>
    <cellStyle name="Normal 2 4 7" xfId="5515" xr:uid="{00000000-0005-0000-0000-00008C150000}"/>
    <cellStyle name="Normal 2 4 7 2" xfId="5516" xr:uid="{00000000-0005-0000-0000-00008D150000}"/>
    <cellStyle name="Normal 2 4 7 2 2" xfId="5517" xr:uid="{00000000-0005-0000-0000-00008E150000}"/>
    <cellStyle name="Normal 2 4 7 3" xfId="5518" xr:uid="{00000000-0005-0000-0000-00008F150000}"/>
    <cellStyle name="Normal 2 4 7 4" xfId="5519" xr:uid="{00000000-0005-0000-0000-000090150000}"/>
    <cellStyle name="Normal 2 4 8" xfId="5520" xr:uid="{00000000-0005-0000-0000-000091150000}"/>
    <cellStyle name="Normal 2 4 8 2" xfId="5521" xr:uid="{00000000-0005-0000-0000-000092150000}"/>
    <cellStyle name="Normal 2 4 9" xfId="5522" xr:uid="{00000000-0005-0000-0000-000093150000}"/>
    <cellStyle name="Normal 2 40" xfId="5523" xr:uid="{00000000-0005-0000-0000-000094150000}"/>
    <cellStyle name="Normal 2 40 2" xfId="5524" xr:uid="{00000000-0005-0000-0000-000095150000}"/>
    <cellStyle name="Normal 2 40 2 2" xfId="5525" xr:uid="{00000000-0005-0000-0000-000096150000}"/>
    <cellStyle name="Normal 2 40 3" xfId="5526" xr:uid="{00000000-0005-0000-0000-000097150000}"/>
    <cellStyle name="Normal 2 41" xfId="5527" xr:uid="{00000000-0005-0000-0000-000098150000}"/>
    <cellStyle name="Normal 2 41 2" xfId="5528" xr:uid="{00000000-0005-0000-0000-000099150000}"/>
    <cellStyle name="Normal 2 41 2 2" xfId="5529" xr:uid="{00000000-0005-0000-0000-00009A150000}"/>
    <cellStyle name="Normal 2 41 3" xfId="5530" xr:uid="{00000000-0005-0000-0000-00009B150000}"/>
    <cellStyle name="Normal 2 42" xfId="5531" xr:uid="{00000000-0005-0000-0000-00009C150000}"/>
    <cellStyle name="Normal 2 42 2" xfId="5532" xr:uid="{00000000-0005-0000-0000-00009D150000}"/>
    <cellStyle name="Normal 2 42 2 2" xfId="5533" xr:uid="{00000000-0005-0000-0000-00009E150000}"/>
    <cellStyle name="Normal 2 42 3" xfId="5534" xr:uid="{00000000-0005-0000-0000-00009F150000}"/>
    <cellStyle name="Normal 2 43" xfId="5535" xr:uid="{00000000-0005-0000-0000-0000A0150000}"/>
    <cellStyle name="Normal 2 43 2" xfId="5536" xr:uid="{00000000-0005-0000-0000-0000A1150000}"/>
    <cellStyle name="Normal 2 43 2 2" xfId="5537" xr:uid="{00000000-0005-0000-0000-0000A2150000}"/>
    <cellStyle name="Normal 2 43 3" xfId="5538" xr:uid="{00000000-0005-0000-0000-0000A3150000}"/>
    <cellStyle name="Normal 2 44" xfId="5539" xr:uid="{00000000-0005-0000-0000-0000A4150000}"/>
    <cellStyle name="Normal 2 44 2" xfId="5540" xr:uid="{00000000-0005-0000-0000-0000A5150000}"/>
    <cellStyle name="Normal 2 44 2 2" xfId="5541" xr:uid="{00000000-0005-0000-0000-0000A6150000}"/>
    <cellStyle name="Normal 2 44 3" xfId="5542" xr:uid="{00000000-0005-0000-0000-0000A7150000}"/>
    <cellStyle name="Normal 2 45" xfId="5543" xr:uid="{00000000-0005-0000-0000-0000A8150000}"/>
    <cellStyle name="Normal 2 45 2" xfId="5544" xr:uid="{00000000-0005-0000-0000-0000A9150000}"/>
    <cellStyle name="Normal 2 45 2 2" xfId="5545" xr:uid="{00000000-0005-0000-0000-0000AA150000}"/>
    <cellStyle name="Normal 2 45 3" xfId="5546" xr:uid="{00000000-0005-0000-0000-0000AB150000}"/>
    <cellStyle name="Normal 2 46" xfId="5547" xr:uid="{00000000-0005-0000-0000-0000AC150000}"/>
    <cellStyle name="Normal 2 46 2" xfId="5548" xr:uid="{00000000-0005-0000-0000-0000AD150000}"/>
    <cellStyle name="Normal 2 46 2 2" xfId="5549" xr:uid="{00000000-0005-0000-0000-0000AE150000}"/>
    <cellStyle name="Normal 2 46 3" xfId="5550" xr:uid="{00000000-0005-0000-0000-0000AF150000}"/>
    <cellStyle name="Normal 2 47" xfId="5551" xr:uid="{00000000-0005-0000-0000-0000B0150000}"/>
    <cellStyle name="Normal 2 47 2" xfId="5552" xr:uid="{00000000-0005-0000-0000-0000B1150000}"/>
    <cellStyle name="Normal 2 47 2 2" xfId="5553" xr:uid="{00000000-0005-0000-0000-0000B2150000}"/>
    <cellStyle name="Normal 2 47 3" xfId="5554" xr:uid="{00000000-0005-0000-0000-0000B3150000}"/>
    <cellStyle name="Normal 2 48" xfId="5555" xr:uid="{00000000-0005-0000-0000-0000B4150000}"/>
    <cellStyle name="Normal 2 48 2" xfId="5556" xr:uid="{00000000-0005-0000-0000-0000B5150000}"/>
    <cellStyle name="Normal 2 48 2 2" xfId="5557" xr:uid="{00000000-0005-0000-0000-0000B6150000}"/>
    <cellStyle name="Normal 2 48 3" xfId="5558" xr:uid="{00000000-0005-0000-0000-0000B7150000}"/>
    <cellStyle name="Normal 2 49" xfId="5559" xr:uid="{00000000-0005-0000-0000-0000B8150000}"/>
    <cellStyle name="Normal 2 49 2" xfId="5560" xr:uid="{00000000-0005-0000-0000-0000B9150000}"/>
    <cellStyle name="Normal 2 49 2 2" xfId="5561" xr:uid="{00000000-0005-0000-0000-0000BA150000}"/>
    <cellStyle name="Normal 2 49 3" xfId="5562" xr:uid="{00000000-0005-0000-0000-0000BB150000}"/>
    <cellStyle name="Normal 2 5" xfId="5563" xr:uid="{00000000-0005-0000-0000-0000BC150000}"/>
    <cellStyle name="Normal 2 5 10" xfId="5564" xr:uid="{00000000-0005-0000-0000-0000BD150000}"/>
    <cellStyle name="Normal 2 5 11" xfId="5565" xr:uid="{00000000-0005-0000-0000-0000BE150000}"/>
    <cellStyle name="Normal 2 5 12" xfId="5566" xr:uid="{00000000-0005-0000-0000-0000BF150000}"/>
    <cellStyle name="Normal 2 5 13" xfId="5567" xr:uid="{00000000-0005-0000-0000-0000C0150000}"/>
    <cellStyle name="Normal 2 5 14" xfId="9537" xr:uid="{BEF211F9-BBCF-478E-9609-86C95ECC3CD2}"/>
    <cellStyle name="Normal 2 5 15" xfId="9832" xr:uid="{DD40C64D-07E1-4B23-8B26-31722C201E29}"/>
    <cellStyle name="Normal 2 5 2" xfId="5568" xr:uid="{00000000-0005-0000-0000-0000C1150000}"/>
    <cellStyle name="Normal 2 5 2 10" xfId="9889" xr:uid="{33F9AEDF-9CEC-48D3-A5C4-AD58F9205152}"/>
    <cellStyle name="Normal 2 5 2 2" xfId="5569" xr:uid="{00000000-0005-0000-0000-0000C2150000}"/>
    <cellStyle name="Normal 2 5 2 2 2" xfId="5570" xr:uid="{00000000-0005-0000-0000-0000C3150000}"/>
    <cellStyle name="Normal 2 5 2 2 2 2" xfId="5571" xr:uid="{00000000-0005-0000-0000-0000C4150000}"/>
    <cellStyle name="Normal 2 5 2 2 2 2 2" xfId="5572" xr:uid="{00000000-0005-0000-0000-0000C5150000}"/>
    <cellStyle name="Normal 2 5 2 2 2 3" xfId="5573" xr:uid="{00000000-0005-0000-0000-0000C6150000}"/>
    <cellStyle name="Normal 2 5 2 2 3" xfId="5574" xr:uid="{00000000-0005-0000-0000-0000C7150000}"/>
    <cellStyle name="Normal 2 5 2 2 3 2" xfId="5575" xr:uid="{00000000-0005-0000-0000-0000C8150000}"/>
    <cellStyle name="Normal 2 5 2 2 3 2 2" xfId="5576" xr:uid="{00000000-0005-0000-0000-0000C9150000}"/>
    <cellStyle name="Normal 2 5 2 2 3 3" xfId="5577" xr:uid="{00000000-0005-0000-0000-0000CA150000}"/>
    <cellStyle name="Normal 2 5 2 2 4" xfId="5578" xr:uid="{00000000-0005-0000-0000-0000CB150000}"/>
    <cellStyle name="Normal 2 5 2 2 4 2" xfId="5579" xr:uid="{00000000-0005-0000-0000-0000CC150000}"/>
    <cellStyle name="Normal 2 5 2 2 4 2 2" xfId="5580" xr:uid="{00000000-0005-0000-0000-0000CD150000}"/>
    <cellStyle name="Normal 2 5 2 2 4 3" xfId="5581" xr:uid="{00000000-0005-0000-0000-0000CE150000}"/>
    <cellStyle name="Normal 2 5 2 2 5" xfId="5582" xr:uid="{00000000-0005-0000-0000-0000CF150000}"/>
    <cellStyle name="Normal 2 5 2 2 5 2" xfId="5583" xr:uid="{00000000-0005-0000-0000-0000D0150000}"/>
    <cellStyle name="Normal 2 5 2 2 5 2 2" xfId="5584" xr:uid="{00000000-0005-0000-0000-0000D1150000}"/>
    <cellStyle name="Normal 2 5 2 2 5 3" xfId="5585" xr:uid="{00000000-0005-0000-0000-0000D2150000}"/>
    <cellStyle name="Normal 2 5 2 2 6" xfId="9708" xr:uid="{B0897D1F-D596-42D7-B4C8-B26EAB40AC03}"/>
    <cellStyle name="Normal 2 5 2 2 7" xfId="10003" xr:uid="{52451F0B-54C9-4621-982A-52949C2CA031}"/>
    <cellStyle name="Normal 2 5 2 3" xfId="5586" xr:uid="{00000000-0005-0000-0000-0000D3150000}"/>
    <cellStyle name="Normal 2 5 2 3 2" xfId="10147" xr:uid="{9DF513B6-6FCE-4FA1-8E75-AE2735C414C9}"/>
    <cellStyle name="Normal 2 5 2 4" xfId="5587" xr:uid="{00000000-0005-0000-0000-0000D4150000}"/>
    <cellStyle name="Normal 2 5 2 5" xfId="5588" xr:uid="{00000000-0005-0000-0000-0000D5150000}"/>
    <cellStyle name="Normal 2 5 2 6" xfId="5589" xr:uid="{00000000-0005-0000-0000-0000D6150000}"/>
    <cellStyle name="Normal 2 5 2 6 2" xfId="5590" xr:uid="{00000000-0005-0000-0000-0000D7150000}"/>
    <cellStyle name="Normal 2 5 2 7" xfId="5591" xr:uid="{00000000-0005-0000-0000-0000D8150000}"/>
    <cellStyle name="Normal 2 5 2 8" xfId="5592" xr:uid="{00000000-0005-0000-0000-0000D9150000}"/>
    <cellStyle name="Normal 2 5 2 9" xfId="9594" xr:uid="{DB4F6DC8-FA83-46C9-8DA6-28E40F2F1475}"/>
    <cellStyle name="Normal 2 5 3" xfId="5593" xr:uid="{00000000-0005-0000-0000-0000DA150000}"/>
    <cellStyle name="Normal 2 5 3 2" xfId="5594" xr:uid="{00000000-0005-0000-0000-0000DB150000}"/>
    <cellStyle name="Normal 2 5 3 2 2" xfId="5595" xr:uid="{00000000-0005-0000-0000-0000DC150000}"/>
    <cellStyle name="Normal 2 5 3 3" xfId="5596" xr:uid="{00000000-0005-0000-0000-0000DD150000}"/>
    <cellStyle name="Normal 2 5 3 4" xfId="5597" xr:uid="{00000000-0005-0000-0000-0000DE150000}"/>
    <cellStyle name="Normal 2 5 3 5" xfId="5598" xr:uid="{00000000-0005-0000-0000-0000DF150000}"/>
    <cellStyle name="Normal 2 5 3 6" xfId="9651" xr:uid="{99CE507B-D1E8-4A5E-A824-E9119A49709D}"/>
    <cellStyle name="Normal 2 5 3 7" xfId="9946" xr:uid="{A1ED86D7-67EC-41E7-8862-18734B533419}"/>
    <cellStyle name="Normal 2 5 4" xfId="5599" xr:uid="{00000000-0005-0000-0000-0000E0150000}"/>
    <cellStyle name="Normal 2 5 4 2" xfId="5600" xr:uid="{00000000-0005-0000-0000-0000E1150000}"/>
    <cellStyle name="Normal 2 5 4 2 2" xfId="5601" xr:uid="{00000000-0005-0000-0000-0000E2150000}"/>
    <cellStyle name="Normal 2 5 4 3" xfId="5602" xr:uid="{00000000-0005-0000-0000-0000E3150000}"/>
    <cellStyle name="Normal 2 5 4 4" xfId="10146" xr:uid="{0CA92028-571E-45D3-9716-B692DD359E51}"/>
    <cellStyle name="Normal 2 5 5" xfId="5603" xr:uid="{00000000-0005-0000-0000-0000E4150000}"/>
    <cellStyle name="Normal 2 5 5 2" xfId="5604" xr:uid="{00000000-0005-0000-0000-0000E5150000}"/>
    <cellStyle name="Normal 2 5 5 2 2" xfId="5605" xr:uid="{00000000-0005-0000-0000-0000E6150000}"/>
    <cellStyle name="Normal 2 5 5 3" xfId="5606" xr:uid="{00000000-0005-0000-0000-0000E7150000}"/>
    <cellStyle name="Normal 2 5 6" xfId="5607" xr:uid="{00000000-0005-0000-0000-0000E8150000}"/>
    <cellStyle name="Normal 2 5 6 2" xfId="5608" xr:uid="{00000000-0005-0000-0000-0000E9150000}"/>
    <cellStyle name="Normal 2 5 6 2 2" xfId="5609" xr:uid="{00000000-0005-0000-0000-0000EA150000}"/>
    <cellStyle name="Normal 2 5 6 3" xfId="5610" xr:uid="{00000000-0005-0000-0000-0000EB150000}"/>
    <cellStyle name="Normal 2 5 7" xfId="5611" xr:uid="{00000000-0005-0000-0000-0000EC150000}"/>
    <cellStyle name="Normal 2 5 7 2" xfId="5612" xr:uid="{00000000-0005-0000-0000-0000ED150000}"/>
    <cellStyle name="Normal 2 5 7 2 2" xfId="5613" xr:uid="{00000000-0005-0000-0000-0000EE150000}"/>
    <cellStyle name="Normal 2 5 7 3" xfId="5614" xr:uid="{00000000-0005-0000-0000-0000EF150000}"/>
    <cellStyle name="Normal 2 5 7 4" xfId="5615" xr:uid="{00000000-0005-0000-0000-0000F0150000}"/>
    <cellStyle name="Normal 2 5 8" xfId="5616" xr:uid="{00000000-0005-0000-0000-0000F1150000}"/>
    <cellStyle name="Normal 2 5 8 2" xfId="5617" xr:uid="{00000000-0005-0000-0000-0000F2150000}"/>
    <cellStyle name="Normal 2 5 9" xfId="5618" xr:uid="{00000000-0005-0000-0000-0000F3150000}"/>
    <cellStyle name="Normal 2 50" xfId="5619" xr:uid="{00000000-0005-0000-0000-0000F4150000}"/>
    <cellStyle name="Normal 2 50 2" xfId="5620" xr:uid="{00000000-0005-0000-0000-0000F5150000}"/>
    <cellStyle name="Normal 2 50 2 2" xfId="5621" xr:uid="{00000000-0005-0000-0000-0000F6150000}"/>
    <cellStyle name="Normal 2 50 3" xfId="5622" xr:uid="{00000000-0005-0000-0000-0000F7150000}"/>
    <cellStyle name="Normal 2 51" xfId="5623" xr:uid="{00000000-0005-0000-0000-0000F8150000}"/>
    <cellStyle name="Normal 2 51 2" xfId="5624" xr:uid="{00000000-0005-0000-0000-0000F9150000}"/>
    <cellStyle name="Normal 2 51 2 2" xfId="5625" xr:uid="{00000000-0005-0000-0000-0000FA150000}"/>
    <cellStyle name="Normal 2 51 3" xfId="5626" xr:uid="{00000000-0005-0000-0000-0000FB150000}"/>
    <cellStyle name="Normal 2 52" xfId="5627" xr:uid="{00000000-0005-0000-0000-0000FC150000}"/>
    <cellStyle name="Normal 2 52 2" xfId="5628" xr:uid="{00000000-0005-0000-0000-0000FD150000}"/>
    <cellStyle name="Normal 2 52 2 2" xfId="5629" xr:uid="{00000000-0005-0000-0000-0000FE150000}"/>
    <cellStyle name="Normal 2 52 3" xfId="5630" xr:uid="{00000000-0005-0000-0000-0000FF150000}"/>
    <cellStyle name="Normal 2 53" xfId="5631" xr:uid="{00000000-0005-0000-0000-000000160000}"/>
    <cellStyle name="Normal 2 53 2" xfId="5632" xr:uid="{00000000-0005-0000-0000-000001160000}"/>
    <cellStyle name="Normal 2 53 2 2" xfId="5633" xr:uid="{00000000-0005-0000-0000-000002160000}"/>
    <cellStyle name="Normal 2 53 3" xfId="5634" xr:uid="{00000000-0005-0000-0000-000003160000}"/>
    <cellStyle name="Normal 2 54" xfId="5635" xr:uid="{00000000-0005-0000-0000-000004160000}"/>
    <cellStyle name="Normal 2 54 2" xfId="5636" xr:uid="{00000000-0005-0000-0000-000005160000}"/>
    <cellStyle name="Normal 2 54 2 2" xfId="5637" xr:uid="{00000000-0005-0000-0000-000006160000}"/>
    <cellStyle name="Normal 2 54 3" xfId="5638" xr:uid="{00000000-0005-0000-0000-000007160000}"/>
    <cellStyle name="Normal 2 55" xfId="5639" xr:uid="{00000000-0005-0000-0000-000008160000}"/>
    <cellStyle name="Normal 2 55 2" xfId="5640" xr:uid="{00000000-0005-0000-0000-000009160000}"/>
    <cellStyle name="Normal 2 55 2 2" xfId="5641" xr:uid="{00000000-0005-0000-0000-00000A160000}"/>
    <cellStyle name="Normal 2 55 3" xfId="5642" xr:uid="{00000000-0005-0000-0000-00000B160000}"/>
    <cellStyle name="Normal 2 56" xfId="5643" xr:uid="{00000000-0005-0000-0000-00000C160000}"/>
    <cellStyle name="Normal 2 56 2" xfId="5644" xr:uid="{00000000-0005-0000-0000-00000D160000}"/>
    <cellStyle name="Normal 2 56 2 2" xfId="5645" xr:uid="{00000000-0005-0000-0000-00000E160000}"/>
    <cellStyle name="Normal 2 56 3" xfId="5646" xr:uid="{00000000-0005-0000-0000-00000F160000}"/>
    <cellStyle name="Normal 2 57" xfId="5647" xr:uid="{00000000-0005-0000-0000-000010160000}"/>
    <cellStyle name="Normal 2 57 2" xfId="5648" xr:uid="{00000000-0005-0000-0000-000011160000}"/>
    <cellStyle name="Normal 2 57 2 2" xfId="5649" xr:uid="{00000000-0005-0000-0000-000012160000}"/>
    <cellStyle name="Normal 2 57 3" xfId="5650" xr:uid="{00000000-0005-0000-0000-000013160000}"/>
    <cellStyle name="Normal 2 58" xfId="5651" xr:uid="{00000000-0005-0000-0000-000014160000}"/>
    <cellStyle name="Normal 2 58 2" xfId="5652" xr:uid="{00000000-0005-0000-0000-000015160000}"/>
    <cellStyle name="Normal 2 58 2 2" xfId="5653" xr:uid="{00000000-0005-0000-0000-000016160000}"/>
    <cellStyle name="Normal 2 58 3" xfId="5654" xr:uid="{00000000-0005-0000-0000-000017160000}"/>
    <cellStyle name="Normal 2 59" xfId="5655" xr:uid="{00000000-0005-0000-0000-000018160000}"/>
    <cellStyle name="Normal 2 59 2" xfId="5656" xr:uid="{00000000-0005-0000-0000-000019160000}"/>
    <cellStyle name="Normal 2 59 2 2" xfId="5657" xr:uid="{00000000-0005-0000-0000-00001A160000}"/>
    <cellStyle name="Normal 2 59 3" xfId="5658" xr:uid="{00000000-0005-0000-0000-00001B160000}"/>
    <cellStyle name="Normal 2 6" xfId="5659" xr:uid="{00000000-0005-0000-0000-00001C160000}"/>
    <cellStyle name="Normal 2 6 10" xfId="5660" xr:uid="{00000000-0005-0000-0000-00001D160000}"/>
    <cellStyle name="Normal 2 6 11" xfId="9549" xr:uid="{FBC6CED6-DE0B-442A-A4E4-A0BB71712A83}"/>
    <cellStyle name="Normal 2 6 12" xfId="9844" xr:uid="{D230C337-2CAF-4FDF-9AE1-3933E8852679}"/>
    <cellStyle name="Normal 2 6 2" xfId="5661" xr:uid="{00000000-0005-0000-0000-00001E160000}"/>
    <cellStyle name="Normal 2 6 2 2" xfId="5662" xr:uid="{00000000-0005-0000-0000-00001F160000}"/>
    <cellStyle name="Normal 2 6 2 2 2" xfId="10118" xr:uid="{695A0207-DFAB-418C-8642-AE7A69AA0428}"/>
    <cellStyle name="Normal 2 6 2 3" xfId="5663" xr:uid="{00000000-0005-0000-0000-000020160000}"/>
    <cellStyle name="Normal 2 6 2 3 2" xfId="10149" xr:uid="{049D52AB-0A49-42D5-96C0-5AD0E0AE445B}"/>
    <cellStyle name="Normal 2 6 2 4" xfId="5664" xr:uid="{00000000-0005-0000-0000-000021160000}"/>
    <cellStyle name="Normal 2 6 2 5" xfId="9663" xr:uid="{479A1338-2407-4B1A-84B1-BEB08C33D225}"/>
    <cellStyle name="Normal 2 6 2 6" xfId="9958" xr:uid="{CAD25246-9A08-4830-8AF7-B0942160242E}"/>
    <cellStyle name="Normal 2 6 3" xfId="5665" xr:uid="{00000000-0005-0000-0000-000022160000}"/>
    <cellStyle name="Normal 2 6 3 2" xfId="5666" xr:uid="{00000000-0005-0000-0000-000023160000}"/>
    <cellStyle name="Normal 2 6 3 3" xfId="5667" xr:uid="{00000000-0005-0000-0000-000024160000}"/>
    <cellStyle name="Normal 2 6 3 4" xfId="10117" xr:uid="{615568AD-29E4-4170-ABDC-7797B20D4A76}"/>
    <cellStyle name="Normal 2 6 4" xfId="5668" xr:uid="{00000000-0005-0000-0000-000025160000}"/>
    <cellStyle name="Normal 2 6 4 2" xfId="5669" xr:uid="{00000000-0005-0000-0000-000026160000}"/>
    <cellStyle name="Normal 2 6 4 3" xfId="10148" xr:uid="{F868BF5E-CD9B-4516-A830-CDA0A72080F4}"/>
    <cellStyle name="Normal 2 6 5" xfId="5670" xr:uid="{00000000-0005-0000-0000-000027160000}"/>
    <cellStyle name="Normal 2 6 5 2" xfId="5671" xr:uid="{00000000-0005-0000-0000-000028160000}"/>
    <cellStyle name="Normal 2 6 6" xfId="5672" xr:uid="{00000000-0005-0000-0000-000029160000}"/>
    <cellStyle name="Normal 2 6 6 2" xfId="5673" xr:uid="{00000000-0005-0000-0000-00002A160000}"/>
    <cellStyle name="Normal 2 6 6 3" xfId="5674" xr:uid="{00000000-0005-0000-0000-00002B160000}"/>
    <cellStyle name="Normal 2 6 7" xfId="5675" xr:uid="{00000000-0005-0000-0000-00002C160000}"/>
    <cellStyle name="Normal 2 6 8" xfId="5676" xr:uid="{00000000-0005-0000-0000-00002D160000}"/>
    <cellStyle name="Normal 2 6 9" xfId="5677" xr:uid="{00000000-0005-0000-0000-00002E160000}"/>
    <cellStyle name="Normal 2 60" xfId="5678" xr:uid="{00000000-0005-0000-0000-00002F160000}"/>
    <cellStyle name="Normal 2 60 2" xfId="5679" xr:uid="{00000000-0005-0000-0000-000030160000}"/>
    <cellStyle name="Normal 2 60 2 2" xfId="5680" xr:uid="{00000000-0005-0000-0000-000031160000}"/>
    <cellStyle name="Normal 2 60 3" xfId="5681" xr:uid="{00000000-0005-0000-0000-000032160000}"/>
    <cellStyle name="Normal 2 61" xfId="5682" xr:uid="{00000000-0005-0000-0000-000033160000}"/>
    <cellStyle name="Normal 2 61 2" xfId="5683" xr:uid="{00000000-0005-0000-0000-000034160000}"/>
    <cellStyle name="Normal 2 61 2 2" xfId="5684" xr:uid="{00000000-0005-0000-0000-000035160000}"/>
    <cellStyle name="Normal 2 61 3" xfId="5685" xr:uid="{00000000-0005-0000-0000-000036160000}"/>
    <cellStyle name="Normal 2 62" xfId="5686" xr:uid="{00000000-0005-0000-0000-000037160000}"/>
    <cellStyle name="Normal 2 62 2" xfId="5687" xr:uid="{00000000-0005-0000-0000-000038160000}"/>
    <cellStyle name="Normal 2 62 2 2" xfId="5688" xr:uid="{00000000-0005-0000-0000-000039160000}"/>
    <cellStyle name="Normal 2 62 3" xfId="5689" xr:uid="{00000000-0005-0000-0000-00003A160000}"/>
    <cellStyle name="Normal 2 63" xfId="5690" xr:uid="{00000000-0005-0000-0000-00003B160000}"/>
    <cellStyle name="Normal 2 63 2" xfId="5691" xr:uid="{00000000-0005-0000-0000-00003C160000}"/>
    <cellStyle name="Normal 2 63 2 2" xfId="5692" xr:uid="{00000000-0005-0000-0000-00003D160000}"/>
    <cellStyle name="Normal 2 63 3" xfId="5693" xr:uid="{00000000-0005-0000-0000-00003E160000}"/>
    <cellStyle name="Normal 2 64" xfId="5694" xr:uid="{00000000-0005-0000-0000-00003F160000}"/>
    <cellStyle name="Normal 2 64 2" xfId="5695" xr:uid="{00000000-0005-0000-0000-000040160000}"/>
    <cellStyle name="Normal 2 64 2 2" xfId="5696" xr:uid="{00000000-0005-0000-0000-000041160000}"/>
    <cellStyle name="Normal 2 64 3" xfId="5697" xr:uid="{00000000-0005-0000-0000-000042160000}"/>
    <cellStyle name="Normal 2 65" xfId="5698" xr:uid="{00000000-0005-0000-0000-000043160000}"/>
    <cellStyle name="Normal 2 66" xfId="5699" xr:uid="{00000000-0005-0000-0000-000044160000}"/>
    <cellStyle name="Normal 2 67" xfId="5700" xr:uid="{00000000-0005-0000-0000-000045160000}"/>
    <cellStyle name="Normal 2 68" xfId="5701" xr:uid="{00000000-0005-0000-0000-000046160000}"/>
    <cellStyle name="Normal 2 69" xfId="5702" xr:uid="{00000000-0005-0000-0000-000047160000}"/>
    <cellStyle name="Normal 2 7" xfId="5703" xr:uid="{00000000-0005-0000-0000-000048160000}"/>
    <cellStyle name="Normal 2 7 10" xfId="5704" xr:uid="{00000000-0005-0000-0000-000049160000}"/>
    <cellStyle name="Normal 2 7 11" xfId="5705" xr:uid="{00000000-0005-0000-0000-00004A160000}"/>
    <cellStyle name="Normal 2 7 12" xfId="5706" xr:uid="{00000000-0005-0000-0000-00004B160000}"/>
    <cellStyle name="Normal 2 7 13" xfId="5707" xr:uid="{00000000-0005-0000-0000-00004C160000}"/>
    <cellStyle name="Normal 2 7 14" xfId="9606" xr:uid="{4351CE24-B951-4679-B2C3-2E8B725905C6}"/>
    <cellStyle name="Normal 2 7 15" xfId="9901" xr:uid="{F613FC8E-792E-4669-B7EC-E514724BDF94}"/>
    <cellStyle name="Normal 2 7 2" xfId="5708" xr:uid="{00000000-0005-0000-0000-00004D160000}"/>
    <cellStyle name="Normal 2 7 2 2" xfId="5709" xr:uid="{00000000-0005-0000-0000-00004E160000}"/>
    <cellStyle name="Normal 2 7 2 2 2" xfId="10120" xr:uid="{26D06B70-73D1-4D1B-B1E7-EFD4912FB565}"/>
    <cellStyle name="Normal 2 7 2 3" xfId="5710" xr:uid="{00000000-0005-0000-0000-00004F160000}"/>
    <cellStyle name="Normal 2 7 2 3 2" xfId="10151" xr:uid="{BF641806-4673-4F02-89F4-B7F775DDDDBC}"/>
    <cellStyle name="Normal 2 7 2 4" xfId="5711" xr:uid="{00000000-0005-0000-0000-000050160000}"/>
    <cellStyle name="Normal 2 7 2 5" xfId="5712" xr:uid="{00000000-0005-0000-0000-000051160000}"/>
    <cellStyle name="Normal 2 7 2 6" xfId="10094" xr:uid="{E388D568-76DE-46E5-9350-93D7EFBAD6E3}"/>
    <cellStyle name="Normal 2 7 3" xfId="5713" xr:uid="{00000000-0005-0000-0000-000052160000}"/>
    <cellStyle name="Normal 2 7 3 2" xfId="5714" xr:uid="{00000000-0005-0000-0000-000053160000}"/>
    <cellStyle name="Normal 2 7 3 3" xfId="5715" xr:uid="{00000000-0005-0000-0000-000054160000}"/>
    <cellStyle name="Normal 2 7 3 4" xfId="10119" xr:uid="{C884E3A3-2552-4718-B059-B8ABBB7149FC}"/>
    <cellStyle name="Normal 2 7 4" xfId="5716" xr:uid="{00000000-0005-0000-0000-000055160000}"/>
    <cellStyle name="Normal 2 7 4 2" xfId="5717" xr:uid="{00000000-0005-0000-0000-000056160000}"/>
    <cellStyle name="Normal 2 7 4 3" xfId="10150" xr:uid="{55F2322C-CF14-42A7-8DC2-B0A3388EEF47}"/>
    <cellStyle name="Normal 2 7 5" xfId="5718" xr:uid="{00000000-0005-0000-0000-000057160000}"/>
    <cellStyle name="Normal 2 7 6" xfId="5719" xr:uid="{00000000-0005-0000-0000-000058160000}"/>
    <cellStyle name="Normal 2 7 7" xfId="5720" xr:uid="{00000000-0005-0000-0000-000059160000}"/>
    <cellStyle name="Normal 2 7 8" xfId="5721" xr:uid="{00000000-0005-0000-0000-00005A160000}"/>
    <cellStyle name="Normal 2 7 9" xfId="5722" xr:uid="{00000000-0005-0000-0000-00005B160000}"/>
    <cellStyle name="Normal 2 70" xfId="5723" xr:uid="{00000000-0005-0000-0000-00005C160000}"/>
    <cellStyle name="Normal 2 71" xfId="5724" xr:uid="{00000000-0005-0000-0000-00005D160000}"/>
    <cellStyle name="Normal 2 71 2" xfId="5725" xr:uid="{00000000-0005-0000-0000-00005E160000}"/>
    <cellStyle name="Normal 2 72" xfId="5726" xr:uid="{00000000-0005-0000-0000-00005F160000}"/>
    <cellStyle name="Normal 2 72 2" xfId="5727" xr:uid="{00000000-0005-0000-0000-000060160000}"/>
    <cellStyle name="Normal 2 73" xfId="5728" xr:uid="{00000000-0005-0000-0000-000061160000}"/>
    <cellStyle name="Normal 2 74" xfId="5729" xr:uid="{00000000-0005-0000-0000-000062160000}"/>
    <cellStyle name="Normal 2 74 2" xfId="5730" xr:uid="{00000000-0005-0000-0000-000063160000}"/>
    <cellStyle name="Normal 2 75" xfId="5731" xr:uid="{00000000-0005-0000-0000-000064160000}"/>
    <cellStyle name="Normal 2 75 2" xfId="5732" xr:uid="{00000000-0005-0000-0000-000065160000}"/>
    <cellStyle name="Normal 2 76" xfId="5733" xr:uid="{00000000-0005-0000-0000-000066160000}"/>
    <cellStyle name="Normal 2 76 2" xfId="5734" xr:uid="{00000000-0005-0000-0000-000067160000}"/>
    <cellStyle name="Normal 2 77" xfId="5735" xr:uid="{00000000-0005-0000-0000-000068160000}"/>
    <cellStyle name="Normal 2 77 2" xfId="5736" xr:uid="{00000000-0005-0000-0000-000069160000}"/>
    <cellStyle name="Normal 2 78" xfId="5737" xr:uid="{00000000-0005-0000-0000-00006A160000}"/>
    <cellStyle name="Normal 2 78 2" xfId="5738" xr:uid="{00000000-0005-0000-0000-00006B160000}"/>
    <cellStyle name="Normal 2 79" xfId="5739" xr:uid="{00000000-0005-0000-0000-00006C160000}"/>
    <cellStyle name="Normal 2 79 2" xfId="5740" xr:uid="{00000000-0005-0000-0000-00006D160000}"/>
    <cellStyle name="Normal 2 8" xfId="5741" xr:uid="{00000000-0005-0000-0000-00006E160000}"/>
    <cellStyle name="Normal 2 8 2" xfId="5742" xr:uid="{00000000-0005-0000-0000-00006F160000}"/>
    <cellStyle name="Normal 2 8 2 2" xfId="5743" xr:uid="{00000000-0005-0000-0000-000070160000}"/>
    <cellStyle name="Normal 2 8 2 3" xfId="5744" xr:uid="{00000000-0005-0000-0000-000071160000}"/>
    <cellStyle name="Normal 2 8 2 4" xfId="10121" xr:uid="{345714BE-CB36-4172-B73A-0758829F4516}"/>
    <cellStyle name="Normal 2 8 3" xfId="5745" xr:uid="{00000000-0005-0000-0000-000072160000}"/>
    <cellStyle name="Normal 2 8 3 2" xfId="10152" xr:uid="{7CD670EC-D769-4A48-A816-516FA48AAEF6}"/>
    <cellStyle name="Normal 2 8 4" xfId="5746" xr:uid="{00000000-0005-0000-0000-000073160000}"/>
    <cellStyle name="Normal 2 8 4 2" xfId="5747" xr:uid="{00000000-0005-0000-0000-000074160000}"/>
    <cellStyle name="Normal 2 8 5" xfId="5748" xr:uid="{00000000-0005-0000-0000-000075160000}"/>
    <cellStyle name="Normal 2 8 6" xfId="5749" xr:uid="{00000000-0005-0000-0000-000076160000}"/>
    <cellStyle name="Normal 2 8 7" xfId="5750" xr:uid="{00000000-0005-0000-0000-000077160000}"/>
    <cellStyle name="Normal 2 8 8" xfId="5751" xr:uid="{00000000-0005-0000-0000-000078160000}"/>
    <cellStyle name="Normal 2 8 9" xfId="10095" xr:uid="{F44C5B69-FE7E-40F0-9A04-B3FC591DFFE4}"/>
    <cellStyle name="Normal 2 80" xfId="5752" xr:uid="{00000000-0005-0000-0000-000079160000}"/>
    <cellStyle name="Normal 2 80 2" xfId="5753" xr:uid="{00000000-0005-0000-0000-00007A160000}"/>
    <cellStyle name="Normal 2 81" xfId="5754" xr:uid="{00000000-0005-0000-0000-00007B160000}"/>
    <cellStyle name="Normal 2 81 2" xfId="5755" xr:uid="{00000000-0005-0000-0000-00007C160000}"/>
    <cellStyle name="Normal 2 82" xfId="5756" xr:uid="{00000000-0005-0000-0000-00007D160000}"/>
    <cellStyle name="Normal 2 82 2" xfId="5757" xr:uid="{00000000-0005-0000-0000-00007E160000}"/>
    <cellStyle name="Normal 2 83" xfId="5758" xr:uid="{00000000-0005-0000-0000-00007F160000}"/>
    <cellStyle name="Normal 2 83 2" xfId="5759" xr:uid="{00000000-0005-0000-0000-000080160000}"/>
    <cellStyle name="Normal 2 84" xfId="5760" xr:uid="{00000000-0005-0000-0000-000081160000}"/>
    <cellStyle name="Normal 2 84 2" xfId="5761" xr:uid="{00000000-0005-0000-0000-000082160000}"/>
    <cellStyle name="Normal 2 85" xfId="5762" xr:uid="{00000000-0005-0000-0000-000083160000}"/>
    <cellStyle name="Normal 2 85 2" xfId="5763" xr:uid="{00000000-0005-0000-0000-000084160000}"/>
    <cellStyle name="Normal 2 86" xfId="5764" xr:uid="{00000000-0005-0000-0000-000085160000}"/>
    <cellStyle name="Normal 2 86 2" xfId="5765" xr:uid="{00000000-0005-0000-0000-000086160000}"/>
    <cellStyle name="Normal 2 87" xfId="5766" xr:uid="{00000000-0005-0000-0000-000087160000}"/>
    <cellStyle name="Normal 2 87 2" xfId="5767" xr:uid="{00000000-0005-0000-0000-000088160000}"/>
    <cellStyle name="Normal 2 88" xfId="5768" xr:uid="{00000000-0005-0000-0000-000089160000}"/>
    <cellStyle name="Normal 2 89" xfId="5769" xr:uid="{00000000-0005-0000-0000-00008A160000}"/>
    <cellStyle name="Normal 2 9" xfId="5770" xr:uid="{00000000-0005-0000-0000-00008B160000}"/>
    <cellStyle name="Normal 2 9 2" xfId="5771" xr:uid="{00000000-0005-0000-0000-00008C160000}"/>
    <cellStyle name="Normal 2 9 3" xfId="5772" xr:uid="{00000000-0005-0000-0000-00008D160000}"/>
    <cellStyle name="Normal 2 9 4" xfId="5773" xr:uid="{00000000-0005-0000-0000-00008E160000}"/>
    <cellStyle name="Normal 2 9 4 2" xfId="5774" xr:uid="{00000000-0005-0000-0000-00008F160000}"/>
    <cellStyle name="Normal 2 9 5" xfId="5775" xr:uid="{00000000-0005-0000-0000-000090160000}"/>
    <cellStyle name="Normal 2 9 6" xfId="5776" xr:uid="{00000000-0005-0000-0000-000091160000}"/>
    <cellStyle name="Normal 2 90" xfId="5777" xr:uid="{00000000-0005-0000-0000-000092160000}"/>
    <cellStyle name="Normal 2 90 2" xfId="5778" xr:uid="{00000000-0005-0000-0000-000093160000}"/>
    <cellStyle name="Normal 2 91" xfId="5779" xr:uid="{00000000-0005-0000-0000-000094160000}"/>
    <cellStyle name="Normal 2 91 2" xfId="5780" xr:uid="{00000000-0005-0000-0000-000095160000}"/>
    <cellStyle name="Normal 2 92" xfId="5781" xr:uid="{00000000-0005-0000-0000-000096160000}"/>
    <cellStyle name="Normal 2 92 2" xfId="5782" xr:uid="{00000000-0005-0000-0000-000097160000}"/>
    <cellStyle name="Normal 2 93" xfId="5783" xr:uid="{00000000-0005-0000-0000-000098160000}"/>
    <cellStyle name="Normal 2 93 2" xfId="5784" xr:uid="{00000000-0005-0000-0000-000099160000}"/>
    <cellStyle name="Normal 2 94" xfId="5785" xr:uid="{00000000-0005-0000-0000-00009A160000}"/>
    <cellStyle name="Normal 2 94 2" xfId="5786" xr:uid="{00000000-0005-0000-0000-00009B160000}"/>
    <cellStyle name="Normal 2 95" xfId="5787" xr:uid="{00000000-0005-0000-0000-00009C160000}"/>
    <cellStyle name="Normal 2 95 2" xfId="5788" xr:uid="{00000000-0005-0000-0000-00009D160000}"/>
    <cellStyle name="Normal 2 95 3" xfId="5789" xr:uid="{00000000-0005-0000-0000-00009E160000}"/>
    <cellStyle name="Normal 2 96" xfId="5790" xr:uid="{00000000-0005-0000-0000-00009F160000}"/>
    <cellStyle name="Normal 2 96 2" xfId="5791" xr:uid="{00000000-0005-0000-0000-0000A0160000}"/>
    <cellStyle name="Normal 2 97" xfId="5792" xr:uid="{00000000-0005-0000-0000-0000A1160000}"/>
    <cellStyle name="Normal 2 97 2" xfId="5793" xr:uid="{00000000-0005-0000-0000-0000A2160000}"/>
    <cellStyle name="Normal 2 98" xfId="5794" xr:uid="{00000000-0005-0000-0000-0000A3160000}"/>
    <cellStyle name="Normal 2 98 2" xfId="5795" xr:uid="{00000000-0005-0000-0000-0000A4160000}"/>
    <cellStyle name="Normal 2 99" xfId="5796" xr:uid="{00000000-0005-0000-0000-0000A5160000}"/>
    <cellStyle name="Normal 2 99 2" xfId="5797" xr:uid="{00000000-0005-0000-0000-0000A6160000}"/>
    <cellStyle name="Normal 20" xfId="5798" xr:uid="{00000000-0005-0000-0000-0000A7160000}"/>
    <cellStyle name="Normal 20 2" xfId="5799" xr:uid="{00000000-0005-0000-0000-0000A8160000}"/>
    <cellStyle name="Normal 20 2 2" xfId="5800" xr:uid="{00000000-0005-0000-0000-0000A9160000}"/>
    <cellStyle name="Normal 20 2 3" xfId="5801" xr:uid="{00000000-0005-0000-0000-0000AA160000}"/>
    <cellStyle name="Normal 20 3" xfId="5802" xr:uid="{00000000-0005-0000-0000-0000AB160000}"/>
    <cellStyle name="Normal 20 4" xfId="5803" xr:uid="{00000000-0005-0000-0000-0000AC160000}"/>
    <cellStyle name="Normal 200" xfId="5804" xr:uid="{00000000-0005-0000-0000-0000AD160000}"/>
    <cellStyle name="Normal 200 2" xfId="9749" xr:uid="{D6B0902C-6AF5-49F7-A71F-CB22F818B659}"/>
    <cellStyle name="Normal 201" xfId="5805" xr:uid="{00000000-0005-0000-0000-0000AE160000}"/>
    <cellStyle name="Normal 201 2" xfId="5806" xr:uid="{00000000-0005-0000-0000-0000AF160000}"/>
    <cellStyle name="Normal 201 2 2" xfId="9762" xr:uid="{9808B5CD-E734-452A-94F8-65554CCE3D75}"/>
    <cellStyle name="Normal 202" xfId="5807" xr:uid="{00000000-0005-0000-0000-0000B0160000}"/>
    <cellStyle name="Normal 203" xfId="5808" xr:uid="{00000000-0005-0000-0000-0000B1160000}"/>
    <cellStyle name="Normal 204" xfId="5809" xr:uid="{00000000-0005-0000-0000-0000B2160000}"/>
    <cellStyle name="Normal 205" xfId="5810" xr:uid="{00000000-0005-0000-0000-0000B3160000}"/>
    <cellStyle name="Normal 206" xfId="5811" xr:uid="{00000000-0005-0000-0000-0000B4160000}"/>
    <cellStyle name="Normal 207" xfId="5812" xr:uid="{00000000-0005-0000-0000-0000B5160000}"/>
    <cellStyle name="Normal 208" xfId="5813" xr:uid="{00000000-0005-0000-0000-0000B6160000}"/>
    <cellStyle name="Normal 209" xfId="5814" xr:uid="{00000000-0005-0000-0000-0000B7160000}"/>
    <cellStyle name="Normal 21" xfId="5815" xr:uid="{00000000-0005-0000-0000-0000B8160000}"/>
    <cellStyle name="Normal 21 2" xfId="5816" xr:uid="{00000000-0005-0000-0000-0000B9160000}"/>
    <cellStyle name="Normal 21 2 2" xfId="5817" xr:uid="{00000000-0005-0000-0000-0000BA160000}"/>
    <cellStyle name="Normal 21 2 3" xfId="5818" xr:uid="{00000000-0005-0000-0000-0000BB160000}"/>
    <cellStyle name="Normal 21 3" xfId="5819" xr:uid="{00000000-0005-0000-0000-0000BC160000}"/>
    <cellStyle name="Normal 21 4" xfId="5820" xr:uid="{00000000-0005-0000-0000-0000BD160000}"/>
    <cellStyle name="Normal 210" xfId="5821" xr:uid="{00000000-0005-0000-0000-0000BE160000}"/>
    <cellStyle name="Normal 211" xfId="5822" xr:uid="{00000000-0005-0000-0000-0000BF160000}"/>
    <cellStyle name="Normal 212" xfId="5823" xr:uid="{00000000-0005-0000-0000-0000C0160000}"/>
    <cellStyle name="Normal 213" xfId="5824" xr:uid="{00000000-0005-0000-0000-0000C1160000}"/>
    <cellStyle name="Normal 214" xfId="5825" xr:uid="{00000000-0005-0000-0000-0000C2160000}"/>
    <cellStyle name="Normal 215" xfId="5826" xr:uid="{00000000-0005-0000-0000-0000C3160000}"/>
    <cellStyle name="Normal 216" xfId="5827" xr:uid="{00000000-0005-0000-0000-0000C4160000}"/>
    <cellStyle name="Normal 217" xfId="5828" xr:uid="{00000000-0005-0000-0000-0000C5160000}"/>
    <cellStyle name="Normal 218" xfId="5829" xr:uid="{00000000-0005-0000-0000-0000C6160000}"/>
    <cellStyle name="Normal 219" xfId="5830" xr:uid="{00000000-0005-0000-0000-0000C7160000}"/>
    <cellStyle name="Normal 22" xfId="5831" xr:uid="{00000000-0005-0000-0000-0000C8160000}"/>
    <cellStyle name="Normal 22 2" xfId="5832" xr:uid="{00000000-0005-0000-0000-0000C9160000}"/>
    <cellStyle name="Normal 22 2 2" xfId="5833" xr:uid="{00000000-0005-0000-0000-0000CA160000}"/>
    <cellStyle name="Normal 22 2 3" xfId="5834" xr:uid="{00000000-0005-0000-0000-0000CB160000}"/>
    <cellStyle name="Normal 22 3" xfId="5835" xr:uid="{00000000-0005-0000-0000-0000CC160000}"/>
    <cellStyle name="Normal 22 4" xfId="5836" xr:uid="{00000000-0005-0000-0000-0000CD160000}"/>
    <cellStyle name="Normal 220" xfId="5837" xr:uid="{00000000-0005-0000-0000-0000CE160000}"/>
    <cellStyle name="Normal 221" xfId="5838" xr:uid="{00000000-0005-0000-0000-0000CF160000}"/>
    <cellStyle name="Normal 222" xfId="5839" xr:uid="{00000000-0005-0000-0000-0000D0160000}"/>
    <cellStyle name="Normal 223" xfId="5840" xr:uid="{00000000-0005-0000-0000-0000D1160000}"/>
    <cellStyle name="Normal 224" xfId="5841" xr:uid="{00000000-0005-0000-0000-0000D2160000}"/>
    <cellStyle name="Normal 225" xfId="5842" xr:uid="{00000000-0005-0000-0000-0000D3160000}"/>
    <cellStyle name="Normal 226" xfId="5843" xr:uid="{00000000-0005-0000-0000-0000D4160000}"/>
    <cellStyle name="Normal 227" xfId="5844" xr:uid="{00000000-0005-0000-0000-0000D5160000}"/>
    <cellStyle name="Normal 228" xfId="5845" xr:uid="{00000000-0005-0000-0000-0000D6160000}"/>
    <cellStyle name="Normal 229" xfId="5846" xr:uid="{00000000-0005-0000-0000-0000D7160000}"/>
    <cellStyle name="Normal 23" xfId="5847" xr:uid="{00000000-0005-0000-0000-0000D8160000}"/>
    <cellStyle name="Normal 23 2" xfId="5848" xr:uid="{00000000-0005-0000-0000-0000D9160000}"/>
    <cellStyle name="Normal 23 2 2" xfId="5849" xr:uid="{00000000-0005-0000-0000-0000DA160000}"/>
    <cellStyle name="Normal 23 2 3" xfId="5850" xr:uid="{00000000-0005-0000-0000-0000DB160000}"/>
    <cellStyle name="Normal 23 3" xfId="5851" xr:uid="{00000000-0005-0000-0000-0000DC160000}"/>
    <cellStyle name="Normal 230" xfId="5852" xr:uid="{00000000-0005-0000-0000-0000DD160000}"/>
    <cellStyle name="Normal 231" xfId="5853" xr:uid="{00000000-0005-0000-0000-0000DE160000}"/>
    <cellStyle name="Normal 232" xfId="5854" xr:uid="{00000000-0005-0000-0000-0000DF160000}"/>
    <cellStyle name="Normal 233" xfId="5855" xr:uid="{00000000-0005-0000-0000-0000E0160000}"/>
    <cellStyle name="Normal 234" xfId="5856" xr:uid="{00000000-0005-0000-0000-0000E1160000}"/>
    <cellStyle name="Normal 234 2" xfId="5857" xr:uid="{00000000-0005-0000-0000-0000E2160000}"/>
    <cellStyle name="Normal 235" xfId="5858" xr:uid="{00000000-0005-0000-0000-0000E3160000}"/>
    <cellStyle name="Normal 236" xfId="5859" xr:uid="{00000000-0005-0000-0000-0000E4160000}"/>
    <cellStyle name="Normal 237" xfId="5860" xr:uid="{00000000-0005-0000-0000-0000E5160000}"/>
    <cellStyle name="Normal 238" xfId="5861" xr:uid="{00000000-0005-0000-0000-0000E6160000}"/>
    <cellStyle name="Normal 239" xfId="5862" xr:uid="{00000000-0005-0000-0000-0000E7160000}"/>
    <cellStyle name="Normal 24" xfId="5863" xr:uid="{00000000-0005-0000-0000-0000E8160000}"/>
    <cellStyle name="Normal 24 2" xfId="5864" xr:uid="{00000000-0005-0000-0000-0000E9160000}"/>
    <cellStyle name="Normal 24 2 2" xfId="5865" xr:uid="{00000000-0005-0000-0000-0000EA160000}"/>
    <cellStyle name="Normal 24 2 3" xfId="5866" xr:uid="{00000000-0005-0000-0000-0000EB160000}"/>
    <cellStyle name="Normal 24 3" xfId="5867" xr:uid="{00000000-0005-0000-0000-0000EC160000}"/>
    <cellStyle name="Normal 240" xfId="5868" xr:uid="{00000000-0005-0000-0000-0000ED160000}"/>
    <cellStyle name="Normal 241" xfId="5869" xr:uid="{00000000-0005-0000-0000-0000EE160000}"/>
    <cellStyle name="Normal 242" xfId="5870" xr:uid="{00000000-0005-0000-0000-0000EF160000}"/>
    <cellStyle name="Normal 243" xfId="5871" xr:uid="{00000000-0005-0000-0000-0000F0160000}"/>
    <cellStyle name="Normal 244" xfId="9376" xr:uid="{00000000-0005-0000-0000-0000F1160000}"/>
    <cellStyle name="Normal 245" xfId="9382" xr:uid="{00000000-0005-0000-0000-0000F2160000}"/>
    <cellStyle name="Normal 246" xfId="9387" xr:uid="{00000000-0005-0000-0000-0000F3160000}"/>
    <cellStyle name="Normal 246 2" xfId="9396" xr:uid="{00000000-0005-0000-0000-0000F4160000}"/>
    <cellStyle name="Normal 247" xfId="9389" xr:uid="{00000000-0005-0000-0000-0000F5160000}"/>
    <cellStyle name="Normal 248" xfId="9425" xr:uid="{00000000-0005-0000-0000-0000F6160000}"/>
    <cellStyle name="Normal 249" xfId="9427" xr:uid="{00000000-0005-0000-0000-0000F7160000}"/>
    <cellStyle name="Normal 25" xfId="5872" xr:uid="{00000000-0005-0000-0000-0000F8160000}"/>
    <cellStyle name="Normal 25 2" xfId="5873" xr:uid="{00000000-0005-0000-0000-0000F9160000}"/>
    <cellStyle name="Normal 25 2 2" xfId="5874" xr:uid="{00000000-0005-0000-0000-0000FA160000}"/>
    <cellStyle name="Normal 25 2 3" xfId="5875" xr:uid="{00000000-0005-0000-0000-0000FB160000}"/>
    <cellStyle name="Normal 25 3" xfId="5876" xr:uid="{00000000-0005-0000-0000-0000FC160000}"/>
    <cellStyle name="Normal 250" xfId="9429" xr:uid="{2184F001-00C3-4EC9-917F-398639271F23}"/>
    <cellStyle name="Normal 250 2" xfId="9453" xr:uid="{BA9E84A8-C81D-4EBB-9F3E-23665AB72AC7}"/>
    <cellStyle name="Normal 250 3" xfId="9463" xr:uid="{0D556822-534D-4E72-8DD7-FF0059FF7B57}"/>
    <cellStyle name="Normal 250 4" xfId="9743" xr:uid="{D22A379C-C9E6-41CE-A781-AFCB0C528E2E}"/>
    <cellStyle name="Normal 250 5" xfId="9770" xr:uid="{65DD21C5-9CA4-44C9-AB02-B3057BDAEA0D}"/>
    <cellStyle name="Normal 251" xfId="9445" xr:uid="{2B8CD9CA-38A8-4175-AE04-1840BFEA4685}"/>
    <cellStyle name="Normal 252" xfId="9451" xr:uid="{019F16A2-5B51-4B9A-8268-0305843D80BD}"/>
    <cellStyle name="Normal 253" xfId="9413" xr:uid="{00000000-0005-0000-0000-0000FD160000}"/>
    <cellStyle name="Normal 254" xfId="9504" xr:uid="{E9404842-A37A-422A-9BC0-8A2F67E77E80}"/>
    <cellStyle name="Normal 255" xfId="9741" xr:uid="{DFEDCBBE-6507-4333-B79D-01215745EB3B}"/>
    <cellStyle name="Normal 256" xfId="9772" xr:uid="{AD2EFB2F-EE34-4BC9-990B-30679B484109}"/>
    <cellStyle name="Normal 257" xfId="9797" xr:uid="{F6F890E7-587D-4EE6-93F9-C691D2D9D180}"/>
    <cellStyle name="Normal 258" xfId="9782" xr:uid="{88A248C6-270F-4757-A6DB-A9F6BC7F5DF4}"/>
    <cellStyle name="Normal 259" xfId="10066" xr:uid="{C3E11D9B-7D4F-4D6E-9135-79F4AB4A4091}"/>
    <cellStyle name="Normal 26" xfId="5877" xr:uid="{00000000-0005-0000-0000-0000FE160000}"/>
    <cellStyle name="Normal 26 2" xfId="5878" xr:uid="{00000000-0005-0000-0000-0000FF160000}"/>
    <cellStyle name="Normal 26 2 2" xfId="5879" xr:uid="{00000000-0005-0000-0000-000000170000}"/>
    <cellStyle name="Normal 26 2 3" xfId="5880" xr:uid="{00000000-0005-0000-0000-000001170000}"/>
    <cellStyle name="Normal 26 3" xfId="5881" xr:uid="{00000000-0005-0000-0000-000002170000}"/>
    <cellStyle name="Normal 260" xfId="10038" xr:uid="{508FB1E3-E599-4BB9-8D65-B24B7375777B}"/>
    <cellStyle name="Normal 261" xfId="10076" xr:uid="{6690D9D6-8F39-4214-B66B-429C039DE80E}"/>
    <cellStyle name="Normal 262" xfId="9784" xr:uid="{116105F1-7680-4747-BB1F-051A8C19E486}"/>
    <cellStyle name="Normal 263" xfId="10055" xr:uid="{240E743B-537E-4134-B255-E4DB197C9026}"/>
    <cellStyle name="Normal 264" xfId="10068" xr:uid="{37F4A2DC-0497-4A10-9325-D9F9D108D66F}"/>
    <cellStyle name="Normal 265" xfId="9819" xr:uid="{B937A0FD-DD58-4EC1-A441-43C10CE07007}"/>
    <cellStyle name="Normal 266" xfId="10039" xr:uid="{58D55B8D-C10B-40D3-84C8-085114DA9235}"/>
    <cellStyle name="Normal 267" xfId="10036" xr:uid="{98A6001E-88E9-443A-8082-8D5A1741FAFB}"/>
    <cellStyle name="Normal 268" xfId="10052" xr:uid="{58FD4CC3-7F86-4E79-9D53-FEB992ED9939}"/>
    <cellStyle name="Normal 269" xfId="9781" xr:uid="{DB990C46-C76F-44E6-8F63-3C7C14997470}"/>
    <cellStyle name="Normal 27" xfId="5882" xr:uid="{00000000-0005-0000-0000-000003170000}"/>
    <cellStyle name="Normal 27 2" xfId="5883" xr:uid="{00000000-0005-0000-0000-000004170000}"/>
    <cellStyle name="Normal 27 2 2" xfId="5884" xr:uid="{00000000-0005-0000-0000-000005170000}"/>
    <cellStyle name="Normal 27 2 3" xfId="5885" xr:uid="{00000000-0005-0000-0000-000006170000}"/>
    <cellStyle name="Normal 27 3" xfId="5886" xr:uid="{00000000-0005-0000-0000-000007170000}"/>
    <cellStyle name="Normal 270" xfId="10071" xr:uid="{02C106D8-511C-41EE-874E-3554761DFFA9}"/>
    <cellStyle name="Normal 271" xfId="10046" xr:uid="{271FA97E-2F12-4410-8D00-0E9A2E6FB22E}"/>
    <cellStyle name="Normal 272" xfId="9796" xr:uid="{05B70C1D-D870-4232-B8AF-F6069C39DCF0}"/>
    <cellStyle name="Normal 273" xfId="10043" xr:uid="{43757FB7-1664-4968-AA7D-2CF3740ABD2C}"/>
    <cellStyle name="Normal 274" xfId="9795" xr:uid="{44633DF2-8FA6-4FB1-923F-BFA9B74CDC5B}"/>
    <cellStyle name="Normal 275" xfId="10077" xr:uid="{F28A7BEB-F166-402E-BF20-34575FA6483F}"/>
    <cellStyle name="Normal 276" xfId="10082" xr:uid="{12FA335F-63FD-4587-BF92-040B36DB6BB6}"/>
    <cellStyle name="Normal 277" xfId="10101" xr:uid="{ECB0C2BB-4633-439E-84C8-4992D3507E4D}"/>
    <cellStyle name="Normal 28" xfId="5887" xr:uid="{00000000-0005-0000-0000-000008170000}"/>
    <cellStyle name="Normal 28 2" xfId="5888" xr:uid="{00000000-0005-0000-0000-000009170000}"/>
    <cellStyle name="Normal 28 2 2" xfId="5889" xr:uid="{00000000-0005-0000-0000-00000A170000}"/>
    <cellStyle name="Normal 28 2 3" xfId="5890" xr:uid="{00000000-0005-0000-0000-00000B170000}"/>
    <cellStyle name="Normal 28 3" xfId="5891" xr:uid="{00000000-0005-0000-0000-00000C170000}"/>
    <cellStyle name="Normal 29" xfId="5892" xr:uid="{00000000-0005-0000-0000-00000D170000}"/>
    <cellStyle name="Normal 29 2" xfId="5893" xr:uid="{00000000-0005-0000-0000-00000E170000}"/>
    <cellStyle name="Normal 3" xfId="11" xr:uid="{00000000-0005-0000-0000-00000F170000}"/>
    <cellStyle name="Normal 3 10" xfId="5894" xr:uid="{00000000-0005-0000-0000-000010170000}"/>
    <cellStyle name="Normal 3 10 2" xfId="5895" xr:uid="{00000000-0005-0000-0000-000011170000}"/>
    <cellStyle name="Normal 3 10 3" xfId="5896" xr:uid="{00000000-0005-0000-0000-000012170000}"/>
    <cellStyle name="Normal 3 10 4" xfId="5897" xr:uid="{00000000-0005-0000-0000-000013170000}"/>
    <cellStyle name="Normal 3 10 4 2" xfId="5898" xr:uid="{00000000-0005-0000-0000-000014170000}"/>
    <cellStyle name="Normal 3 10 5" xfId="5899" xr:uid="{00000000-0005-0000-0000-000015170000}"/>
    <cellStyle name="Normal 3 100" xfId="5900" xr:uid="{00000000-0005-0000-0000-000016170000}"/>
    <cellStyle name="Normal 3 101" xfId="5901" xr:uid="{00000000-0005-0000-0000-000017170000}"/>
    <cellStyle name="Normal 3 102" xfId="5902" xr:uid="{00000000-0005-0000-0000-000018170000}"/>
    <cellStyle name="Normal 3 103" xfId="5903" xr:uid="{00000000-0005-0000-0000-000019170000}"/>
    <cellStyle name="Normal 3 104" xfId="5904" xr:uid="{00000000-0005-0000-0000-00001A170000}"/>
    <cellStyle name="Normal 3 105" xfId="5905" xr:uid="{00000000-0005-0000-0000-00001B170000}"/>
    <cellStyle name="Normal 3 106" xfId="5906" xr:uid="{00000000-0005-0000-0000-00001C170000}"/>
    <cellStyle name="Normal 3 107" xfId="5907" xr:uid="{00000000-0005-0000-0000-00001D170000}"/>
    <cellStyle name="Normal 3 107 2" xfId="5908" xr:uid="{00000000-0005-0000-0000-00001E170000}"/>
    <cellStyle name="Normal 3 108" xfId="5909" xr:uid="{00000000-0005-0000-0000-00001F170000}"/>
    <cellStyle name="Normal 3 109" xfId="5910" xr:uid="{00000000-0005-0000-0000-000020170000}"/>
    <cellStyle name="Normal 3 109 2" xfId="5911" xr:uid="{00000000-0005-0000-0000-000021170000}"/>
    <cellStyle name="Normal 3 11" xfId="5912" xr:uid="{00000000-0005-0000-0000-000022170000}"/>
    <cellStyle name="Normal 3 11 2" xfId="5913" xr:uid="{00000000-0005-0000-0000-000023170000}"/>
    <cellStyle name="Normal 3 11 3" xfId="5914" xr:uid="{00000000-0005-0000-0000-000024170000}"/>
    <cellStyle name="Normal 3 11 4" xfId="5915" xr:uid="{00000000-0005-0000-0000-000025170000}"/>
    <cellStyle name="Normal 3 11 4 2" xfId="5916" xr:uid="{00000000-0005-0000-0000-000026170000}"/>
    <cellStyle name="Normal 3 11 5" xfId="5917" xr:uid="{00000000-0005-0000-0000-000027170000}"/>
    <cellStyle name="Normal 3 110" xfId="5918" xr:uid="{00000000-0005-0000-0000-000028170000}"/>
    <cellStyle name="Normal 3 110 2" xfId="5919" xr:uid="{00000000-0005-0000-0000-000029170000}"/>
    <cellStyle name="Normal 3 110 3" xfId="5920" xr:uid="{00000000-0005-0000-0000-00002A170000}"/>
    <cellStyle name="Normal 3 111" xfId="5921" xr:uid="{00000000-0005-0000-0000-00002B170000}"/>
    <cellStyle name="Normal 3 112" xfId="5922" xr:uid="{00000000-0005-0000-0000-00002C170000}"/>
    <cellStyle name="Normal 3 113" xfId="5923" xr:uid="{00000000-0005-0000-0000-00002D170000}"/>
    <cellStyle name="Normal 3 114" xfId="5924" xr:uid="{00000000-0005-0000-0000-00002E170000}"/>
    <cellStyle name="Normal 3 12" xfId="5925" xr:uid="{00000000-0005-0000-0000-00002F170000}"/>
    <cellStyle name="Normal 3 12 2" xfId="5926" xr:uid="{00000000-0005-0000-0000-000030170000}"/>
    <cellStyle name="Normal 3 12 3" xfId="5927" xr:uid="{00000000-0005-0000-0000-000031170000}"/>
    <cellStyle name="Normal 3 12 4" xfId="5928" xr:uid="{00000000-0005-0000-0000-000032170000}"/>
    <cellStyle name="Normal 3 13" xfId="5929" xr:uid="{00000000-0005-0000-0000-000033170000}"/>
    <cellStyle name="Normal 3 13 2" xfId="5930" xr:uid="{00000000-0005-0000-0000-000034170000}"/>
    <cellStyle name="Normal 3 13 3" xfId="5931" xr:uid="{00000000-0005-0000-0000-000035170000}"/>
    <cellStyle name="Normal 3 13 4" xfId="5932" xr:uid="{00000000-0005-0000-0000-000036170000}"/>
    <cellStyle name="Normal 3 14" xfId="5933" xr:uid="{00000000-0005-0000-0000-000037170000}"/>
    <cellStyle name="Normal 3 14 2" xfId="5934" xr:uid="{00000000-0005-0000-0000-000038170000}"/>
    <cellStyle name="Normal 3 14 3" xfId="5935" xr:uid="{00000000-0005-0000-0000-000039170000}"/>
    <cellStyle name="Normal 3 14 4" xfId="5936" xr:uid="{00000000-0005-0000-0000-00003A170000}"/>
    <cellStyle name="Normal 3 15" xfId="5937" xr:uid="{00000000-0005-0000-0000-00003B170000}"/>
    <cellStyle name="Normal 3 15 2" xfId="5938" xr:uid="{00000000-0005-0000-0000-00003C170000}"/>
    <cellStyle name="Normal 3 15 3" xfId="5939" xr:uid="{00000000-0005-0000-0000-00003D170000}"/>
    <cellStyle name="Normal 3 15 4" xfId="5940" xr:uid="{00000000-0005-0000-0000-00003E170000}"/>
    <cellStyle name="Normal 3 16" xfId="5941" xr:uid="{00000000-0005-0000-0000-00003F170000}"/>
    <cellStyle name="Normal 3 16 2" xfId="5942" xr:uid="{00000000-0005-0000-0000-000040170000}"/>
    <cellStyle name="Normal 3 16 3" xfId="5943" xr:uid="{00000000-0005-0000-0000-000041170000}"/>
    <cellStyle name="Normal 3 16 4" xfId="5944" xr:uid="{00000000-0005-0000-0000-000042170000}"/>
    <cellStyle name="Normal 3 17" xfId="5945" xr:uid="{00000000-0005-0000-0000-000043170000}"/>
    <cellStyle name="Normal 3 17 2" xfId="5946" xr:uid="{00000000-0005-0000-0000-000044170000}"/>
    <cellStyle name="Normal 3 17 3" xfId="5947" xr:uid="{00000000-0005-0000-0000-000045170000}"/>
    <cellStyle name="Normal 3 17 4" xfId="5948" xr:uid="{00000000-0005-0000-0000-000046170000}"/>
    <cellStyle name="Normal 3 18" xfId="5949" xr:uid="{00000000-0005-0000-0000-000047170000}"/>
    <cellStyle name="Normal 3 18 2" xfId="5950" xr:uid="{00000000-0005-0000-0000-000048170000}"/>
    <cellStyle name="Normal 3 18 3" xfId="5951" xr:uid="{00000000-0005-0000-0000-000049170000}"/>
    <cellStyle name="Normal 3 18 4" xfId="5952" xr:uid="{00000000-0005-0000-0000-00004A170000}"/>
    <cellStyle name="Normal 3 19" xfId="5953" xr:uid="{00000000-0005-0000-0000-00004B170000}"/>
    <cellStyle name="Normal 3 19 2" xfId="5954" xr:uid="{00000000-0005-0000-0000-00004C170000}"/>
    <cellStyle name="Normal 3 19 3" xfId="5955" xr:uid="{00000000-0005-0000-0000-00004D170000}"/>
    <cellStyle name="Normal 3 19 4" xfId="5956" xr:uid="{00000000-0005-0000-0000-00004E170000}"/>
    <cellStyle name="Normal 3 2" xfId="17" xr:uid="{00000000-0005-0000-0000-00004F170000}"/>
    <cellStyle name="Normal 3 2 10" xfId="5957" xr:uid="{00000000-0005-0000-0000-000050170000}"/>
    <cellStyle name="Normal 3 2 10 2" xfId="5958" xr:uid="{00000000-0005-0000-0000-000051170000}"/>
    <cellStyle name="Normal 3 2 10 2 2" xfId="5959" xr:uid="{00000000-0005-0000-0000-000052170000}"/>
    <cellStyle name="Normal 3 2 10 3" xfId="5960" xr:uid="{00000000-0005-0000-0000-000053170000}"/>
    <cellStyle name="Normal 3 2 10 4" xfId="5961" xr:uid="{00000000-0005-0000-0000-000054170000}"/>
    <cellStyle name="Normal 3 2 11" xfId="5962" xr:uid="{00000000-0005-0000-0000-000055170000}"/>
    <cellStyle name="Normal 3 2 11 2" xfId="5963" xr:uid="{00000000-0005-0000-0000-000056170000}"/>
    <cellStyle name="Normal 3 2 11 2 2" xfId="5964" xr:uid="{00000000-0005-0000-0000-000057170000}"/>
    <cellStyle name="Normal 3 2 11 3" xfId="5965" xr:uid="{00000000-0005-0000-0000-000058170000}"/>
    <cellStyle name="Normal 3 2 11 4" xfId="5966" xr:uid="{00000000-0005-0000-0000-000059170000}"/>
    <cellStyle name="Normal 3 2 11 5" xfId="5967" xr:uid="{00000000-0005-0000-0000-00005A170000}"/>
    <cellStyle name="Normal 3 2 12" xfId="5968" xr:uid="{00000000-0005-0000-0000-00005B170000}"/>
    <cellStyle name="Normal 3 2 12 2" xfId="5969" xr:uid="{00000000-0005-0000-0000-00005C170000}"/>
    <cellStyle name="Normal 3 2 12 2 2" xfId="5970" xr:uid="{00000000-0005-0000-0000-00005D170000}"/>
    <cellStyle name="Normal 3 2 12 3" xfId="5971" xr:uid="{00000000-0005-0000-0000-00005E170000}"/>
    <cellStyle name="Normal 3 2 13" xfId="5972" xr:uid="{00000000-0005-0000-0000-00005F170000}"/>
    <cellStyle name="Normal 3 2 13 2" xfId="5973" xr:uid="{00000000-0005-0000-0000-000060170000}"/>
    <cellStyle name="Normal 3 2 13 2 2" xfId="5974" xr:uid="{00000000-0005-0000-0000-000061170000}"/>
    <cellStyle name="Normal 3 2 13 3" xfId="5975" xr:uid="{00000000-0005-0000-0000-000062170000}"/>
    <cellStyle name="Normal 3 2 14" xfId="5976" xr:uid="{00000000-0005-0000-0000-000063170000}"/>
    <cellStyle name="Normal 3 2 14 2" xfId="5977" xr:uid="{00000000-0005-0000-0000-000064170000}"/>
    <cellStyle name="Normal 3 2 14 2 2" xfId="5978" xr:uid="{00000000-0005-0000-0000-000065170000}"/>
    <cellStyle name="Normal 3 2 14 3" xfId="5979" xr:uid="{00000000-0005-0000-0000-000066170000}"/>
    <cellStyle name="Normal 3 2 15" xfId="5980" xr:uid="{00000000-0005-0000-0000-000067170000}"/>
    <cellStyle name="Normal 3 2 15 2" xfId="5981" xr:uid="{00000000-0005-0000-0000-000068170000}"/>
    <cellStyle name="Normal 3 2 15 2 2" xfId="5982" xr:uid="{00000000-0005-0000-0000-000069170000}"/>
    <cellStyle name="Normal 3 2 15 3" xfId="5983" xr:uid="{00000000-0005-0000-0000-00006A170000}"/>
    <cellStyle name="Normal 3 2 16" xfId="5984" xr:uid="{00000000-0005-0000-0000-00006B170000}"/>
    <cellStyle name="Normal 3 2 16 2" xfId="5985" xr:uid="{00000000-0005-0000-0000-00006C170000}"/>
    <cellStyle name="Normal 3 2 16 2 2" xfId="5986" xr:uid="{00000000-0005-0000-0000-00006D170000}"/>
    <cellStyle name="Normal 3 2 16 3" xfId="5987" xr:uid="{00000000-0005-0000-0000-00006E170000}"/>
    <cellStyle name="Normal 3 2 17" xfId="5988" xr:uid="{00000000-0005-0000-0000-00006F170000}"/>
    <cellStyle name="Normal 3 2 17 2" xfId="5989" xr:uid="{00000000-0005-0000-0000-000070170000}"/>
    <cellStyle name="Normal 3 2 17 2 2" xfId="5990" xr:uid="{00000000-0005-0000-0000-000071170000}"/>
    <cellStyle name="Normal 3 2 17 3" xfId="5991" xr:uid="{00000000-0005-0000-0000-000072170000}"/>
    <cellStyle name="Normal 3 2 18" xfId="5992" xr:uid="{00000000-0005-0000-0000-000073170000}"/>
    <cellStyle name="Normal 3 2 18 2" xfId="5993" xr:uid="{00000000-0005-0000-0000-000074170000}"/>
    <cellStyle name="Normal 3 2 19" xfId="5994" xr:uid="{00000000-0005-0000-0000-000075170000}"/>
    <cellStyle name="Normal 3 2 19 2" xfId="5995" xr:uid="{00000000-0005-0000-0000-000076170000}"/>
    <cellStyle name="Normal 3 2 2" xfId="5996" xr:uid="{00000000-0005-0000-0000-000077170000}"/>
    <cellStyle name="Normal 3 2 2 10" xfId="5997" xr:uid="{00000000-0005-0000-0000-000078170000}"/>
    <cellStyle name="Normal 3 2 2 11" xfId="5998" xr:uid="{00000000-0005-0000-0000-000079170000}"/>
    <cellStyle name="Normal 3 2 2 12" xfId="5999" xr:uid="{00000000-0005-0000-0000-00007A170000}"/>
    <cellStyle name="Normal 3 2 2 13" xfId="6000" xr:uid="{00000000-0005-0000-0000-00007B170000}"/>
    <cellStyle name="Normal 3 2 2 14" xfId="6001" xr:uid="{00000000-0005-0000-0000-00007C170000}"/>
    <cellStyle name="Normal 3 2 2 15" xfId="6002" xr:uid="{00000000-0005-0000-0000-00007D170000}"/>
    <cellStyle name="Normal 3 2 2 16" xfId="6003" xr:uid="{00000000-0005-0000-0000-00007E170000}"/>
    <cellStyle name="Normal 3 2 2 17" xfId="6004" xr:uid="{00000000-0005-0000-0000-00007F170000}"/>
    <cellStyle name="Normal 3 2 2 18" xfId="6005" xr:uid="{00000000-0005-0000-0000-000080170000}"/>
    <cellStyle name="Normal 3 2 2 19" xfId="9510" xr:uid="{A6A50CCF-AB64-4951-96D0-6C0399C48812}"/>
    <cellStyle name="Normal 3 2 2 2" xfId="6006" xr:uid="{00000000-0005-0000-0000-000081170000}"/>
    <cellStyle name="Normal 3 2 2 2 10" xfId="6007" xr:uid="{00000000-0005-0000-0000-000082170000}"/>
    <cellStyle name="Normal 3 2 2 2 10 2" xfId="6008" xr:uid="{00000000-0005-0000-0000-000083170000}"/>
    <cellStyle name="Normal 3 2 2 2 10 2 2" xfId="6009" xr:uid="{00000000-0005-0000-0000-000084170000}"/>
    <cellStyle name="Normal 3 2 2 2 10 3" xfId="6010" xr:uid="{00000000-0005-0000-0000-000085170000}"/>
    <cellStyle name="Normal 3 2 2 2 11" xfId="6011" xr:uid="{00000000-0005-0000-0000-000086170000}"/>
    <cellStyle name="Normal 3 2 2 2 11 2" xfId="6012" xr:uid="{00000000-0005-0000-0000-000087170000}"/>
    <cellStyle name="Normal 3 2 2 2 11 2 2" xfId="6013" xr:uid="{00000000-0005-0000-0000-000088170000}"/>
    <cellStyle name="Normal 3 2 2 2 11 3" xfId="6014" xr:uid="{00000000-0005-0000-0000-000089170000}"/>
    <cellStyle name="Normal 3 2 2 2 12" xfId="6015" xr:uid="{00000000-0005-0000-0000-00008A170000}"/>
    <cellStyle name="Normal 3 2 2 2 12 2" xfId="6016" xr:uid="{00000000-0005-0000-0000-00008B170000}"/>
    <cellStyle name="Normal 3 2 2 2 12 2 2" xfId="6017" xr:uid="{00000000-0005-0000-0000-00008C170000}"/>
    <cellStyle name="Normal 3 2 2 2 12 3" xfId="6018" xr:uid="{00000000-0005-0000-0000-00008D170000}"/>
    <cellStyle name="Normal 3 2 2 2 13" xfId="6019" xr:uid="{00000000-0005-0000-0000-00008E170000}"/>
    <cellStyle name="Normal 3 2 2 2 13 2" xfId="6020" xr:uid="{00000000-0005-0000-0000-00008F170000}"/>
    <cellStyle name="Normal 3 2 2 2 13 2 2" xfId="6021" xr:uid="{00000000-0005-0000-0000-000090170000}"/>
    <cellStyle name="Normal 3 2 2 2 13 3" xfId="6022" xr:uid="{00000000-0005-0000-0000-000091170000}"/>
    <cellStyle name="Normal 3 2 2 2 14" xfId="6023" xr:uid="{00000000-0005-0000-0000-000092170000}"/>
    <cellStyle name="Normal 3 2 2 2 14 2" xfId="6024" xr:uid="{00000000-0005-0000-0000-000093170000}"/>
    <cellStyle name="Normal 3 2 2 2 14 2 2" xfId="6025" xr:uid="{00000000-0005-0000-0000-000094170000}"/>
    <cellStyle name="Normal 3 2 2 2 14 3" xfId="6026" xr:uid="{00000000-0005-0000-0000-000095170000}"/>
    <cellStyle name="Normal 3 2 2 2 15" xfId="6027" xr:uid="{00000000-0005-0000-0000-000096170000}"/>
    <cellStyle name="Normal 3 2 2 2 15 2" xfId="6028" xr:uid="{00000000-0005-0000-0000-000097170000}"/>
    <cellStyle name="Normal 3 2 2 2 15 2 2" xfId="6029" xr:uid="{00000000-0005-0000-0000-000098170000}"/>
    <cellStyle name="Normal 3 2 2 2 15 3" xfId="6030" xr:uid="{00000000-0005-0000-0000-000099170000}"/>
    <cellStyle name="Normal 3 2 2 2 16" xfId="6031" xr:uid="{00000000-0005-0000-0000-00009A170000}"/>
    <cellStyle name="Normal 3 2 2 2 16 2" xfId="6032" xr:uid="{00000000-0005-0000-0000-00009B170000}"/>
    <cellStyle name="Normal 3 2 2 2 17" xfId="6033" xr:uid="{00000000-0005-0000-0000-00009C170000}"/>
    <cellStyle name="Normal 3 2 2 2 17 2" xfId="6034" xr:uid="{00000000-0005-0000-0000-00009D170000}"/>
    <cellStyle name="Normal 3 2 2 2 2" xfId="6035" xr:uid="{00000000-0005-0000-0000-00009E170000}"/>
    <cellStyle name="Normal 3 2 2 2 2 2" xfId="6036" xr:uid="{00000000-0005-0000-0000-00009F170000}"/>
    <cellStyle name="Normal 3 2 2 2 2 2 2" xfId="6037" xr:uid="{00000000-0005-0000-0000-0000A0170000}"/>
    <cellStyle name="Normal 3 2 2 2 2 2 2 2" xfId="6038" xr:uid="{00000000-0005-0000-0000-0000A1170000}"/>
    <cellStyle name="Normal 3 2 2 2 2 2 2 2 2" xfId="6039" xr:uid="{00000000-0005-0000-0000-0000A2170000}"/>
    <cellStyle name="Normal 3 2 2 2 2 2 2 3" xfId="6040" xr:uid="{00000000-0005-0000-0000-0000A3170000}"/>
    <cellStyle name="Normal 3 2 2 2 2 2 3" xfId="6041" xr:uid="{00000000-0005-0000-0000-0000A4170000}"/>
    <cellStyle name="Normal 3 2 2 2 2 2 3 2" xfId="6042" xr:uid="{00000000-0005-0000-0000-0000A5170000}"/>
    <cellStyle name="Normal 3 2 2 2 2 2 3 2 2" xfId="6043" xr:uid="{00000000-0005-0000-0000-0000A6170000}"/>
    <cellStyle name="Normal 3 2 2 2 2 2 3 3" xfId="6044" xr:uid="{00000000-0005-0000-0000-0000A7170000}"/>
    <cellStyle name="Normal 3 2 2 2 2 2 4" xfId="6045" xr:uid="{00000000-0005-0000-0000-0000A8170000}"/>
    <cellStyle name="Normal 3 2 2 2 2 2 4 2" xfId="6046" xr:uid="{00000000-0005-0000-0000-0000A9170000}"/>
    <cellStyle name="Normal 3 2 2 2 2 2 4 2 2" xfId="6047" xr:uid="{00000000-0005-0000-0000-0000AA170000}"/>
    <cellStyle name="Normal 3 2 2 2 2 2 4 3" xfId="6048" xr:uid="{00000000-0005-0000-0000-0000AB170000}"/>
    <cellStyle name="Normal 3 2 2 2 2 2 5" xfId="6049" xr:uid="{00000000-0005-0000-0000-0000AC170000}"/>
    <cellStyle name="Normal 3 2 2 2 2 2 5 2" xfId="6050" xr:uid="{00000000-0005-0000-0000-0000AD170000}"/>
    <cellStyle name="Normal 3 2 2 2 2 2 5 2 2" xfId="6051" xr:uid="{00000000-0005-0000-0000-0000AE170000}"/>
    <cellStyle name="Normal 3 2 2 2 2 2 5 3" xfId="6052" xr:uid="{00000000-0005-0000-0000-0000AF170000}"/>
    <cellStyle name="Normal 3 2 2 2 2 3" xfId="6053" xr:uid="{00000000-0005-0000-0000-0000B0170000}"/>
    <cellStyle name="Normal 3 2 2 2 2 4" xfId="6054" xr:uid="{00000000-0005-0000-0000-0000B1170000}"/>
    <cellStyle name="Normal 3 2 2 2 2 5" xfId="6055" xr:uid="{00000000-0005-0000-0000-0000B2170000}"/>
    <cellStyle name="Normal 3 2 2 2 2 6" xfId="6056" xr:uid="{00000000-0005-0000-0000-0000B3170000}"/>
    <cellStyle name="Normal 3 2 2 2 2 6 2" xfId="6057" xr:uid="{00000000-0005-0000-0000-0000B4170000}"/>
    <cellStyle name="Normal 3 2 2 2 2 7" xfId="6058" xr:uid="{00000000-0005-0000-0000-0000B5170000}"/>
    <cellStyle name="Normal 3 2 2 2 3" xfId="6059" xr:uid="{00000000-0005-0000-0000-0000B6170000}"/>
    <cellStyle name="Normal 3 2 2 2 3 2" xfId="6060" xr:uid="{00000000-0005-0000-0000-0000B7170000}"/>
    <cellStyle name="Normal 3 2 2 2 3 2 2" xfId="6061" xr:uid="{00000000-0005-0000-0000-0000B8170000}"/>
    <cellStyle name="Normal 3 2 2 2 3 3" xfId="6062" xr:uid="{00000000-0005-0000-0000-0000B9170000}"/>
    <cellStyle name="Normal 3 2 2 2 4" xfId="6063" xr:uid="{00000000-0005-0000-0000-0000BA170000}"/>
    <cellStyle name="Normal 3 2 2 2 4 2" xfId="6064" xr:uid="{00000000-0005-0000-0000-0000BB170000}"/>
    <cellStyle name="Normal 3 2 2 2 4 2 2" xfId="6065" xr:uid="{00000000-0005-0000-0000-0000BC170000}"/>
    <cellStyle name="Normal 3 2 2 2 4 3" xfId="6066" xr:uid="{00000000-0005-0000-0000-0000BD170000}"/>
    <cellStyle name="Normal 3 2 2 2 5" xfId="6067" xr:uid="{00000000-0005-0000-0000-0000BE170000}"/>
    <cellStyle name="Normal 3 2 2 2 5 2" xfId="6068" xr:uid="{00000000-0005-0000-0000-0000BF170000}"/>
    <cellStyle name="Normal 3 2 2 2 5 2 2" xfId="6069" xr:uid="{00000000-0005-0000-0000-0000C0170000}"/>
    <cellStyle name="Normal 3 2 2 2 5 3" xfId="6070" xr:uid="{00000000-0005-0000-0000-0000C1170000}"/>
    <cellStyle name="Normal 3 2 2 2 6" xfId="6071" xr:uid="{00000000-0005-0000-0000-0000C2170000}"/>
    <cellStyle name="Normal 3 2 2 2 6 2" xfId="6072" xr:uid="{00000000-0005-0000-0000-0000C3170000}"/>
    <cellStyle name="Normal 3 2 2 2 6 2 2" xfId="6073" xr:uid="{00000000-0005-0000-0000-0000C4170000}"/>
    <cellStyle name="Normal 3 2 2 2 6 3" xfId="6074" xr:uid="{00000000-0005-0000-0000-0000C5170000}"/>
    <cellStyle name="Normal 3 2 2 2 7" xfId="6075" xr:uid="{00000000-0005-0000-0000-0000C6170000}"/>
    <cellStyle name="Normal 3 2 2 2 7 2" xfId="6076" xr:uid="{00000000-0005-0000-0000-0000C7170000}"/>
    <cellStyle name="Normal 3 2 2 2 7 2 2" xfId="6077" xr:uid="{00000000-0005-0000-0000-0000C8170000}"/>
    <cellStyle name="Normal 3 2 2 2 7 3" xfId="6078" xr:uid="{00000000-0005-0000-0000-0000C9170000}"/>
    <cellStyle name="Normal 3 2 2 2 8" xfId="6079" xr:uid="{00000000-0005-0000-0000-0000CA170000}"/>
    <cellStyle name="Normal 3 2 2 2 8 2" xfId="6080" xr:uid="{00000000-0005-0000-0000-0000CB170000}"/>
    <cellStyle name="Normal 3 2 2 2 8 2 2" xfId="6081" xr:uid="{00000000-0005-0000-0000-0000CC170000}"/>
    <cellStyle name="Normal 3 2 2 2 8 3" xfId="6082" xr:uid="{00000000-0005-0000-0000-0000CD170000}"/>
    <cellStyle name="Normal 3 2 2 2 9" xfId="6083" xr:uid="{00000000-0005-0000-0000-0000CE170000}"/>
    <cellStyle name="Normal 3 2 2 2 9 2" xfId="6084" xr:uid="{00000000-0005-0000-0000-0000CF170000}"/>
    <cellStyle name="Normal 3 2 2 2 9 2 2" xfId="6085" xr:uid="{00000000-0005-0000-0000-0000D0170000}"/>
    <cellStyle name="Normal 3 2 2 2 9 3" xfId="6086" xr:uid="{00000000-0005-0000-0000-0000D1170000}"/>
    <cellStyle name="Normal 3 2 2 3" xfId="6087" xr:uid="{00000000-0005-0000-0000-0000D2170000}"/>
    <cellStyle name="Normal 3 2 2 3 2" xfId="6088" xr:uid="{00000000-0005-0000-0000-0000D3170000}"/>
    <cellStyle name="Normal 3 2 2 3 3" xfId="6089" xr:uid="{00000000-0005-0000-0000-0000D4170000}"/>
    <cellStyle name="Normal 3 2 2 3 3 2" xfId="6090" xr:uid="{00000000-0005-0000-0000-0000D5170000}"/>
    <cellStyle name="Normal 3 2 2 3 4" xfId="6091" xr:uid="{00000000-0005-0000-0000-0000D6170000}"/>
    <cellStyle name="Normal 3 2 2 4" xfId="6092" xr:uid="{00000000-0005-0000-0000-0000D7170000}"/>
    <cellStyle name="Normal 3 2 2 4 2" xfId="6093" xr:uid="{00000000-0005-0000-0000-0000D8170000}"/>
    <cellStyle name="Normal 3 2 2 5" xfId="6094" xr:uid="{00000000-0005-0000-0000-0000D9170000}"/>
    <cellStyle name="Normal 3 2 2 6" xfId="6095" xr:uid="{00000000-0005-0000-0000-0000DA170000}"/>
    <cellStyle name="Normal 3 2 2 7" xfId="6096" xr:uid="{00000000-0005-0000-0000-0000DB170000}"/>
    <cellStyle name="Normal 3 2 2 8" xfId="6097" xr:uid="{00000000-0005-0000-0000-0000DC170000}"/>
    <cellStyle name="Normal 3 2 2 9" xfId="6098" xr:uid="{00000000-0005-0000-0000-0000DD170000}"/>
    <cellStyle name="Normal 3 2 20" xfId="6099" xr:uid="{00000000-0005-0000-0000-0000DE170000}"/>
    <cellStyle name="Normal 3 2 21" xfId="6100" xr:uid="{00000000-0005-0000-0000-0000DF170000}"/>
    <cellStyle name="Normal 3 2 22" xfId="6101" xr:uid="{00000000-0005-0000-0000-0000E0170000}"/>
    <cellStyle name="Normal 3 2 3" xfId="6102" xr:uid="{00000000-0005-0000-0000-0000E1170000}"/>
    <cellStyle name="Normal 3 2 3 2" xfId="6103" xr:uid="{00000000-0005-0000-0000-0000E2170000}"/>
    <cellStyle name="Normal 3 2 3 2 2" xfId="6104" xr:uid="{00000000-0005-0000-0000-0000E3170000}"/>
    <cellStyle name="Normal 3 2 3 3" xfId="6105" xr:uid="{00000000-0005-0000-0000-0000E4170000}"/>
    <cellStyle name="Normal 3 2 4" xfId="6106" xr:uid="{00000000-0005-0000-0000-0000E5170000}"/>
    <cellStyle name="Normal 3 2 4 2" xfId="6107" xr:uid="{00000000-0005-0000-0000-0000E6170000}"/>
    <cellStyle name="Normal 3 2 4 2 2" xfId="6108" xr:uid="{00000000-0005-0000-0000-0000E7170000}"/>
    <cellStyle name="Normal 3 2 4 3" xfId="6109" xr:uid="{00000000-0005-0000-0000-0000E8170000}"/>
    <cellStyle name="Normal 3 2 5" xfId="6110" xr:uid="{00000000-0005-0000-0000-0000E9170000}"/>
    <cellStyle name="Normal 3 2 5 2" xfId="6111" xr:uid="{00000000-0005-0000-0000-0000EA170000}"/>
    <cellStyle name="Normal 3 2 5 2 2" xfId="6112" xr:uid="{00000000-0005-0000-0000-0000EB170000}"/>
    <cellStyle name="Normal 3 2 5 3" xfId="6113" xr:uid="{00000000-0005-0000-0000-0000EC170000}"/>
    <cellStyle name="Normal 3 2 6" xfId="6114" xr:uid="{00000000-0005-0000-0000-0000ED170000}"/>
    <cellStyle name="Normal 3 2 6 2" xfId="6115" xr:uid="{00000000-0005-0000-0000-0000EE170000}"/>
    <cellStyle name="Normal 3 2 6 2 2" xfId="6116" xr:uid="{00000000-0005-0000-0000-0000EF170000}"/>
    <cellStyle name="Normal 3 2 6 3" xfId="6117" xr:uid="{00000000-0005-0000-0000-0000F0170000}"/>
    <cellStyle name="Normal 3 2 7" xfId="6118" xr:uid="{00000000-0005-0000-0000-0000F1170000}"/>
    <cellStyle name="Normal 3 2 7 2" xfId="6119" xr:uid="{00000000-0005-0000-0000-0000F2170000}"/>
    <cellStyle name="Normal 3 2 7 2 2" xfId="6120" xr:uid="{00000000-0005-0000-0000-0000F3170000}"/>
    <cellStyle name="Normal 3 2 7 3" xfId="6121" xr:uid="{00000000-0005-0000-0000-0000F4170000}"/>
    <cellStyle name="Normal 3 2 8" xfId="6122" xr:uid="{00000000-0005-0000-0000-0000F5170000}"/>
    <cellStyle name="Normal 3 2 8 2" xfId="6123" xr:uid="{00000000-0005-0000-0000-0000F6170000}"/>
    <cellStyle name="Normal 3 2 8 2 2" xfId="6124" xr:uid="{00000000-0005-0000-0000-0000F7170000}"/>
    <cellStyle name="Normal 3 2 8 3" xfId="6125" xr:uid="{00000000-0005-0000-0000-0000F8170000}"/>
    <cellStyle name="Normal 3 2 9" xfId="6126" xr:uid="{00000000-0005-0000-0000-0000F9170000}"/>
    <cellStyle name="Normal 3 2 9 2" xfId="6127" xr:uid="{00000000-0005-0000-0000-0000FA170000}"/>
    <cellStyle name="Normal 3 2 9 2 2" xfId="6128" xr:uid="{00000000-0005-0000-0000-0000FB170000}"/>
    <cellStyle name="Normal 3 2 9 3" xfId="6129" xr:uid="{00000000-0005-0000-0000-0000FC170000}"/>
    <cellStyle name="Normal 3 20" xfId="6130" xr:uid="{00000000-0005-0000-0000-0000FD170000}"/>
    <cellStyle name="Normal 3 20 2" xfId="6131" xr:uid="{00000000-0005-0000-0000-0000FE170000}"/>
    <cellStyle name="Normal 3 20 3" xfId="6132" xr:uid="{00000000-0005-0000-0000-0000FF170000}"/>
    <cellStyle name="Normal 3 20 4" xfId="6133" xr:uid="{00000000-0005-0000-0000-000000180000}"/>
    <cellStyle name="Normal 3 21" xfId="6134" xr:uid="{00000000-0005-0000-0000-000001180000}"/>
    <cellStyle name="Normal 3 21 2" xfId="6135" xr:uid="{00000000-0005-0000-0000-000002180000}"/>
    <cellStyle name="Normal 3 21 3" xfId="6136" xr:uid="{00000000-0005-0000-0000-000003180000}"/>
    <cellStyle name="Normal 3 22" xfId="6137" xr:uid="{00000000-0005-0000-0000-000004180000}"/>
    <cellStyle name="Normal 3 22 2" xfId="6138" xr:uid="{00000000-0005-0000-0000-000005180000}"/>
    <cellStyle name="Normal 3 23" xfId="6139" xr:uid="{00000000-0005-0000-0000-000006180000}"/>
    <cellStyle name="Normal 3 24" xfId="6140" xr:uid="{00000000-0005-0000-0000-000007180000}"/>
    <cellStyle name="Normal 3 25" xfId="6141" xr:uid="{00000000-0005-0000-0000-000008180000}"/>
    <cellStyle name="Normal 3 26" xfId="6142" xr:uid="{00000000-0005-0000-0000-000009180000}"/>
    <cellStyle name="Normal 3 27" xfId="6143" xr:uid="{00000000-0005-0000-0000-00000A180000}"/>
    <cellStyle name="Normal 3 28" xfId="6144" xr:uid="{00000000-0005-0000-0000-00000B180000}"/>
    <cellStyle name="Normal 3 29" xfId="6145" xr:uid="{00000000-0005-0000-0000-00000C180000}"/>
    <cellStyle name="Normal 3 3" xfId="6146" xr:uid="{00000000-0005-0000-0000-00000D180000}"/>
    <cellStyle name="Normal 3 3 2" xfId="6147" xr:uid="{00000000-0005-0000-0000-00000E180000}"/>
    <cellStyle name="Normal 3 3 2 2" xfId="6148" xr:uid="{00000000-0005-0000-0000-00000F180000}"/>
    <cellStyle name="Normal 3 3 2 2 2" xfId="6149" xr:uid="{00000000-0005-0000-0000-000010180000}"/>
    <cellStyle name="Normal 3 3 2 2 2 2" xfId="6150" xr:uid="{00000000-0005-0000-0000-000011180000}"/>
    <cellStyle name="Normal 3 3 2 2 3" xfId="6151" xr:uid="{00000000-0005-0000-0000-000012180000}"/>
    <cellStyle name="Normal 3 3 2 2 4" xfId="6152" xr:uid="{00000000-0005-0000-0000-000013180000}"/>
    <cellStyle name="Normal 3 3 2 2 5" xfId="6153" xr:uid="{00000000-0005-0000-0000-000014180000}"/>
    <cellStyle name="Normal 3 3 2 2 6" xfId="6154" xr:uid="{00000000-0005-0000-0000-000015180000}"/>
    <cellStyle name="Normal 3 3 2 2 6 2" xfId="6155" xr:uid="{00000000-0005-0000-0000-000016180000}"/>
    <cellStyle name="Normal 3 3 2 2 7" xfId="6156" xr:uid="{00000000-0005-0000-0000-000017180000}"/>
    <cellStyle name="Normal 3 3 2 3" xfId="6157" xr:uid="{00000000-0005-0000-0000-000018180000}"/>
    <cellStyle name="Normal 3 3 2 3 2" xfId="6158" xr:uid="{00000000-0005-0000-0000-000019180000}"/>
    <cellStyle name="Normal 3 3 2 3 2 2" xfId="6159" xr:uid="{00000000-0005-0000-0000-00001A180000}"/>
    <cellStyle name="Normal 3 3 2 3 3" xfId="6160" xr:uid="{00000000-0005-0000-0000-00001B180000}"/>
    <cellStyle name="Normal 3 3 2 4" xfId="6161" xr:uid="{00000000-0005-0000-0000-00001C180000}"/>
    <cellStyle name="Normal 3 3 2 4 2" xfId="6162" xr:uid="{00000000-0005-0000-0000-00001D180000}"/>
    <cellStyle name="Normal 3 3 2 4 2 2" xfId="6163" xr:uid="{00000000-0005-0000-0000-00001E180000}"/>
    <cellStyle name="Normal 3 3 2 4 3" xfId="6164" xr:uid="{00000000-0005-0000-0000-00001F180000}"/>
    <cellStyle name="Normal 3 3 2 5" xfId="6165" xr:uid="{00000000-0005-0000-0000-000020180000}"/>
    <cellStyle name="Normal 3 3 2 5 2" xfId="6166" xr:uid="{00000000-0005-0000-0000-000021180000}"/>
    <cellStyle name="Normal 3 3 2 5 2 2" xfId="6167" xr:uid="{00000000-0005-0000-0000-000022180000}"/>
    <cellStyle name="Normal 3 3 2 5 3" xfId="6168" xr:uid="{00000000-0005-0000-0000-000023180000}"/>
    <cellStyle name="Normal 3 3 2 6" xfId="6169" xr:uid="{00000000-0005-0000-0000-000024180000}"/>
    <cellStyle name="Normal 3 3 2 6 2" xfId="6170" xr:uid="{00000000-0005-0000-0000-000025180000}"/>
    <cellStyle name="Normal 3 3 2 6 3" xfId="6171" xr:uid="{00000000-0005-0000-0000-000026180000}"/>
    <cellStyle name="Normal 3 3 3" xfId="6172" xr:uid="{00000000-0005-0000-0000-000027180000}"/>
    <cellStyle name="Normal 3 3 3 2" xfId="6173" xr:uid="{00000000-0005-0000-0000-000028180000}"/>
    <cellStyle name="Normal 3 3 3 3" xfId="6174" xr:uid="{00000000-0005-0000-0000-000029180000}"/>
    <cellStyle name="Normal 3 3 3 3 2" xfId="6175" xr:uid="{00000000-0005-0000-0000-00002A180000}"/>
    <cellStyle name="Normal 3 3 3 4" xfId="6176" xr:uid="{00000000-0005-0000-0000-00002B180000}"/>
    <cellStyle name="Normal 3 3 4" xfId="6177" xr:uid="{00000000-0005-0000-0000-00002C180000}"/>
    <cellStyle name="Normal 3 3 4 2" xfId="6178" xr:uid="{00000000-0005-0000-0000-00002D180000}"/>
    <cellStyle name="Normal 3 3 5" xfId="6179" xr:uid="{00000000-0005-0000-0000-00002E180000}"/>
    <cellStyle name="Normal 3 3 6" xfId="6180" xr:uid="{00000000-0005-0000-0000-00002F180000}"/>
    <cellStyle name="Normal 3 3 7" xfId="6181" xr:uid="{00000000-0005-0000-0000-000030180000}"/>
    <cellStyle name="Normal 3 3 8" xfId="6182" xr:uid="{00000000-0005-0000-0000-000031180000}"/>
    <cellStyle name="Normal 3 3 9" xfId="6183" xr:uid="{00000000-0005-0000-0000-000032180000}"/>
    <cellStyle name="Normal 3 30" xfId="6184" xr:uid="{00000000-0005-0000-0000-000033180000}"/>
    <cellStyle name="Normal 3 31" xfId="6185" xr:uid="{00000000-0005-0000-0000-000034180000}"/>
    <cellStyle name="Normal 3 32" xfId="6186" xr:uid="{00000000-0005-0000-0000-000035180000}"/>
    <cellStyle name="Normal 3 33" xfId="6187" xr:uid="{00000000-0005-0000-0000-000036180000}"/>
    <cellStyle name="Normal 3 34" xfId="6188" xr:uid="{00000000-0005-0000-0000-000037180000}"/>
    <cellStyle name="Normal 3 35" xfId="6189" xr:uid="{00000000-0005-0000-0000-000038180000}"/>
    <cellStyle name="Normal 3 36" xfId="6190" xr:uid="{00000000-0005-0000-0000-000039180000}"/>
    <cellStyle name="Normal 3 37" xfId="6191" xr:uid="{00000000-0005-0000-0000-00003A180000}"/>
    <cellStyle name="Normal 3 38" xfId="6192" xr:uid="{00000000-0005-0000-0000-00003B180000}"/>
    <cellStyle name="Normal 3 39" xfId="6193" xr:uid="{00000000-0005-0000-0000-00003C180000}"/>
    <cellStyle name="Normal 3 4" xfId="6194" xr:uid="{00000000-0005-0000-0000-00003D180000}"/>
    <cellStyle name="Normal 3 4 10" xfId="6195" xr:uid="{00000000-0005-0000-0000-00003E180000}"/>
    <cellStyle name="Normal 3 4 11" xfId="6196" xr:uid="{00000000-0005-0000-0000-00003F180000}"/>
    <cellStyle name="Normal 3 4 2" xfId="6197" xr:uid="{00000000-0005-0000-0000-000040180000}"/>
    <cellStyle name="Normal 3 4 2 2" xfId="6198" xr:uid="{00000000-0005-0000-0000-000041180000}"/>
    <cellStyle name="Normal 3 4 3" xfId="6199" xr:uid="{00000000-0005-0000-0000-000042180000}"/>
    <cellStyle name="Normal 3 4 3 2" xfId="6200" xr:uid="{00000000-0005-0000-0000-000043180000}"/>
    <cellStyle name="Normal 3 4 4" xfId="6201" xr:uid="{00000000-0005-0000-0000-000044180000}"/>
    <cellStyle name="Normal 3 4 5" xfId="6202" xr:uid="{00000000-0005-0000-0000-000045180000}"/>
    <cellStyle name="Normal 3 4 6" xfId="6203" xr:uid="{00000000-0005-0000-0000-000046180000}"/>
    <cellStyle name="Normal 3 4 7" xfId="6204" xr:uid="{00000000-0005-0000-0000-000047180000}"/>
    <cellStyle name="Normal 3 4 8" xfId="6205" xr:uid="{00000000-0005-0000-0000-000048180000}"/>
    <cellStyle name="Normal 3 4 9" xfId="6206" xr:uid="{00000000-0005-0000-0000-000049180000}"/>
    <cellStyle name="Normal 3 40" xfId="6207" xr:uid="{00000000-0005-0000-0000-00004A180000}"/>
    <cellStyle name="Normal 3 41" xfId="6208" xr:uid="{00000000-0005-0000-0000-00004B180000}"/>
    <cellStyle name="Normal 3 42" xfId="6209" xr:uid="{00000000-0005-0000-0000-00004C180000}"/>
    <cellStyle name="Normal 3 43" xfId="6210" xr:uid="{00000000-0005-0000-0000-00004D180000}"/>
    <cellStyle name="Normal 3 43 2" xfId="6211" xr:uid="{00000000-0005-0000-0000-00004E180000}"/>
    <cellStyle name="Normal 3 44" xfId="6212" xr:uid="{00000000-0005-0000-0000-00004F180000}"/>
    <cellStyle name="Normal 3 44 2" xfId="6213" xr:uid="{00000000-0005-0000-0000-000050180000}"/>
    <cellStyle name="Normal 3 45" xfId="6214" xr:uid="{00000000-0005-0000-0000-000051180000}"/>
    <cellStyle name="Normal 3 46" xfId="6215" xr:uid="{00000000-0005-0000-0000-000052180000}"/>
    <cellStyle name="Normal 3 47" xfId="6216" xr:uid="{00000000-0005-0000-0000-000053180000}"/>
    <cellStyle name="Normal 3 48" xfId="6217" xr:uid="{00000000-0005-0000-0000-000054180000}"/>
    <cellStyle name="Normal 3 49" xfId="6218" xr:uid="{00000000-0005-0000-0000-000055180000}"/>
    <cellStyle name="Normal 3 5" xfId="6219" xr:uid="{00000000-0005-0000-0000-000056180000}"/>
    <cellStyle name="Normal 3 5 10" xfId="6220" xr:uid="{00000000-0005-0000-0000-000057180000}"/>
    <cellStyle name="Normal 3 5 11" xfId="6221" xr:uid="{00000000-0005-0000-0000-000058180000}"/>
    <cellStyle name="Normal 3 5 12" xfId="6222" xr:uid="{00000000-0005-0000-0000-000059180000}"/>
    <cellStyle name="Normal 3 5 13" xfId="6223" xr:uid="{00000000-0005-0000-0000-00005A180000}"/>
    <cellStyle name="Normal 3 5 14" xfId="6224" xr:uid="{00000000-0005-0000-0000-00005B180000}"/>
    <cellStyle name="Normal 3 5 15" xfId="6225" xr:uid="{00000000-0005-0000-0000-00005C180000}"/>
    <cellStyle name="Normal 3 5 16" xfId="6226" xr:uid="{00000000-0005-0000-0000-00005D180000}"/>
    <cellStyle name="Normal 3 5 16 2" xfId="6227" xr:uid="{00000000-0005-0000-0000-00005E180000}"/>
    <cellStyle name="Normal 3 5 17" xfId="6228" xr:uid="{00000000-0005-0000-0000-00005F180000}"/>
    <cellStyle name="Normal 3 5 18" xfId="6229" xr:uid="{00000000-0005-0000-0000-000060180000}"/>
    <cellStyle name="Normal 3 5 2" xfId="6230" xr:uid="{00000000-0005-0000-0000-000061180000}"/>
    <cellStyle name="Normal 3 5 2 2" xfId="6231" xr:uid="{00000000-0005-0000-0000-000062180000}"/>
    <cellStyle name="Normal 3 5 2 2 2" xfId="6232" xr:uid="{00000000-0005-0000-0000-000063180000}"/>
    <cellStyle name="Normal 3 5 2 2 2 2" xfId="6233" xr:uid="{00000000-0005-0000-0000-000064180000}"/>
    <cellStyle name="Normal 3 5 2 2 3" xfId="6234" xr:uid="{00000000-0005-0000-0000-000065180000}"/>
    <cellStyle name="Normal 3 5 2 2 4" xfId="6235" xr:uid="{00000000-0005-0000-0000-000066180000}"/>
    <cellStyle name="Normal 3 5 2 2 5" xfId="6236" xr:uid="{00000000-0005-0000-0000-000067180000}"/>
    <cellStyle name="Normal 3 5 2 3" xfId="6237" xr:uid="{00000000-0005-0000-0000-000068180000}"/>
    <cellStyle name="Normal 3 5 2 4" xfId="6238" xr:uid="{00000000-0005-0000-0000-000069180000}"/>
    <cellStyle name="Normal 3 5 2 5" xfId="6239" xr:uid="{00000000-0005-0000-0000-00006A180000}"/>
    <cellStyle name="Normal 3 5 3" xfId="6240" xr:uid="{00000000-0005-0000-0000-00006B180000}"/>
    <cellStyle name="Normal 3 5 3 2" xfId="6241" xr:uid="{00000000-0005-0000-0000-00006C180000}"/>
    <cellStyle name="Normal 3 5 3 3" xfId="6242" xr:uid="{00000000-0005-0000-0000-00006D180000}"/>
    <cellStyle name="Normal 3 5 3 4" xfId="6243" xr:uid="{00000000-0005-0000-0000-00006E180000}"/>
    <cellStyle name="Normal 3 5 4" xfId="6244" xr:uid="{00000000-0005-0000-0000-00006F180000}"/>
    <cellStyle name="Normal 3 5 4 2" xfId="6245" xr:uid="{00000000-0005-0000-0000-000070180000}"/>
    <cellStyle name="Normal 3 5 5" xfId="6246" xr:uid="{00000000-0005-0000-0000-000071180000}"/>
    <cellStyle name="Normal 3 5 6" xfId="6247" xr:uid="{00000000-0005-0000-0000-000072180000}"/>
    <cellStyle name="Normal 3 5 7" xfId="6248" xr:uid="{00000000-0005-0000-0000-000073180000}"/>
    <cellStyle name="Normal 3 5 8" xfId="6249" xr:uid="{00000000-0005-0000-0000-000074180000}"/>
    <cellStyle name="Normal 3 5 9" xfId="6250" xr:uid="{00000000-0005-0000-0000-000075180000}"/>
    <cellStyle name="Normal 3 50" xfId="6251" xr:uid="{00000000-0005-0000-0000-000076180000}"/>
    <cellStyle name="Normal 3 51" xfId="6252" xr:uid="{00000000-0005-0000-0000-000077180000}"/>
    <cellStyle name="Normal 3 52" xfId="6253" xr:uid="{00000000-0005-0000-0000-000078180000}"/>
    <cellStyle name="Normal 3 53" xfId="6254" xr:uid="{00000000-0005-0000-0000-000079180000}"/>
    <cellStyle name="Normal 3 54" xfId="6255" xr:uid="{00000000-0005-0000-0000-00007A180000}"/>
    <cellStyle name="Normal 3 55" xfId="6256" xr:uid="{00000000-0005-0000-0000-00007B180000}"/>
    <cellStyle name="Normal 3 56" xfId="6257" xr:uid="{00000000-0005-0000-0000-00007C180000}"/>
    <cellStyle name="Normal 3 57" xfId="6258" xr:uid="{00000000-0005-0000-0000-00007D180000}"/>
    <cellStyle name="Normal 3 58" xfId="6259" xr:uid="{00000000-0005-0000-0000-00007E180000}"/>
    <cellStyle name="Normal 3 59" xfId="6260" xr:uid="{00000000-0005-0000-0000-00007F180000}"/>
    <cellStyle name="Normal 3 6" xfId="6261" xr:uid="{00000000-0005-0000-0000-000080180000}"/>
    <cellStyle name="Normal 3 6 2" xfId="6262" xr:uid="{00000000-0005-0000-0000-000081180000}"/>
    <cellStyle name="Normal 3 6 3" xfId="6263" xr:uid="{00000000-0005-0000-0000-000082180000}"/>
    <cellStyle name="Normal 3 6 4" xfId="6264" xr:uid="{00000000-0005-0000-0000-000083180000}"/>
    <cellStyle name="Normal 3 6 4 2" xfId="6265" xr:uid="{00000000-0005-0000-0000-000084180000}"/>
    <cellStyle name="Normal 3 6 5" xfId="6266" xr:uid="{00000000-0005-0000-0000-000085180000}"/>
    <cellStyle name="Normal 3 60" xfId="6267" xr:uid="{00000000-0005-0000-0000-000086180000}"/>
    <cellStyle name="Normal 3 61" xfId="6268" xr:uid="{00000000-0005-0000-0000-000087180000}"/>
    <cellStyle name="Normal 3 62" xfId="6269" xr:uid="{00000000-0005-0000-0000-000088180000}"/>
    <cellStyle name="Normal 3 63" xfId="6270" xr:uid="{00000000-0005-0000-0000-000089180000}"/>
    <cellStyle name="Normal 3 64" xfId="6271" xr:uid="{00000000-0005-0000-0000-00008A180000}"/>
    <cellStyle name="Normal 3 65" xfId="6272" xr:uid="{00000000-0005-0000-0000-00008B180000}"/>
    <cellStyle name="Normal 3 66" xfId="6273" xr:uid="{00000000-0005-0000-0000-00008C180000}"/>
    <cellStyle name="Normal 3 67" xfId="6274" xr:uid="{00000000-0005-0000-0000-00008D180000}"/>
    <cellStyle name="Normal 3 68" xfId="6275" xr:uid="{00000000-0005-0000-0000-00008E180000}"/>
    <cellStyle name="Normal 3 69" xfId="6276" xr:uid="{00000000-0005-0000-0000-00008F180000}"/>
    <cellStyle name="Normal 3 7" xfId="6277" xr:uid="{00000000-0005-0000-0000-000090180000}"/>
    <cellStyle name="Normal 3 70" xfId="6278" xr:uid="{00000000-0005-0000-0000-000091180000}"/>
    <cellStyle name="Normal 3 71" xfId="6279" xr:uid="{00000000-0005-0000-0000-000092180000}"/>
    <cellStyle name="Normal 3 72" xfId="6280" xr:uid="{00000000-0005-0000-0000-000093180000}"/>
    <cellStyle name="Normal 3 73" xfId="6281" xr:uid="{00000000-0005-0000-0000-000094180000}"/>
    <cellStyle name="Normal 3 74" xfId="6282" xr:uid="{00000000-0005-0000-0000-000095180000}"/>
    <cellStyle name="Normal 3 75" xfId="6283" xr:uid="{00000000-0005-0000-0000-000096180000}"/>
    <cellStyle name="Normal 3 76" xfId="6284" xr:uid="{00000000-0005-0000-0000-000097180000}"/>
    <cellStyle name="Normal 3 77" xfId="6285" xr:uid="{00000000-0005-0000-0000-000098180000}"/>
    <cellStyle name="Normal 3 78" xfId="6286" xr:uid="{00000000-0005-0000-0000-000099180000}"/>
    <cellStyle name="Normal 3 79" xfId="6287" xr:uid="{00000000-0005-0000-0000-00009A180000}"/>
    <cellStyle name="Normal 3 8" xfId="6288" xr:uid="{00000000-0005-0000-0000-00009B180000}"/>
    <cellStyle name="Normal 3 8 2" xfId="6289" xr:uid="{00000000-0005-0000-0000-00009C180000}"/>
    <cellStyle name="Normal 3 8 3" xfId="6290" xr:uid="{00000000-0005-0000-0000-00009D180000}"/>
    <cellStyle name="Normal 3 8 4" xfId="6291" xr:uid="{00000000-0005-0000-0000-00009E180000}"/>
    <cellStyle name="Normal 3 8 4 2" xfId="6292" xr:uid="{00000000-0005-0000-0000-00009F180000}"/>
    <cellStyle name="Normal 3 8 5" xfId="6293" xr:uid="{00000000-0005-0000-0000-0000A0180000}"/>
    <cellStyle name="Normal 3 80" xfId="6294" xr:uid="{00000000-0005-0000-0000-0000A1180000}"/>
    <cellStyle name="Normal 3 81" xfId="6295" xr:uid="{00000000-0005-0000-0000-0000A2180000}"/>
    <cellStyle name="Normal 3 82" xfId="6296" xr:uid="{00000000-0005-0000-0000-0000A3180000}"/>
    <cellStyle name="Normal 3 83" xfId="6297" xr:uid="{00000000-0005-0000-0000-0000A4180000}"/>
    <cellStyle name="Normal 3 84" xfId="6298" xr:uid="{00000000-0005-0000-0000-0000A5180000}"/>
    <cellStyle name="Normal 3 85" xfId="6299" xr:uid="{00000000-0005-0000-0000-0000A6180000}"/>
    <cellStyle name="Normal 3 86" xfId="6300" xr:uid="{00000000-0005-0000-0000-0000A7180000}"/>
    <cellStyle name="Normal 3 87" xfId="6301" xr:uid="{00000000-0005-0000-0000-0000A8180000}"/>
    <cellStyle name="Normal 3 88" xfId="6302" xr:uid="{00000000-0005-0000-0000-0000A9180000}"/>
    <cellStyle name="Normal 3 89" xfId="6303" xr:uid="{00000000-0005-0000-0000-0000AA180000}"/>
    <cellStyle name="Normal 3 9" xfId="6304" xr:uid="{00000000-0005-0000-0000-0000AB180000}"/>
    <cellStyle name="Normal 3 9 2" xfId="6305" xr:uid="{00000000-0005-0000-0000-0000AC180000}"/>
    <cellStyle name="Normal 3 9 3" xfId="6306" xr:uid="{00000000-0005-0000-0000-0000AD180000}"/>
    <cellStyle name="Normal 3 9 4" xfId="6307" xr:uid="{00000000-0005-0000-0000-0000AE180000}"/>
    <cellStyle name="Normal 3 9 4 2" xfId="6308" xr:uid="{00000000-0005-0000-0000-0000AF180000}"/>
    <cellStyle name="Normal 3 9 5" xfId="6309" xr:uid="{00000000-0005-0000-0000-0000B0180000}"/>
    <cellStyle name="Normal 3 90" xfId="6310" xr:uid="{00000000-0005-0000-0000-0000B1180000}"/>
    <cellStyle name="Normal 3 91" xfId="6311" xr:uid="{00000000-0005-0000-0000-0000B2180000}"/>
    <cellStyle name="Normal 3 92" xfId="6312" xr:uid="{00000000-0005-0000-0000-0000B3180000}"/>
    <cellStyle name="Normal 3 93" xfId="6313" xr:uid="{00000000-0005-0000-0000-0000B4180000}"/>
    <cellStyle name="Normal 3 94" xfId="6314" xr:uid="{00000000-0005-0000-0000-0000B5180000}"/>
    <cellStyle name="Normal 3 95" xfId="6315" xr:uid="{00000000-0005-0000-0000-0000B6180000}"/>
    <cellStyle name="Normal 3 96" xfId="6316" xr:uid="{00000000-0005-0000-0000-0000B7180000}"/>
    <cellStyle name="Normal 3 97" xfId="6317" xr:uid="{00000000-0005-0000-0000-0000B8180000}"/>
    <cellStyle name="Normal 3 98" xfId="6318" xr:uid="{00000000-0005-0000-0000-0000B9180000}"/>
    <cellStyle name="Normal 3 99" xfId="6319" xr:uid="{00000000-0005-0000-0000-0000BA180000}"/>
    <cellStyle name="Normal 30" xfId="6320" xr:uid="{00000000-0005-0000-0000-0000BB180000}"/>
    <cellStyle name="Normal 31" xfId="6321" xr:uid="{00000000-0005-0000-0000-0000BC180000}"/>
    <cellStyle name="Normal 31 2" xfId="6322" xr:uid="{00000000-0005-0000-0000-0000BD180000}"/>
    <cellStyle name="Normal 31 3" xfId="6323" xr:uid="{00000000-0005-0000-0000-0000BE180000}"/>
    <cellStyle name="Normal 32" xfId="6324" xr:uid="{00000000-0005-0000-0000-0000BF180000}"/>
    <cellStyle name="Normal 32 2" xfId="6325" xr:uid="{00000000-0005-0000-0000-0000C0180000}"/>
    <cellStyle name="Normal 33" xfId="6326" xr:uid="{00000000-0005-0000-0000-0000C1180000}"/>
    <cellStyle name="Normal 34" xfId="6327" xr:uid="{00000000-0005-0000-0000-0000C2180000}"/>
    <cellStyle name="Normal 35" xfId="6328" xr:uid="{00000000-0005-0000-0000-0000C3180000}"/>
    <cellStyle name="Normal 36" xfId="6329" xr:uid="{00000000-0005-0000-0000-0000C4180000}"/>
    <cellStyle name="Normal 37" xfId="6330" xr:uid="{00000000-0005-0000-0000-0000C5180000}"/>
    <cellStyle name="Normal 38" xfId="6331" xr:uid="{00000000-0005-0000-0000-0000C6180000}"/>
    <cellStyle name="Normal 39" xfId="6332" xr:uid="{00000000-0005-0000-0000-0000C7180000}"/>
    <cellStyle name="Normal 4" xfId="14" xr:uid="{00000000-0005-0000-0000-0000C8180000}"/>
    <cellStyle name="Normal 4 10" xfId="6333" xr:uid="{00000000-0005-0000-0000-0000C9180000}"/>
    <cellStyle name="Normal 4 10 2" xfId="6334" xr:uid="{00000000-0005-0000-0000-0000CA180000}"/>
    <cellStyle name="Normal 4 10 3" xfId="6335" xr:uid="{00000000-0005-0000-0000-0000CB180000}"/>
    <cellStyle name="Normal 4 100" xfId="6336" xr:uid="{00000000-0005-0000-0000-0000CC180000}"/>
    <cellStyle name="Normal 4 101" xfId="6337" xr:uid="{00000000-0005-0000-0000-0000CD180000}"/>
    <cellStyle name="Normal 4 102" xfId="6338" xr:uid="{00000000-0005-0000-0000-0000CE180000}"/>
    <cellStyle name="Normal 4 103" xfId="6339" xr:uid="{00000000-0005-0000-0000-0000CF180000}"/>
    <cellStyle name="Normal 4 104" xfId="6340" xr:uid="{00000000-0005-0000-0000-0000D0180000}"/>
    <cellStyle name="Normal 4 105" xfId="6341" xr:uid="{00000000-0005-0000-0000-0000D1180000}"/>
    <cellStyle name="Normal 4 106" xfId="6342" xr:uid="{00000000-0005-0000-0000-0000D2180000}"/>
    <cellStyle name="Normal 4 107" xfId="6343" xr:uid="{00000000-0005-0000-0000-0000D3180000}"/>
    <cellStyle name="Normal 4 108" xfId="6344" xr:uid="{00000000-0005-0000-0000-0000D4180000}"/>
    <cellStyle name="Normal 4 109" xfId="6345" xr:uid="{00000000-0005-0000-0000-0000D5180000}"/>
    <cellStyle name="Normal 4 11" xfId="6346" xr:uid="{00000000-0005-0000-0000-0000D6180000}"/>
    <cellStyle name="Normal 4 11 2" xfId="6347" xr:uid="{00000000-0005-0000-0000-0000D7180000}"/>
    <cellStyle name="Normal 4 11 3" xfId="6348" xr:uid="{00000000-0005-0000-0000-0000D8180000}"/>
    <cellStyle name="Normal 4 110" xfId="6349" xr:uid="{00000000-0005-0000-0000-0000D9180000}"/>
    <cellStyle name="Normal 4 111" xfId="6350" xr:uid="{00000000-0005-0000-0000-0000DA180000}"/>
    <cellStyle name="Normal 4 112" xfId="6351" xr:uid="{00000000-0005-0000-0000-0000DB180000}"/>
    <cellStyle name="Normal 4 113" xfId="6352" xr:uid="{00000000-0005-0000-0000-0000DC180000}"/>
    <cellStyle name="Normal 4 114" xfId="6353" xr:uid="{00000000-0005-0000-0000-0000DD180000}"/>
    <cellStyle name="Normal 4 115" xfId="6354" xr:uid="{00000000-0005-0000-0000-0000DE180000}"/>
    <cellStyle name="Normal 4 116" xfId="6355" xr:uid="{00000000-0005-0000-0000-0000DF180000}"/>
    <cellStyle name="Normal 4 117" xfId="6356" xr:uid="{00000000-0005-0000-0000-0000E0180000}"/>
    <cellStyle name="Normal 4 118" xfId="6357" xr:uid="{00000000-0005-0000-0000-0000E1180000}"/>
    <cellStyle name="Normal 4 119" xfId="6358" xr:uid="{00000000-0005-0000-0000-0000E2180000}"/>
    <cellStyle name="Normal 4 12" xfId="6359" xr:uid="{00000000-0005-0000-0000-0000E3180000}"/>
    <cellStyle name="Normal 4 12 2" xfId="6360" xr:uid="{00000000-0005-0000-0000-0000E4180000}"/>
    <cellStyle name="Normal 4 120" xfId="6361" xr:uid="{00000000-0005-0000-0000-0000E5180000}"/>
    <cellStyle name="Normal 4 121" xfId="6362" xr:uid="{00000000-0005-0000-0000-0000E6180000}"/>
    <cellStyle name="Normal 4 122" xfId="6363" xr:uid="{00000000-0005-0000-0000-0000E7180000}"/>
    <cellStyle name="Normal 4 123" xfId="6364" xr:uid="{00000000-0005-0000-0000-0000E8180000}"/>
    <cellStyle name="Normal 4 124" xfId="6365" xr:uid="{00000000-0005-0000-0000-0000E9180000}"/>
    <cellStyle name="Normal 4 125" xfId="6366" xr:uid="{00000000-0005-0000-0000-0000EA180000}"/>
    <cellStyle name="Normal 4 126" xfId="6367" xr:uid="{00000000-0005-0000-0000-0000EB180000}"/>
    <cellStyle name="Normal 4 127" xfId="6368" xr:uid="{00000000-0005-0000-0000-0000EC180000}"/>
    <cellStyle name="Normal 4 128" xfId="6369" xr:uid="{00000000-0005-0000-0000-0000ED180000}"/>
    <cellStyle name="Normal 4 129" xfId="6370" xr:uid="{00000000-0005-0000-0000-0000EE180000}"/>
    <cellStyle name="Normal 4 13" xfId="6371" xr:uid="{00000000-0005-0000-0000-0000EF180000}"/>
    <cellStyle name="Normal 4 13 2" xfId="6372" xr:uid="{00000000-0005-0000-0000-0000F0180000}"/>
    <cellStyle name="Normal 4 130" xfId="6373" xr:uid="{00000000-0005-0000-0000-0000F1180000}"/>
    <cellStyle name="Normal 4 131" xfId="6374" xr:uid="{00000000-0005-0000-0000-0000F2180000}"/>
    <cellStyle name="Normal 4 132" xfId="6375" xr:uid="{00000000-0005-0000-0000-0000F3180000}"/>
    <cellStyle name="Normal 4 133" xfId="6376" xr:uid="{00000000-0005-0000-0000-0000F4180000}"/>
    <cellStyle name="Normal 4 134" xfId="6377" xr:uid="{00000000-0005-0000-0000-0000F5180000}"/>
    <cellStyle name="Normal 4 135" xfId="6378" xr:uid="{00000000-0005-0000-0000-0000F6180000}"/>
    <cellStyle name="Normal 4 136" xfId="6379" xr:uid="{00000000-0005-0000-0000-0000F7180000}"/>
    <cellStyle name="Normal 4 137" xfId="6380" xr:uid="{00000000-0005-0000-0000-0000F8180000}"/>
    <cellStyle name="Normal 4 138" xfId="6381" xr:uid="{00000000-0005-0000-0000-0000F9180000}"/>
    <cellStyle name="Normal 4 139" xfId="6382" xr:uid="{00000000-0005-0000-0000-0000FA180000}"/>
    <cellStyle name="Normal 4 14" xfId="6383" xr:uid="{00000000-0005-0000-0000-0000FB180000}"/>
    <cellStyle name="Normal 4 14 2" xfId="6384" xr:uid="{00000000-0005-0000-0000-0000FC180000}"/>
    <cellStyle name="Normal 4 140" xfId="6385" xr:uid="{00000000-0005-0000-0000-0000FD180000}"/>
    <cellStyle name="Normal 4 141" xfId="6386" xr:uid="{00000000-0005-0000-0000-0000FE180000}"/>
    <cellStyle name="Normal 4 142" xfId="6387" xr:uid="{00000000-0005-0000-0000-0000FF180000}"/>
    <cellStyle name="Normal 4 143" xfId="6388" xr:uid="{00000000-0005-0000-0000-000000190000}"/>
    <cellStyle name="Normal 4 144" xfId="6389" xr:uid="{00000000-0005-0000-0000-000001190000}"/>
    <cellStyle name="Normal 4 145" xfId="6390" xr:uid="{00000000-0005-0000-0000-000002190000}"/>
    <cellStyle name="Normal 4 146" xfId="6391" xr:uid="{00000000-0005-0000-0000-000003190000}"/>
    <cellStyle name="Normal 4 147" xfId="6392" xr:uid="{00000000-0005-0000-0000-000004190000}"/>
    <cellStyle name="Normal 4 148" xfId="6393" xr:uid="{00000000-0005-0000-0000-000005190000}"/>
    <cellStyle name="Normal 4 149" xfId="6394" xr:uid="{00000000-0005-0000-0000-000006190000}"/>
    <cellStyle name="Normal 4 15" xfId="6395" xr:uid="{00000000-0005-0000-0000-000007190000}"/>
    <cellStyle name="Normal 4 15 2" xfId="6396" xr:uid="{00000000-0005-0000-0000-000008190000}"/>
    <cellStyle name="Normal 4 150" xfId="6397" xr:uid="{00000000-0005-0000-0000-000009190000}"/>
    <cellStyle name="Normal 4 151" xfId="6398" xr:uid="{00000000-0005-0000-0000-00000A190000}"/>
    <cellStyle name="Normal 4 152" xfId="6399" xr:uid="{00000000-0005-0000-0000-00000B190000}"/>
    <cellStyle name="Normal 4 153" xfId="6400" xr:uid="{00000000-0005-0000-0000-00000C190000}"/>
    <cellStyle name="Normal 4 154" xfId="6401" xr:uid="{00000000-0005-0000-0000-00000D190000}"/>
    <cellStyle name="Normal 4 155" xfId="6402" xr:uid="{00000000-0005-0000-0000-00000E190000}"/>
    <cellStyle name="Normal 4 156" xfId="6403" xr:uid="{00000000-0005-0000-0000-00000F190000}"/>
    <cellStyle name="Normal 4 157" xfId="6404" xr:uid="{00000000-0005-0000-0000-000010190000}"/>
    <cellStyle name="Normal 4 158" xfId="6405" xr:uid="{00000000-0005-0000-0000-000011190000}"/>
    <cellStyle name="Normal 4 159" xfId="6406" xr:uid="{00000000-0005-0000-0000-000012190000}"/>
    <cellStyle name="Normal 4 16" xfId="6407" xr:uid="{00000000-0005-0000-0000-000013190000}"/>
    <cellStyle name="Normal 4 16 2" xfId="6408" xr:uid="{00000000-0005-0000-0000-000014190000}"/>
    <cellStyle name="Normal 4 160" xfId="10096" xr:uid="{5F65B8B0-5BC9-43DE-B5A6-99CA2800DD2E}"/>
    <cellStyle name="Normal 4 17" xfId="6409" xr:uid="{00000000-0005-0000-0000-000015190000}"/>
    <cellStyle name="Normal 4 17 2" xfId="6410" xr:uid="{00000000-0005-0000-0000-000016190000}"/>
    <cellStyle name="Normal 4 18" xfId="6411" xr:uid="{00000000-0005-0000-0000-000017190000}"/>
    <cellStyle name="Normal 4 18 2" xfId="6412" xr:uid="{00000000-0005-0000-0000-000018190000}"/>
    <cellStyle name="Normal 4 19" xfId="6413" xr:uid="{00000000-0005-0000-0000-000019190000}"/>
    <cellStyle name="Normal 4 19 2" xfId="6414" xr:uid="{00000000-0005-0000-0000-00001A190000}"/>
    <cellStyle name="Normal 4 2" xfId="6415" xr:uid="{00000000-0005-0000-0000-00001B190000}"/>
    <cellStyle name="Normal 4 2 10" xfId="6416" xr:uid="{00000000-0005-0000-0000-00001C190000}"/>
    <cellStyle name="Normal 4 2 11" xfId="6417" xr:uid="{00000000-0005-0000-0000-00001D190000}"/>
    <cellStyle name="Normal 4 2 12" xfId="6418" xr:uid="{00000000-0005-0000-0000-00001E190000}"/>
    <cellStyle name="Normal 4 2 13" xfId="6419" xr:uid="{00000000-0005-0000-0000-00001F190000}"/>
    <cellStyle name="Normal 4 2 14" xfId="6420" xr:uid="{00000000-0005-0000-0000-000020190000}"/>
    <cellStyle name="Normal 4 2 15" xfId="6421" xr:uid="{00000000-0005-0000-0000-000021190000}"/>
    <cellStyle name="Normal 4 2 16" xfId="6422" xr:uid="{00000000-0005-0000-0000-000022190000}"/>
    <cellStyle name="Normal 4 2 17" xfId="6423" xr:uid="{00000000-0005-0000-0000-000023190000}"/>
    <cellStyle name="Normal 4 2 18" xfId="6424" xr:uid="{00000000-0005-0000-0000-000024190000}"/>
    <cellStyle name="Normal 4 2 2" xfId="6425" xr:uid="{00000000-0005-0000-0000-000025190000}"/>
    <cellStyle name="Normal 4 2 2 10" xfId="6426" xr:uid="{00000000-0005-0000-0000-000026190000}"/>
    <cellStyle name="Normal 4 2 2 11" xfId="6427" xr:uid="{00000000-0005-0000-0000-000027190000}"/>
    <cellStyle name="Normal 4 2 2 2" xfId="6428" xr:uid="{00000000-0005-0000-0000-000028190000}"/>
    <cellStyle name="Normal 4 2 2 2 2" xfId="6429" xr:uid="{00000000-0005-0000-0000-000029190000}"/>
    <cellStyle name="Normal 4 2 2 3" xfId="6430" xr:uid="{00000000-0005-0000-0000-00002A190000}"/>
    <cellStyle name="Normal 4 2 2 4" xfId="6431" xr:uid="{00000000-0005-0000-0000-00002B190000}"/>
    <cellStyle name="Normal 4 2 2 5" xfId="6432" xr:uid="{00000000-0005-0000-0000-00002C190000}"/>
    <cellStyle name="Normal 4 2 2 6" xfId="6433" xr:uid="{00000000-0005-0000-0000-00002D190000}"/>
    <cellStyle name="Normal 4 2 2 7" xfId="6434" xr:uid="{00000000-0005-0000-0000-00002E190000}"/>
    <cellStyle name="Normal 4 2 2 8" xfId="6435" xr:uid="{00000000-0005-0000-0000-00002F190000}"/>
    <cellStyle name="Normal 4 2 2 9" xfId="6436" xr:uid="{00000000-0005-0000-0000-000030190000}"/>
    <cellStyle name="Normal 4 2 3" xfId="6437" xr:uid="{00000000-0005-0000-0000-000031190000}"/>
    <cellStyle name="Normal 4 2 4" xfId="6438" xr:uid="{00000000-0005-0000-0000-000032190000}"/>
    <cellStyle name="Normal 4 2 5" xfId="6439" xr:uid="{00000000-0005-0000-0000-000033190000}"/>
    <cellStyle name="Normal 4 2 5 2" xfId="6440" xr:uid="{00000000-0005-0000-0000-000034190000}"/>
    <cellStyle name="Normal 4 2 6" xfId="6441" xr:uid="{00000000-0005-0000-0000-000035190000}"/>
    <cellStyle name="Normal 4 2 7" xfId="6442" xr:uid="{00000000-0005-0000-0000-000036190000}"/>
    <cellStyle name="Normal 4 2 8" xfId="6443" xr:uid="{00000000-0005-0000-0000-000037190000}"/>
    <cellStyle name="Normal 4 2 9" xfId="6444" xr:uid="{00000000-0005-0000-0000-000038190000}"/>
    <cellStyle name="Normal 4 20" xfId="6445" xr:uid="{00000000-0005-0000-0000-000039190000}"/>
    <cellStyle name="Normal 4 20 2" xfId="6446" xr:uid="{00000000-0005-0000-0000-00003A190000}"/>
    <cellStyle name="Normal 4 21" xfId="6447" xr:uid="{00000000-0005-0000-0000-00003B190000}"/>
    <cellStyle name="Normal 4 21 2" xfId="6448" xr:uid="{00000000-0005-0000-0000-00003C190000}"/>
    <cellStyle name="Normal 4 22" xfId="6449" xr:uid="{00000000-0005-0000-0000-00003D190000}"/>
    <cellStyle name="Normal 4 22 2" xfId="6450" xr:uid="{00000000-0005-0000-0000-00003E190000}"/>
    <cellStyle name="Normal 4 23" xfId="6451" xr:uid="{00000000-0005-0000-0000-00003F190000}"/>
    <cellStyle name="Normal 4 23 2" xfId="6452" xr:uid="{00000000-0005-0000-0000-000040190000}"/>
    <cellStyle name="Normal 4 24" xfId="6453" xr:uid="{00000000-0005-0000-0000-000041190000}"/>
    <cellStyle name="Normal 4 24 2" xfId="6454" xr:uid="{00000000-0005-0000-0000-000042190000}"/>
    <cellStyle name="Normal 4 25" xfId="6455" xr:uid="{00000000-0005-0000-0000-000043190000}"/>
    <cellStyle name="Normal 4 25 2" xfId="6456" xr:uid="{00000000-0005-0000-0000-000044190000}"/>
    <cellStyle name="Normal 4 26" xfId="6457" xr:uid="{00000000-0005-0000-0000-000045190000}"/>
    <cellStyle name="Normal 4 26 2" xfId="6458" xr:uid="{00000000-0005-0000-0000-000046190000}"/>
    <cellStyle name="Normal 4 27" xfId="6459" xr:uid="{00000000-0005-0000-0000-000047190000}"/>
    <cellStyle name="Normal 4 27 2" xfId="6460" xr:uid="{00000000-0005-0000-0000-000048190000}"/>
    <cellStyle name="Normal 4 28" xfId="6461" xr:uid="{00000000-0005-0000-0000-000049190000}"/>
    <cellStyle name="Normal 4 28 2" xfId="6462" xr:uid="{00000000-0005-0000-0000-00004A190000}"/>
    <cellStyle name="Normal 4 29" xfId="6463" xr:uid="{00000000-0005-0000-0000-00004B190000}"/>
    <cellStyle name="Normal 4 29 2" xfId="6464" xr:uid="{00000000-0005-0000-0000-00004C190000}"/>
    <cellStyle name="Normal 4 3" xfId="6465" xr:uid="{00000000-0005-0000-0000-00004D190000}"/>
    <cellStyle name="Normal 4 3 10" xfId="6466" xr:uid="{00000000-0005-0000-0000-00004E190000}"/>
    <cellStyle name="Normal 4 3 11" xfId="6467" xr:uid="{00000000-0005-0000-0000-00004F190000}"/>
    <cellStyle name="Normal 4 3 12" xfId="10122" xr:uid="{3A5ACE1D-B0AE-4E1C-A6AD-B7DB40B454F7}"/>
    <cellStyle name="Normal 4 3 2" xfId="6468" xr:uid="{00000000-0005-0000-0000-000050190000}"/>
    <cellStyle name="Normal 4 3 2 2" xfId="6469" xr:uid="{00000000-0005-0000-0000-000051190000}"/>
    <cellStyle name="Normal 4 3 3" xfId="6470" xr:uid="{00000000-0005-0000-0000-000052190000}"/>
    <cellStyle name="Normal 4 3 3 2" xfId="6471" xr:uid="{00000000-0005-0000-0000-000053190000}"/>
    <cellStyle name="Normal 4 3 4" xfId="6472" xr:uid="{00000000-0005-0000-0000-000054190000}"/>
    <cellStyle name="Normal 4 3 5" xfId="6473" xr:uid="{00000000-0005-0000-0000-000055190000}"/>
    <cellStyle name="Normal 4 3 6" xfId="6474" xr:uid="{00000000-0005-0000-0000-000056190000}"/>
    <cellStyle name="Normal 4 3 7" xfId="6475" xr:uid="{00000000-0005-0000-0000-000057190000}"/>
    <cellStyle name="Normal 4 3 8" xfId="6476" xr:uid="{00000000-0005-0000-0000-000058190000}"/>
    <cellStyle name="Normal 4 3 9" xfId="6477" xr:uid="{00000000-0005-0000-0000-000059190000}"/>
    <cellStyle name="Normal 4 30" xfId="6478" xr:uid="{00000000-0005-0000-0000-00005A190000}"/>
    <cellStyle name="Normal 4 30 2" xfId="6479" xr:uid="{00000000-0005-0000-0000-00005B190000}"/>
    <cellStyle name="Normal 4 31" xfId="6480" xr:uid="{00000000-0005-0000-0000-00005C190000}"/>
    <cellStyle name="Normal 4 31 2" xfId="6481" xr:uid="{00000000-0005-0000-0000-00005D190000}"/>
    <cellStyle name="Normal 4 32" xfId="6482" xr:uid="{00000000-0005-0000-0000-00005E190000}"/>
    <cellStyle name="Normal 4 32 2" xfId="6483" xr:uid="{00000000-0005-0000-0000-00005F190000}"/>
    <cellStyle name="Normal 4 33" xfId="6484" xr:uid="{00000000-0005-0000-0000-000060190000}"/>
    <cellStyle name="Normal 4 33 2" xfId="6485" xr:uid="{00000000-0005-0000-0000-000061190000}"/>
    <cellStyle name="Normal 4 34" xfId="6486" xr:uid="{00000000-0005-0000-0000-000062190000}"/>
    <cellStyle name="Normal 4 34 2" xfId="6487" xr:uid="{00000000-0005-0000-0000-000063190000}"/>
    <cellStyle name="Normal 4 35" xfId="6488" xr:uid="{00000000-0005-0000-0000-000064190000}"/>
    <cellStyle name="Normal 4 35 2" xfId="6489" xr:uid="{00000000-0005-0000-0000-000065190000}"/>
    <cellStyle name="Normal 4 36" xfId="6490" xr:uid="{00000000-0005-0000-0000-000066190000}"/>
    <cellStyle name="Normal 4 36 2" xfId="6491" xr:uid="{00000000-0005-0000-0000-000067190000}"/>
    <cellStyle name="Normal 4 37" xfId="6492" xr:uid="{00000000-0005-0000-0000-000068190000}"/>
    <cellStyle name="Normal 4 37 2" xfId="6493" xr:uid="{00000000-0005-0000-0000-000069190000}"/>
    <cellStyle name="Normal 4 38" xfId="6494" xr:uid="{00000000-0005-0000-0000-00006A190000}"/>
    <cellStyle name="Normal 4 38 2" xfId="6495" xr:uid="{00000000-0005-0000-0000-00006B190000}"/>
    <cellStyle name="Normal 4 39" xfId="6496" xr:uid="{00000000-0005-0000-0000-00006C190000}"/>
    <cellStyle name="Normal 4 39 2" xfId="6497" xr:uid="{00000000-0005-0000-0000-00006D190000}"/>
    <cellStyle name="Normal 4 4" xfId="6498" xr:uid="{00000000-0005-0000-0000-00006E190000}"/>
    <cellStyle name="Normal 4 4 2" xfId="6499" xr:uid="{00000000-0005-0000-0000-00006F190000}"/>
    <cellStyle name="Normal 4 4 2 2" xfId="6500" xr:uid="{00000000-0005-0000-0000-000070190000}"/>
    <cellStyle name="Normal 4 4 2 3" xfId="6501" xr:uid="{00000000-0005-0000-0000-000071190000}"/>
    <cellStyle name="Normal 4 4 2 4" xfId="6502" xr:uid="{00000000-0005-0000-0000-000072190000}"/>
    <cellStyle name="Normal 4 4 2 5" xfId="6503" xr:uid="{00000000-0005-0000-0000-000073190000}"/>
    <cellStyle name="Normal 4 4 3" xfId="6504" xr:uid="{00000000-0005-0000-0000-000074190000}"/>
    <cellStyle name="Normal 4 4 4" xfId="6505" xr:uid="{00000000-0005-0000-0000-000075190000}"/>
    <cellStyle name="Normal 4 4 4 2" xfId="6506" xr:uid="{00000000-0005-0000-0000-000076190000}"/>
    <cellStyle name="Normal 4 4 5" xfId="6507" xr:uid="{00000000-0005-0000-0000-000077190000}"/>
    <cellStyle name="Normal 4 4 6" xfId="6508" xr:uid="{00000000-0005-0000-0000-000078190000}"/>
    <cellStyle name="Normal 4 4 6 2" xfId="6509" xr:uid="{00000000-0005-0000-0000-000079190000}"/>
    <cellStyle name="Normal 4 4 7" xfId="9402" xr:uid="{00000000-0005-0000-0000-00007A190000}"/>
    <cellStyle name="Normal 4 4 8" xfId="10153" xr:uid="{7791C43C-64AD-4F4F-96DE-BE7A5B426437}"/>
    <cellStyle name="Normal 4 40" xfId="6510" xr:uid="{00000000-0005-0000-0000-00007B190000}"/>
    <cellStyle name="Normal 4 40 2" xfId="6511" xr:uid="{00000000-0005-0000-0000-00007C190000}"/>
    <cellStyle name="Normal 4 41" xfId="6512" xr:uid="{00000000-0005-0000-0000-00007D190000}"/>
    <cellStyle name="Normal 4 41 2" xfId="6513" xr:uid="{00000000-0005-0000-0000-00007E190000}"/>
    <cellStyle name="Normal 4 42" xfId="6514" xr:uid="{00000000-0005-0000-0000-00007F190000}"/>
    <cellStyle name="Normal 4 42 2" xfId="6515" xr:uid="{00000000-0005-0000-0000-000080190000}"/>
    <cellStyle name="Normal 4 43" xfId="6516" xr:uid="{00000000-0005-0000-0000-000081190000}"/>
    <cellStyle name="Normal 4 43 2" xfId="6517" xr:uid="{00000000-0005-0000-0000-000082190000}"/>
    <cellStyle name="Normal 4 44" xfId="6518" xr:uid="{00000000-0005-0000-0000-000083190000}"/>
    <cellStyle name="Normal 4 44 2" xfId="6519" xr:uid="{00000000-0005-0000-0000-000084190000}"/>
    <cellStyle name="Normal 4 45" xfId="6520" xr:uid="{00000000-0005-0000-0000-000085190000}"/>
    <cellStyle name="Normal 4 45 2" xfId="6521" xr:uid="{00000000-0005-0000-0000-000086190000}"/>
    <cellStyle name="Normal 4 46" xfId="6522" xr:uid="{00000000-0005-0000-0000-000087190000}"/>
    <cellStyle name="Normal 4 46 2" xfId="6523" xr:uid="{00000000-0005-0000-0000-000088190000}"/>
    <cellStyle name="Normal 4 47" xfId="6524" xr:uid="{00000000-0005-0000-0000-000089190000}"/>
    <cellStyle name="Normal 4 47 2" xfId="6525" xr:uid="{00000000-0005-0000-0000-00008A190000}"/>
    <cellStyle name="Normal 4 48" xfId="6526" xr:uid="{00000000-0005-0000-0000-00008B190000}"/>
    <cellStyle name="Normal 4 48 2" xfId="6527" xr:uid="{00000000-0005-0000-0000-00008C190000}"/>
    <cellStyle name="Normal 4 49" xfId="6528" xr:uid="{00000000-0005-0000-0000-00008D190000}"/>
    <cellStyle name="Normal 4 49 2" xfId="6529" xr:uid="{00000000-0005-0000-0000-00008E190000}"/>
    <cellStyle name="Normal 4 5" xfId="6530" xr:uid="{00000000-0005-0000-0000-00008F190000}"/>
    <cellStyle name="Normal 4 5 2" xfId="6531" xr:uid="{00000000-0005-0000-0000-000090190000}"/>
    <cellStyle name="Normal 4 5 2 2" xfId="6532" xr:uid="{00000000-0005-0000-0000-000091190000}"/>
    <cellStyle name="Normal 4 5 2 3" xfId="6533" xr:uid="{00000000-0005-0000-0000-000092190000}"/>
    <cellStyle name="Normal 4 5 3" xfId="6534" xr:uid="{00000000-0005-0000-0000-000093190000}"/>
    <cellStyle name="Normal 4 5 4" xfId="6535" xr:uid="{00000000-0005-0000-0000-000094190000}"/>
    <cellStyle name="Normal 4 5 5" xfId="6536" xr:uid="{00000000-0005-0000-0000-000095190000}"/>
    <cellStyle name="Normal 4 50" xfId="6537" xr:uid="{00000000-0005-0000-0000-000096190000}"/>
    <cellStyle name="Normal 4 50 2" xfId="6538" xr:uid="{00000000-0005-0000-0000-000097190000}"/>
    <cellStyle name="Normal 4 51" xfId="6539" xr:uid="{00000000-0005-0000-0000-000098190000}"/>
    <cellStyle name="Normal 4 51 2" xfId="6540" xr:uid="{00000000-0005-0000-0000-000099190000}"/>
    <cellStyle name="Normal 4 52" xfId="6541" xr:uid="{00000000-0005-0000-0000-00009A190000}"/>
    <cellStyle name="Normal 4 52 2" xfId="6542" xr:uid="{00000000-0005-0000-0000-00009B190000}"/>
    <cellStyle name="Normal 4 53" xfId="6543" xr:uid="{00000000-0005-0000-0000-00009C190000}"/>
    <cellStyle name="Normal 4 53 2" xfId="6544" xr:uid="{00000000-0005-0000-0000-00009D190000}"/>
    <cellStyle name="Normal 4 54" xfId="6545" xr:uid="{00000000-0005-0000-0000-00009E190000}"/>
    <cellStyle name="Normal 4 54 2" xfId="6546" xr:uid="{00000000-0005-0000-0000-00009F190000}"/>
    <cellStyle name="Normal 4 55" xfId="6547" xr:uid="{00000000-0005-0000-0000-0000A0190000}"/>
    <cellStyle name="Normal 4 55 2" xfId="6548" xr:uid="{00000000-0005-0000-0000-0000A1190000}"/>
    <cellStyle name="Normal 4 56" xfId="6549" xr:uid="{00000000-0005-0000-0000-0000A2190000}"/>
    <cellStyle name="Normal 4 56 2" xfId="6550" xr:uid="{00000000-0005-0000-0000-0000A3190000}"/>
    <cellStyle name="Normal 4 57" xfId="6551" xr:uid="{00000000-0005-0000-0000-0000A4190000}"/>
    <cellStyle name="Normal 4 57 2" xfId="6552" xr:uid="{00000000-0005-0000-0000-0000A5190000}"/>
    <cellStyle name="Normal 4 58" xfId="6553" xr:uid="{00000000-0005-0000-0000-0000A6190000}"/>
    <cellStyle name="Normal 4 58 2" xfId="6554" xr:uid="{00000000-0005-0000-0000-0000A7190000}"/>
    <cellStyle name="Normal 4 59" xfId="6555" xr:uid="{00000000-0005-0000-0000-0000A8190000}"/>
    <cellStyle name="Normal 4 59 2" xfId="6556" xr:uid="{00000000-0005-0000-0000-0000A9190000}"/>
    <cellStyle name="Normal 4 6" xfId="6557" xr:uid="{00000000-0005-0000-0000-0000AA190000}"/>
    <cellStyle name="Normal 4 6 2" xfId="6558" xr:uid="{00000000-0005-0000-0000-0000AB190000}"/>
    <cellStyle name="Normal 4 6 2 2" xfId="6559" xr:uid="{00000000-0005-0000-0000-0000AC190000}"/>
    <cellStyle name="Normal 4 6 2 3" xfId="6560" xr:uid="{00000000-0005-0000-0000-0000AD190000}"/>
    <cellStyle name="Normal 4 6 3" xfId="6561" xr:uid="{00000000-0005-0000-0000-0000AE190000}"/>
    <cellStyle name="Normal 4 6 4" xfId="6562" xr:uid="{00000000-0005-0000-0000-0000AF190000}"/>
    <cellStyle name="Normal 4 6 5" xfId="6563" xr:uid="{00000000-0005-0000-0000-0000B0190000}"/>
    <cellStyle name="Normal 4 60" xfId="6564" xr:uid="{00000000-0005-0000-0000-0000B1190000}"/>
    <cellStyle name="Normal 4 60 2" xfId="6565" xr:uid="{00000000-0005-0000-0000-0000B2190000}"/>
    <cellStyle name="Normal 4 61" xfId="6566" xr:uid="{00000000-0005-0000-0000-0000B3190000}"/>
    <cellStyle name="Normal 4 61 2" xfId="6567" xr:uid="{00000000-0005-0000-0000-0000B4190000}"/>
    <cellStyle name="Normal 4 62" xfId="6568" xr:uid="{00000000-0005-0000-0000-0000B5190000}"/>
    <cellStyle name="Normal 4 63" xfId="6569" xr:uid="{00000000-0005-0000-0000-0000B6190000}"/>
    <cellStyle name="Normal 4 64" xfId="6570" xr:uid="{00000000-0005-0000-0000-0000B7190000}"/>
    <cellStyle name="Normal 4 65" xfId="6571" xr:uid="{00000000-0005-0000-0000-0000B8190000}"/>
    <cellStyle name="Normal 4 66" xfId="6572" xr:uid="{00000000-0005-0000-0000-0000B9190000}"/>
    <cellStyle name="Normal 4 67" xfId="6573" xr:uid="{00000000-0005-0000-0000-0000BA190000}"/>
    <cellStyle name="Normal 4 68" xfId="6574" xr:uid="{00000000-0005-0000-0000-0000BB190000}"/>
    <cellStyle name="Normal 4 69" xfId="6575" xr:uid="{00000000-0005-0000-0000-0000BC190000}"/>
    <cellStyle name="Normal 4 7" xfId="6576" xr:uid="{00000000-0005-0000-0000-0000BD190000}"/>
    <cellStyle name="Normal 4 7 2" xfId="6577" xr:uid="{00000000-0005-0000-0000-0000BE190000}"/>
    <cellStyle name="Normal 4 7 2 2" xfId="6578" xr:uid="{00000000-0005-0000-0000-0000BF190000}"/>
    <cellStyle name="Normal 4 7 2 3" xfId="6579" xr:uid="{00000000-0005-0000-0000-0000C0190000}"/>
    <cellStyle name="Normal 4 7 3" xfId="6580" xr:uid="{00000000-0005-0000-0000-0000C1190000}"/>
    <cellStyle name="Normal 4 7 4" xfId="6581" xr:uid="{00000000-0005-0000-0000-0000C2190000}"/>
    <cellStyle name="Normal 4 7 5" xfId="6582" xr:uid="{00000000-0005-0000-0000-0000C3190000}"/>
    <cellStyle name="Normal 4 70" xfId="6583" xr:uid="{00000000-0005-0000-0000-0000C4190000}"/>
    <cellStyle name="Normal 4 71" xfId="6584" xr:uid="{00000000-0005-0000-0000-0000C5190000}"/>
    <cellStyle name="Normal 4 72" xfId="6585" xr:uid="{00000000-0005-0000-0000-0000C6190000}"/>
    <cellStyle name="Normal 4 73" xfId="6586" xr:uid="{00000000-0005-0000-0000-0000C7190000}"/>
    <cellStyle name="Normal 4 74" xfId="6587" xr:uid="{00000000-0005-0000-0000-0000C8190000}"/>
    <cellStyle name="Normal 4 75" xfId="6588" xr:uid="{00000000-0005-0000-0000-0000C9190000}"/>
    <cellStyle name="Normal 4 76" xfId="6589" xr:uid="{00000000-0005-0000-0000-0000CA190000}"/>
    <cellStyle name="Normal 4 77" xfId="6590" xr:uid="{00000000-0005-0000-0000-0000CB190000}"/>
    <cellStyle name="Normal 4 78" xfId="6591" xr:uid="{00000000-0005-0000-0000-0000CC190000}"/>
    <cellStyle name="Normal 4 79" xfId="6592" xr:uid="{00000000-0005-0000-0000-0000CD190000}"/>
    <cellStyle name="Normal 4 8" xfId="6593" xr:uid="{00000000-0005-0000-0000-0000CE190000}"/>
    <cellStyle name="Normal 4 8 2" xfId="6594" xr:uid="{00000000-0005-0000-0000-0000CF190000}"/>
    <cellStyle name="Normal 4 8 2 2" xfId="6595" xr:uid="{00000000-0005-0000-0000-0000D0190000}"/>
    <cellStyle name="Normal 4 8 2 3" xfId="6596" xr:uid="{00000000-0005-0000-0000-0000D1190000}"/>
    <cellStyle name="Normal 4 8 3" xfId="6597" xr:uid="{00000000-0005-0000-0000-0000D2190000}"/>
    <cellStyle name="Normal 4 8 4" xfId="6598" xr:uid="{00000000-0005-0000-0000-0000D3190000}"/>
    <cellStyle name="Normal 4 8 5" xfId="6599" xr:uid="{00000000-0005-0000-0000-0000D4190000}"/>
    <cellStyle name="Normal 4 80" xfId="6600" xr:uid="{00000000-0005-0000-0000-0000D5190000}"/>
    <cellStyle name="Normal 4 81" xfId="6601" xr:uid="{00000000-0005-0000-0000-0000D6190000}"/>
    <cellStyle name="Normal 4 82" xfId="6602" xr:uid="{00000000-0005-0000-0000-0000D7190000}"/>
    <cellStyle name="Normal 4 83" xfId="6603" xr:uid="{00000000-0005-0000-0000-0000D8190000}"/>
    <cellStyle name="Normal 4 84" xfId="6604" xr:uid="{00000000-0005-0000-0000-0000D9190000}"/>
    <cellStyle name="Normal 4 85" xfId="6605" xr:uid="{00000000-0005-0000-0000-0000DA190000}"/>
    <cellStyle name="Normal 4 86" xfId="6606" xr:uid="{00000000-0005-0000-0000-0000DB190000}"/>
    <cellStyle name="Normal 4 87" xfId="6607" xr:uid="{00000000-0005-0000-0000-0000DC190000}"/>
    <cellStyle name="Normal 4 88" xfId="6608" xr:uid="{00000000-0005-0000-0000-0000DD190000}"/>
    <cellStyle name="Normal 4 89" xfId="6609" xr:uid="{00000000-0005-0000-0000-0000DE190000}"/>
    <cellStyle name="Normal 4 9" xfId="6610" xr:uid="{00000000-0005-0000-0000-0000DF190000}"/>
    <cellStyle name="Normal 4 9 2" xfId="6611" xr:uid="{00000000-0005-0000-0000-0000E0190000}"/>
    <cellStyle name="Normal 4 9 3" xfId="6612" xr:uid="{00000000-0005-0000-0000-0000E1190000}"/>
    <cellStyle name="Normal 4 90" xfId="6613" xr:uid="{00000000-0005-0000-0000-0000E2190000}"/>
    <cellStyle name="Normal 4 91" xfId="6614" xr:uid="{00000000-0005-0000-0000-0000E3190000}"/>
    <cellStyle name="Normal 4 92" xfId="6615" xr:uid="{00000000-0005-0000-0000-0000E4190000}"/>
    <cellStyle name="Normal 4 93" xfId="6616" xr:uid="{00000000-0005-0000-0000-0000E5190000}"/>
    <cellStyle name="Normal 4 94" xfId="6617" xr:uid="{00000000-0005-0000-0000-0000E6190000}"/>
    <cellStyle name="Normal 4 95" xfId="6618" xr:uid="{00000000-0005-0000-0000-0000E7190000}"/>
    <cellStyle name="Normal 4 96" xfId="6619" xr:uid="{00000000-0005-0000-0000-0000E8190000}"/>
    <cellStyle name="Normal 4 97" xfId="6620" xr:uid="{00000000-0005-0000-0000-0000E9190000}"/>
    <cellStyle name="Normal 4 98" xfId="6621" xr:uid="{00000000-0005-0000-0000-0000EA190000}"/>
    <cellStyle name="Normal 4 99" xfId="6622" xr:uid="{00000000-0005-0000-0000-0000EB190000}"/>
    <cellStyle name="Normal 40" xfId="6623" xr:uid="{00000000-0005-0000-0000-0000EC190000}"/>
    <cellStyle name="Normal 41" xfId="18" xr:uid="{00000000-0005-0000-0000-0000ED190000}"/>
    <cellStyle name="Normal 42" xfId="6624" xr:uid="{00000000-0005-0000-0000-0000EE190000}"/>
    <cellStyle name="Normal 42 2" xfId="6625" xr:uid="{00000000-0005-0000-0000-0000EF190000}"/>
    <cellStyle name="Normal 42 3" xfId="6626" xr:uid="{00000000-0005-0000-0000-0000F0190000}"/>
    <cellStyle name="Normal 43" xfId="6627" xr:uid="{00000000-0005-0000-0000-0000F1190000}"/>
    <cellStyle name="Normal 43 2" xfId="6628" xr:uid="{00000000-0005-0000-0000-0000F2190000}"/>
    <cellStyle name="Normal 43 2 2" xfId="6629" xr:uid="{00000000-0005-0000-0000-0000F3190000}"/>
    <cellStyle name="Normal 44" xfId="6630" xr:uid="{00000000-0005-0000-0000-0000F4190000}"/>
    <cellStyle name="Normal 45" xfId="6631" xr:uid="{00000000-0005-0000-0000-0000F5190000}"/>
    <cellStyle name="Normal 46" xfId="6632" xr:uid="{00000000-0005-0000-0000-0000F6190000}"/>
    <cellStyle name="Normal 47" xfId="6633" xr:uid="{00000000-0005-0000-0000-0000F7190000}"/>
    <cellStyle name="Normal 48" xfId="6634" xr:uid="{00000000-0005-0000-0000-0000F8190000}"/>
    <cellStyle name="Normal 49" xfId="6635" xr:uid="{00000000-0005-0000-0000-0000F9190000}"/>
    <cellStyle name="Normal 5" xfId="6636" xr:uid="{00000000-0005-0000-0000-0000FA190000}"/>
    <cellStyle name="Normal 5 10" xfId="6637" xr:uid="{00000000-0005-0000-0000-0000FB190000}"/>
    <cellStyle name="Normal 5 10 2" xfId="6638" xr:uid="{00000000-0005-0000-0000-0000FC190000}"/>
    <cellStyle name="Normal 5 10 2 2" xfId="6639" xr:uid="{00000000-0005-0000-0000-0000FD190000}"/>
    <cellStyle name="Normal 5 10 3" xfId="6640" xr:uid="{00000000-0005-0000-0000-0000FE190000}"/>
    <cellStyle name="Normal 5 10 3 6" xfId="9771" xr:uid="{62C20C45-EFDC-4B5B-8B8D-05C2824AFC3B}"/>
    <cellStyle name="Normal 5 100" xfId="6641" xr:uid="{00000000-0005-0000-0000-0000FF190000}"/>
    <cellStyle name="Normal 5 100 2" xfId="6642" xr:uid="{00000000-0005-0000-0000-0000001A0000}"/>
    <cellStyle name="Normal 5 101" xfId="6643" xr:uid="{00000000-0005-0000-0000-0000011A0000}"/>
    <cellStyle name="Normal 5 102" xfId="6644" xr:uid="{00000000-0005-0000-0000-0000021A0000}"/>
    <cellStyle name="Normal 5 103" xfId="6645" xr:uid="{00000000-0005-0000-0000-0000031A0000}"/>
    <cellStyle name="Normal 5 104" xfId="6646" xr:uid="{00000000-0005-0000-0000-0000041A0000}"/>
    <cellStyle name="Normal 5 105" xfId="6647" xr:uid="{00000000-0005-0000-0000-0000051A0000}"/>
    <cellStyle name="Normal 5 106" xfId="6648" xr:uid="{00000000-0005-0000-0000-0000061A0000}"/>
    <cellStyle name="Normal 5 107" xfId="6649" xr:uid="{00000000-0005-0000-0000-0000071A0000}"/>
    <cellStyle name="Normal 5 107 2" xfId="6650" xr:uid="{00000000-0005-0000-0000-0000081A0000}"/>
    <cellStyle name="Normal 5 108" xfId="6651" xr:uid="{00000000-0005-0000-0000-0000091A0000}"/>
    <cellStyle name="Normal 5 108 2" xfId="6652" xr:uid="{00000000-0005-0000-0000-00000A1A0000}"/>
    <cellStyle name="Normal 5 109" xfId="6653" xr:uid="{00000000-0005-0000-0000-00000B1A0000}"/>
    <cellStyle name="Normal 5 109 2" xfId="6654" xr:uid="{00000000-0005-0000-0000-00000C1A0000}"/>
    <cellStyle name="Normal 5 11" xfId="6655" xr:uid="{00000000-0005-0000-0000-00000D1A0000}"/>
    <cellStyle name="Normal 5 11 2" xfId="6656" xr:uid="{00000000-0005-0000-0000-00000E1A0000}"/>
    <cellStyle name="Normal 5 11 2 2" xfId="6657" xr:uid="{00000000-0005-0000-0000-00000F1A0000}"/>
    <cellStyle name="Normal 5 11 3" xfId="6658" xr:uid="{00000000-0005-0000-0000-0000101A0000}"/>
    <cellStyle name="Normal 5 110" xfId="6659" xr:uid="{00000000-0005-0000-0000-0000111A0000}"/>
    <cellStyle name="Normal 5 110 2" xfId="6660" xr:uid="{00000000-0005-0000-0000-0000121A0000}"/>
    <cellStyle name="Normal 5 111" xfId="6661" xr:uid="{00000000-0005-0000-0000-0000131A0000}"/>
    <cellStyle name="Normal 5 111 2" xfId="6662" xr:uid="{00000000-0005-0000-0000-0000141A0000}"/>
    <cellStyle name="Normal 5 112" xfId="6663" xr:uid="{00000000-0005-0000-0000-0000151A0000}"/>
    <cellStyle name="Normal 5 112 2" xfId="6664" xr:uid="{00000000-0005-0000-0000-0000161A0000}"/>
    <cellStyle name="Normal 5 113" xfId="6665" xr:uid="{00000000-0005-0000-0000-0000171A0000}"/>
    <cellStyle name="Normal 5 113 2" xfId="6666" xr:uid="{00000000-0005-0000-0000-0000181A0000}"/>
    <cellStyle name="Normal 5 114" xfId="6667" xr:uid="{00000000-0005-0000-0000-0000191A0000}"/>
    <cellStyle name="Normal 5 114 2" xfId="6668" xr:uid="{00000000-0005-0000-0000-00001A1A0000}"/>
    <cellStyle name="Normal 5 115" xfId="6669" xr:uid="{00000000-0005-0000-0000-00001B1A0000}"/>
    <cellStyle name="Normal 5 115 2" xfId="6670" xr:uid="{00000000-0005-0000-0000-00001C1A0000}"/>
    <cellStyle name="Normal 5 116" xfId="6671" xr:uid="{00000000-0005-0000-0000-00001D1A0000}"/>
    <cellStyle name="Normal 5 116 2" xfId="6672" xr:uid="{00000000-0005-0000-0000-00001E1A0000}"/>
    <cellStyle name="Normal 5 117" xfId="6673" xr:uid="{00000000-0005-0000-0000-00001F1A0000}"/>
    <cellStyle name="Normal 5 117 2" xfId="6674" xr:uid="{00000000-0005-0000-0000-0000201A0000}"/>
    <cellStyle name="Normal 5 118" xfId="6675" xr:uid="{00000000-0005-0000-0000-0000211A0000}"/>
    <cellStyle name="Normal 5 118 2" xfId="6676" xr:uid="{00000000-0005-0000-0000-0000221A0000}"/>
    <cellStyle name="Normal 5 119" xfId="6677" xr:uid="{00000000-0005-0000-0000-0000231A0000}"/>
    <cellStyle name="Normal 5 12" xfId="6678" xr:uid="{00000000-0005-0000-0000-0000241A0000}"/>
    <cellStyle name="Normal 5 12 2" xfId="6679" xr:uid="{00000000-0005-0000-0000-0000251A0000}"/>
    <cellStyle name="Normal 5 12 2 2" xfId="6680" xr:uid="{00000000-0005-0000-0000-0000261A0000}"/>
    <cellStyle name="Normal 5 12 3" xfId="6681" xr:uid="{00000000-0005-0000-0000-0000271A0000}"/>
    <cellStyle name="Normal 5 120" xfId="6682" xr:uid="{00000000-0005-0000-0000-0000281A0000}"/>
    <cellStyle name="Normal 5 121" xfId="6683" xr:uid="{00000000-0005-0000-0000-0000291A0000}"/>
    <cellStyle name="Normal 5 122" xfId="6684" xr:uid="{00000000-0005-0000-0000-00002A1A0000}"/>
    <cellStyle name="Normal 5 123" xfId="6685" xr:uid="{00000000-0005-0000-0000-00002B1A0000}"/>
    <cellStyle name="Normal 5 123 2" xfId="6686" xr:uid="{00000000-0005-0000-0000-00002C1A0000}"/>
    <cellStyle name="Normal 5 124" xfId="6687" xr:uid="{00000000-0005-0000-0000-00002D1A0000}"/>
    <cellStyle name="Normal 5 124 2" xfId="6688" xr:uid="{00000000-0005-0000-0000-00002E1A0000}"/>
    <cellStyle name="Normal 5 125" xfId="6689" xr:uid="{00000000-0005-0000-0000-00002F1A0000}"/>
    <cellStyle name="Normal 5 125 2" xfId="6690" xr:uid="{00000000-0005-0000-0000-0000301A0000}"/>
    <cellStyle name="Normal 5 126" xfId="6691" xr:uid="{00000000-0005-0000-0000-0000311A0000}"/>
    <cellStyle name="Normal 5 126 2" xfId="6692" xr:uid="{00000000-0005-0000-0000-0000321A0000}"/>
    <cellStyle name="Normal 5 127" xfId="6693" xr:uid="{00000000-0005-0000-0000-0000331A0000}"/>
    <cellStyle name="Normal 5 127 2" xfId="6694" xr:uid="{00000000-0005-0000-0000-0000341A0000}"/>
    <cellStyle name="Normal 5 128" xfId="6695" xr:uid="{00000000-0005-0000-0000-0000351A0000}"/>
    <cellStyle name="Normal 5 128 2" xfId="6696" xr:uid="{00000000-0005-0000-0000-0000361A0000}"/>
    <cellStyle name="Normal 5 129" xfId="6697" xr:uid="{00000000-0005-0000-0000-0000371A0000}"/>
    <cellStyle name="Normal 5 129 2" xfId="6698" xr:uid="{00000000-0005-0000-0000-0000381A0000}"/>
    <cellStyle name="Normal 5 13" xfId="6699" xr:uid="{00000000-0005-0000-0000-0000391A0000}"/>
    <cellStyle name="Normal 5 13 2" xfId="6700" xr:uid="{00000000-0005-0000-0000-00003A1A0000}"/>
    <cellStyle name="Normal 5 13 2 2" xfId="6701" xr:uid="{00000000-0005-0000-0000-00003B1A0000}"/>
    <cellStyle name="Normal 5 13 3" xfId="6702" xr:uid="{00000000-0005-0000-0000-00003C1A0000}"/>
    <cellStyle name="Normal 5 130" xfId="6703" xr:uid="{00000000-0005-0000-0000-00003D1A0000}"/>
    <cellStyle name="Normal 5 130 2" xfId="6704" xr:uid="{00000000-0005-0000-0000-00003E1A0000}"/>
    <cellStyle name="Normal 5 131" xfId="6705" xr:uid="{00000000-0005-0000-0000-00003F1A0000}"/>
    <cellStyle name="Normal 5 131 2" xfId="6706" xr:uid="{00000000-0005-0000-0000-0000401A0000}"/>
    <cellStyle name="Normal 5 132" xfId="6707" xr:uid="{00000000-0005-0000-0000-0000411A0000}"/>
    <cellStyle name="Normal 5 132 2" xfId="6708" xr:uid="{00000000-0005-0000-0000-0000421A0000}"/>
    <cellStyle name="Normal 5 133" xfId="6709" xr:uid="{00000000-0005-0000-0000-0000431A0000}"/>
    <cellStyle name="Normal 5 133 2" xfId="6710" xr:uid="{00000000-0005-0000-0000-0000441A0000}"/>
    <cellStyle name="Normal 5 134" xfId="6711" xr:uid="{00000000-0005-0000-0000-0000451A0000}"/>
    <cellStyle name="Normal 5 134 2" xfId="6712" xr:uid="{00000000-0005-0000-0000-0000461A0000}"/>
    <cellStyle name="Normal 5 135" xfId="6713" xr:uid="{00000000-0005-0000-0000-0000471A0000}"/>
    <cellStyle name="Normal 5 135 2" xfId="6714" xr:uid="{00000000-0005-0000-0000-0000481A0000}"/>
    <cellStyle name="Normal 5 136" xfId="6715" xr:uid="{00000000-0005-0000-0000-0000491A0000}"/>
    <cellStyle name="Normal 5 136 2" xfId="6716" xr:uid="{00000000-0005-0000-0000-00004A1A0000}"/>
    <cellStyle name="Normal 5 137" xfId="6717" xr:uid="{00000000-0005-0000-0000-00004B1A0000}"/>
    <cellStyle name="Normal 5 137 2" xfId="6718" xr:uid="{00000000-0005-0000-0000-00004C1A0000}"/>
    <cellStyle name="Normal 5 138" xfId="6719" xr:uid="{00000000-0005-0000-0000-00004D1A0000}"/>
    <cellStyle name="Normal 5 138 2" xfId="6720" xr:uid="{00000000-0005-0000-0000-00004E1A0000}"/>
    <cellStyle name="Normal 5 139" xfId="6721" xr:uid="{00000000-0005-0000-0000-00004F1A0000}"/>
    <cellStyle name="Normal 5 139 2" xfId="6722" xr:uid="{00000000-0005-0000-0000-0000501A0000}"/>
    <cellStyle name="Normal 5 14" xfId="6723" xr:uid="{00000000-0005-0000-0000-0000511A0000}"/>
    <cellStyle name="Normal 5 14 2" xfId="6724" xr:uid="{00000000-0005-0000-0000-0000521A0000}"/>
    <cellStyle name="Normal 5 14 2 2" xfId="6725" xr:uid="{00000000-0005-0000-0000-0000531A0000}"/>
    <cellStyle name="Normal 5 14 3" xfId="6726" xr:uid="{00000000-0005-0000-0000-0000541A0000}"/>
    <cellStyle name="Normal 5 140" xfId="6727" xr:uid="{00000000-0005-0000-0000-0000551A0000}"/>
    <cellStyle name="Normal 5 140 2" xfId="6728" xr:uid="{00000000-0005-0000-0000-0000561A0000}"/>
    <cellStyle name="Normal 5 141" xfId="6729" xr:uid="{00000000-0005-0000-0000-0000571A0000}"/>
    <cellStyle name="Normal 5 141 2" xfId="6730" xr:uid="{00000000-0005-0000-0000-0000581A0000}"/>
    <cellStyle name="Normal 5 142" xfId="6731" xr:uid="{00000000-0005-0000-0000-0000591A0000}"/>
    <cellStyle name="Normal 5 142 2" xfId="6732" xr:uid="{00000000-0005-0000-0000-00005A1A0000}"/>
    <cellStyle name="Normal 5 143" xfId="6733" xr:uid="{00000000-0005-0000-0000-00005B1A0000}"/>
    <cellStyle name="Normal 5 143 2" xfId="6734" xr:uid="{00000000-0005-0000-0000-00005C1A0000}"/>
    <cellStyle name="Normal 5 144" xfId="6735" xr:uid="{00000000-0005-0000-0000-00005D1A0000}"/>
    <cellStyle name="Normal 5 144 2" xfId="6736" xr:uid="{00000000-0005-0000-0000-00005E1A0000}"/>
    <cellStyle name="Normal 5 145" xfId="6737" xr:uid="{00000000-0005-0000-0000-00005F1A0000}"/>
    <cellStyle name="Normal 5 146" xfId="6738" xr:uid="{00000000-0005-0000-0000-0000601A0000}"/>
    <cellStyle name="Normal 5 147" xfId="6739" xr:uid="{00000000-0005-0000-0000-0000611A0000}"/>
    <cellStyle name="Normal 5 147 2" xfId="6740" xr:uid="{00000000-0005-0000-0000-0000621A0000}"/>
    <cellStyle name="Normal 5 148" xfId="6741" xr:uid="{00000000-0005-0000-0000-0000631A0000}"/>
    <cellStyle name="Normal 5 148 2" xfId="6742" xr:uid="{00000000-0005-0000-0000-0000641A0000}"/>
    <cellStyle name="Normal 5 149" xfId="6743" xr:uid="{00000000-0005-0000-0000-0000651A0000}"/>
    <cellStyle name="Normal 5 149 2" xfId="6744" xr:uid="{00000000-0005-0000-0000-0000661A0000}"/>
    <cellStyle name="Normal 5 15" xfId="6745" xr:uid="{00000000-0005-0000-0000-0000671A0000}"/>
    <cellStyle name="Normal 5 15 2" xfId="6746" xr:uid="{00000000-0005-0000-0000-0000681A0000}"/>
    <cellStyle name="Normal 5 15 2 2" xfId="6747" xr:uid="{00000000-0005-0000-0000-0000691A0000}"/>
    <cellStyle name="Normal 5 15 3" xfId="6748" xr:uid="{00000000-0005-0000-0000-00006A1A0000}"/>
    <cellStyle name="Normal 5 150" xfId="6749" xr:uid="{00000000-0005-0000-0000-00006B1A0000}"/>
    <cellStyle name="Normal 5 150 2" xfId="6750" xr:uid="{00000000-0005-0000-0000-00006C1A0000}"/>
    <cellStyle name="Normal 5 151" xfId="6751" xr:uid="{00000000-0005-0000-0000-00006D1A0000}"/>
    <cellStyle name="Normal 5 151 2" xfId="6752" xr:uid="{00000000-0005-0000-0000-00006E1A0000}"/>
    <cellStyle name="Normal 5 152" xfId="6753" xr:uid="{00000000-0005-0000-0000-00006F1A0000}"/>
    <cellStyle name="Normal 5 152 2" xfId="6754" xr:uid="{00000000-0005-0000-0000-0000701A0000}"/>
    <cellStyle name="Normal 5 153" xfId="6755" xr:uid="{00000000-0005-0000-0000-0000711A0000}"/>
    <cellStyle name="Normal 5 154" xfId="6756" xr:uid="{00000000-0005-0000-0000-0000721A0000}"/>
    <cellStyle name="Normal 5 155" xfId="6757" xr:uid="{00000000-0005-0000-0000-0000731A0000}"/>
    <cellStyle name="Normal 5 156" xfId="6758" xr:uid="{00000000-0005-0000-0000-0000741A0000}"/>
    <cellStyle name="Normal 5 157" xfId="6759" xr:uid="{00000000-0005-0000-0000-0000751A0000}"/>
    <cellStyle name="Normal 5 158" xfId="6760" xr:uid="{00000000-0005-0000-0000-0000761A0000}"/>
    <cellStyle name="Normal 5 159" xfId="6761" xr:uid="{00000000-0005-0000-0000-0000771A0000}"/>
    <cellStyle name="Normal 5 16" xfId="6762" xr:uid="{00000000-0005-0000-0000-0000781A0000}"/>
    <cellStyle name="Normal 5 16 2" xfId="6763" xr:uid="{00000000-0005-0000-0000-0000791A0000}"/>
    <cellStyle name="Normal 5 16 2 2" xfId="6764" xr:uid="{00000000-0005-0000-0000-00007A1A0000}"/>
    <cellStyle name="Normal 5 16 3" xfId="6765" xr:uid="{00000000-0005-0000-0000-00007B1A0000}"/>
    <cellStyle name="Normal 5 160" xfId="9511" xr:uid="{9F245FDE-FFD8-43B7-9D26-E043CE1D0D55}"/>
    <cellStyle name="Normal 5 161" xfId="9785" xr:uid="{76FB1B3D-11DE-4516-95A1-7B9EF41B1C4E}"/>
    <cellStyle name="Normal 5 17" xfId="6766" xr:uid="{00000000-0005-0000-0000-00007C1A0000}"/>
    <cellStyle name="Normal 5 17 2" xfId="6767" xr:uid="{00000000-0005-0000-0000-00007D1A0000}"/>
    <cellStyle name="Normal 5 17 2 2" xfId="6768" xr:uid="{00000000-0005-0000-0000-00007E1A0000}"/>
    <cellStyle name="Normal 5 17 3" xfId="6769" xr:uid="{00000000-0005-0000-0000-00007F1A0000}"/>
    <cellStyle name="Normal 5 18" xfId="6770" xr:uid="{00000000-0005-0000-0000-0000801A0000}"/>
    <cellStyle name="Normal 5 18 2" xfId="6771" xr:uid="{00000000-0005-0000-0000-0000811A0000}"/>
    <cellStyle name="Normal 5 18 2 2" xfId="6772" xr:uid="{00000000-0005-0000-0000-0000821A0000}"/>
    <cellStyle name="Normal 5 18 3" xfId="6773" xr:uid="{00000000-0005-0000-0000-0000831A0000}"/>
    <cellStyle name="Normal 5 19" xfId="6774" xr:uid="{00000000-0005-0000-0000-0000841A0000}"/>
    <cellStyle name="Normal 5 19 2" xfId="6775" xr:uid="{00000000-0005-0000-0000-0000851A0000}"/>
    <cellStyle name="Normal 5 19 2 2" xfId="6776" xr:uid="{00000000-0005-0000-0000-0000861A0000}"/>
    <cellStyle name="Normal 5 19 3" xfId="6777" xr:uid="{00000000-0005-0000-0000-0000871A0000}"/>
    <cellStyle name="Normal 5 2" xfId="6778" xr:uid="{00000000-0005-0000-0000-0000881A0000}"/>
    <cellStyle name="Normal 5 2 2" xfId="6779" xr:uid="{00000000-0005-0000-0000-0000891A0000}"/>
    <cellStyle name="Normal 5 2 2 2" xfId="6780" xr:uid="{00000000-0005-0000-0000-00008A1A0000}"/>
    <cellStyle name="Normal 5 2 2 2 2" xfId="9699" xr:uid="{704230E2-6B4C-42CA-B2C0-A67021FFF9E1}"/>
    <cellStyle name="Normal 5 2 2 2 3" xfId="9994" xr:uid="{3ACE8AE4-326E-411B-A35A-F0EC3619E26D}"/>
    <cellStyle name="Normal 5 2 2 3" xfId="6781" xr:uid="{00000000-0005-0000-0000-00008B1A0000}"/>
    <cellStyle name="Normal 5 2 2 3 2" xfId="10155" xr:uid="{6FC212FC-B913-4502-80D3-A68F7ADA3B0B}"/>
    <cellStyle name="Normal 5 2 2 4" xfId="9585" xr:uid="{C3CD22A0-7DAD-46E3-BD7D-A2C5333742E5}"/>
    <cellStyle name="Normal 5 2 2 5" xfId="9880" xr:uid="{98DBDD9F-19F8-4BB8-A579-ACC90F0ED0A2}"/>
    <cellStyle name="Normal 5 2 3" xfId="6782" xr:uid="{00000000-0005-0000-0000-00008C1A0000}"/>
    <cellStyle name="Normal 5 2 3 2" xfId="6783" xr:uid="{00000000-0005-0000-0000-00008D1A0000}"/>
    <cellStyle name="Normal 5 2 3 3" xfId="9642" xr:uid="{51B93182-FF73-481B-B885-D063A4F8A60F}"/>
    <cellStyle name="Normal 5 2 3 4" xfId="9937" xr:uid="{8AD9CE4C-9E06-45C5-BCE1-D82D44E582E6}"/>
    <cellStyle name="Normal 5 2 4" xfId="6784" xr:uid="{00000000-0005-0000-0000-00008E1A0000}"/>
    <cellStyle name="Normal 5 2 4 2" xfId="10154" xr:uid="{59B70297-D0A2-489E-ACE1-B46532675F9E}"/>
    <cellStyle name="Normal 5 2 5" xfId="6785" xr:uid="{00000000-0005-0000-0000-00008F1A0000}"/>
    <cellStyle name="Normal 5 2 6" xfId="6786" xr:uid="{00000000-0005-0000-0000-0000901A0000}"/>
    <cellStyle name="Normal 5 2 7" xfId="6787" xr:uid="{00000000-0005-0000-0000-0000911A0000}"/>
    <cellStyle name="Normal 5 2 8" xfId="9528" xr:uid="{1179C190-B5A5-4C0A-B38D-908C809CB00B}"/>
    <cellStyle name="Normal 5 2 9" xfId="9823" xr:uid="{CA1B45DA-5726-42C7-9E74-A32076DCAEA3}"/>
    <cellStyle name="Normal 5 20" xfId="6788" xr:uid="{00000000-0005-0000-0000-0000921A0000}"/>
    <cellStyle name="Normal 5 20 2" xfId="6789" xr:uid="{00000000-0005-0000-0000-0000931A0000}"/>
    <cellStyle name="Normal 5 20 2 2" xfId="6790" xr:uid="{00000000-0005-0000-0000-0000941A0000}"/>
    <cellStyle name="Normal 5 20 3" xfId="6791" xr:uid="{00000000-0005-0000-0000-0000951A0000}"/>
    <cellStyle name="Normal 5 21" xfId="6792" xr:uid="{00000000-0005-0000-0000-0000961A0000}"/>
    <cellStyle name="Normal 5 21 2" xfId="6793" xr:uid="{00000000-0005-0000-0000-0000971A0000}"/>
    <cellStyle name="Normal 5 21 2 2" xfId="6794" xr:uid="{00000000-0005-0000-0000-0000981A0000}"/>
    <cellStyle name="Normal 5 21 3" xfId="6795" xr:uid="{00000000-0005-0000-0000-0000991A0000}"/>
    <cellStyle name="Normal 5 22" xfId="6796" xr:uid="{00000000-0005-0000-0000-00009A1A0000}"/>
    <cellStyle name="Normal 5 22 2" xfId="6797" xr:uid="{00000000-0005-0000-0000-00009B1A0000}"/>
    <cellStyle name="Normal 5 22 2 2" xfId="6798" xr:uid="{00000000-0005-0000-0000-00009C1A0000}"/>
    <cellStyle name="Normal 5 22 3" xfId="6799" xr:uid="{00000000-0005-0000-0000-00009D1A0000}"/>
    <cellStyle name="Normal 5 23" xfId="6800" xr:uid="{00000000-0005-0000-0000-00009E1A0000}"/>
    <cellStyle name="Normal 5 23 2" xfId="6801" xr:uid="{00000000-0005-0000-0000-00009F1A0000}"/>
    <cellStyle name="Normal 5 23 2 2" xfId="6802" xr:uid="{00000000-0005-0000-0000-0000A01A0000}"/>
    <cellStyle name="Normal 5 23 3" xfId="6803" xr:uid="{00000000-0005-0000-0000-0000A11A0000}"/>
    <cellStyle name="Normal 5 24" xfId="6804" xr:uid="{00000000-0005-0000-0000-0000A21A0000}"/>
    <cellStyle name="Normal 5 24 2" xfId="6805" xr:uid="{00000000-0005-0000-0000-0000A31A0000}"/>
    <cellStyle name="Normal 5 24 2 2" xfId="6806" xr:uid="{00000000-0005-0000-0000-0000A41A0000}"/>
    <cellStyle name="Normal 5 24 3" xfId="6807" xr:uid="{00000000-0005-0000-0000-0000A51A0000}"/>
    <cellStyle name="Normal 5 25" xfId="6808" xr:uid="{00000000-0005-0000-0000-0000A61A0000}"/>
    <cellStyle name="Normal 5 25 2" xfId="6809" xr:uid="{00000000-0005-0000-0000-0000A71A0000}"/>
    <cellStyle name="Normal 5 25 2 2" xfId="6810" xr:uid="{00000000-0005-0000-0000-0000A81A0000}"/>
    <cellStyle name="Normal 5 25 3" xfId="6811" xr:uid="{00000000-0005-0000-0000-0000A91A0000}"/>
    <cellStyle name="Normal 5 26" xfId="6812" xr:uid="{00000000-0005-0000-0000-0000AA1A0000}"/>
    <cellStyle name="Normal 5 26 2" xfId="6813" xr:uid="{00000000-0005-0000-0000-0000AB1A0000}"/>
    <cellStyle name="Normal 5 26 2 2" xfId="6814" xr:uid="{00000000-0005-0000-0000-0000AC1A0000}"/>
    <cellStyle name="Normal 5 26 3" xfId="6815" xr:uid="{00000000-0005-0000-0000-0000AD1A0000}"/>
    <cellStyle name="Normal 5 27" xfId="6816" xr:uid="{00000000-0005-0000-0000-0000AE1A0000}"/>
    <cellStyle name="Normal 5 27 2" xfId="6817" xr:uid="{00000000-0005-0000-0000-0000AF1A0000}"/>
    <cellStyle name="Normal 5 27 2 2" xfId="6818" xr:uid="{00000000-0005-0000-0000-0000B01A0000}"/>
    <cellStyle name="Normal 5 27 3" xfId="6819" xr:uid="{00000000-0005-0000-0000-0000B11A0000}"/>
    <cellStyle name="Normal 5 28" xfId="6820" xr:uid="{00000000-0005-0000-0000-0000B21A0000}"/>
    <cellStyle name="Normal 5 28 2" xfId="6821" xr:uid="{00000000-0005-0000-0000-0000B31A0000}"/>
    <cellStyle name="Normal 5 28 2 2" xfId="6822" xr:uid="{00000000-0005-0000-0000-0000B41A0000}"/>
    <cellStyle name="Normal 5 28 3" xfId="6823" xr:uid="{00000000-0005-0000-0000-0000B51A0000}"/>
    <cellStyle name="Normal 5 29" xfId="6824" xr:uid="{00000000-0005-0000-0000-0000B61A0000}"/>
    <cellStyle name="Normal 5 29 2" xfId="6825" xr:uid="{00000000-0005-0000-0000-0000B71A0000}"/>
    <cellStyle name="Normal 5 29 2 2" xfId="6826" xr:uid="{00000000-0005-0000-0000-0000B81A0000}"/>
    <cellStyle name="Normal 5 29 3" xfId="6827" xr:uid="{00000000-0005-0000-0000-0000B91A0000}"/>
    <cellStyle name="Normal 5 3" xfId="6828" xr:uid="{00000000-0005-0000-0000-0000BA1A0000}"/>
    <cellStyle name="Normal 5 3 10" xfId="6829" xr:uid="{00000000-0005-0000-0000-0000BB1A0000}"/>
    <cellStyle name="Normal 5 3 11" xfId="6830" xr:uid="{00000000-0005-0000-0000-0000BC1A0000}"/>
    <cellStyle name="Normal 5 3 12" xfId="9540" xr:uid="{1926F428-8472-438C-9AC3-6C59815EFC94}"/>
    <cellStyle name="Normal 5 3 13" xfId="9835" xr:uid="{2B95CFBB-48D7-4855-BB3C-E260B98CA37F}"/>
    <cellStyle name="Normal 5 3 2" xfId="6831" xr:uid="{00000000-0005-0000-0000-0000BD1A0000}"/>
    <cellStyle name="Normal 5 3 2 2" xfId="6832" xr:uid="{00000000-0005-0000-0000-0000BE1A0000}"/>
    <cellStyle name="Normal 5 3 2 2 2" xfId="6833" xr:uid="{00000000-0005-0000-0000-0000BF1A0000}"/>
    <cellStyle name="Normal 5 3 2 2 2 2" xfId="6834" xr:uid="{00000000-0005-0000-0000-0000C01A0000}"/>
    <cellStyle name="Normal 5 3 2 2 3" xfId="6835" xr:uid="{00000000-0005-0000-0000-0000C11A0000}"/>
    <cellStyle name="Normal 5 3 2 2 4" xfId="9711" xr:uid="{18FC7489-C53D-435B-976D-5E4A43046E6B}"/>
    <cellStyle name="Normal 5 3 2 2 5" xfId="10006" xr:uid="{6206D2DC-A283-4BC7-AE9C-390984D731B4}"/>
    <cellStyle name="Normal 5 3 2 3" xfId="6836" xr:uid="{00000000-0005-0000-0000-0000C21A0000}"/>
    <cellStyle name="Normal 5 3 2 3 2" xfId="6837" xr:uid="{00000000-0005-0000-0000-0000C31A0000}"/>
    <cellStyle name="Normal 5 3 2 3 2 2" xfId="6838" xr:uid="{00000000-0005-0000-0000-0000C41A0000}"/>
    <cellStyle name="Normal 5 3 2 3 3" xfId="6839" xr:uid="{00000000-0005-0000-0000-0000C51A0000}"/>
    <cellStyle name="Normal 5 3 2 4" xfId="6840" xr:uid="{00000000-0005-0000-0000-0000C61A0000}"/>
    <cellStyle name="Normal 5 3 2 4 2" xfId="6841" xr:uid="{00000000-0005-0000-0000-0000C71A0000}"/>
    <cellStyle name="Normal 5 3 2 4 2 2" xfId="6842" xr:uid="{00000000-0005-0000-0000-0000C81A0000}"/>
    <cellStyle name="Normal 5 3 2 4 3" xfId="6843" xr:uid="{00000000-0005-0000-0000-0000C91A0000}"/>
    <cellStyle name="Normal 5 3 2 5" xfId="6844" xr:uid="{00000000-0005-0000-0000-0000CA1A0000}"/>
    <cellStyle name="Normal 5 3 2 5 2" xfId="6845" xr:uid="{00000000-0005-0000-0000-0000CB1A0000}"/>
    <cellStyle name="Normal 5 3 2 5 2 2" xfId="6846" xr:uid="{00000000-0005-0000-0000-0000CC1A0000}"/>
    <cellStyle name="Normal 5 3 2 5 3" xfId="6847" xr:uid="{00000000-0005-0000-0000-0000CD1A0000}"/>
    <cellStyle name="Normal 5 3 2 6" xfId="6848" xr:uid="{00000000-0005-0000-0000-0000CE1A0000}"/>
    <cellStyle name="Normal 5 3 2 6 2" xfId="6849" xr:uid="{00000000-0005-0000-0000-0000CF1A0000}"/>
    <cellStyle name="Normal 5 3 2 7" xfId="6850" xr:uid="{00000000-0005-0000-0000-0000D01A0000}"/>
    <cellStyle name="Normal 5 3 2 8" xfId="9597" xr:uid="{57125679-2880-4EE7-B948-9555A4E1900A}"/>
    <cellStyle name="Normal 5 3 2 9" xfId="9892" xr:uid="{7BBBB816-ECAA-4E60-9921-2124186395B7}"/>
    <cellStyle name="Normal 5 3 3" xfId="6851" xr:uid="{00000000-0005-0000-0000-0000D11A0000}"/>
    <cellStyle name="Normal 5 3 3 2" xfId="6852" xr:uid="{00000000-0005-0000-0000-0000D21A0000}"/>
    <cellStyle name="Normal 5 3 3 2 2" xfId="6853" xr:uid="{00000000-0005-0000-0000-0000D31A0000}"/>
    <cellStyle name="Normal 5 3 3 3" xfId="6854" xr:uid="{00000000-0005-0000-0000-0000D41A0000}"/>
    <cellStyle name="Normal 5 3 3 4" xfId="9654" xr:uid="{E914D608-DC37-42CC-97B5-A0BEB1784A96}"/>
    <cellStyle name="Normal 5 3 3 5" xfId="9949" xr:uid="{27E887A8-BBFE-4CB4-9B8D-7DAF07162FFD}"/>
    <cellStyle name="Normal 5 3 4" xfId="6855" xr:uid="{00000000-0005-0000-0000-0000D51A0000}"/>
    <cellStyle name="Normal 5 3 4 2" xfId="6856" xr:uid="{00000000-0005-0000-0000-0000D61A0000}"/>
    <cellStyle name="Normal 5 3 4 2 2" xfId="6857" xr:uid="{00000000-0005-0000-0000-0000D71A0000}"/>
    <cellStyle name="Normal 5 3 4 3" xfId="6858" xr:uid="{00000000-0005-0000-0000-0000D81A0000}"/>
    <cellStyle name="Normal 5 3 5" xfId="6859" xr:uid="{00000000-0005-0000-0000-0000D91A0000}"/>
    <cellStyle name="Normal 5 3 5 2" xfId="6860" xr:uid="{00000000-0005-0000-0000-0000DA1A0000}"/>
    <cellStyle name="Normal 5 3 5 2 2" xfId="6861" xr:uid="{00000000-0005-0000-0000-0000DB1A0000}"/>
    <cellStyle name="Normal 5 3 5 3" xfId="6862" xr:uid="{00000000-0005-0000-0000-0000DC1A0000}"/>
    <cellStyle name="Normal 5 3 6" xfId="6863" xr:uid="{00000000-0005-0000-0000-0000DD1A0000}"/>
    <cellStyle name="Normal 5 3 6 2" xfId="6864" xr:uid="{00000000-0005-0000-0000-0000DE1A0000}"/>
    <cellStyle name="Normal 5 3 6 3" xfId="6865" xr:uid="{00000000-0005-0000-0000-0000DF1A0000}"/>
    <cellStyle name="Normal 5 3 7" xfId="6866" xr:uid="{00000000-0005-0000-0000-0000E01A0000}"/>
    <cellStyle name="Normal 5 3 8" xfId="6867" xr:uid="{00000000-0005-0000-0000-0000E11A0000}"/>
    <cellStyle name="Normal 5 3 9" xfId="6868" xr:uid="{00000000-0005-0000-0000-0000E21A0000}"/>
    <cellStyle name="Normal 5 30" xfId="6869" xr:uid="{00000000-0005-0000-0000-0000E31A0000}"/>
    <cellStyle name="Normal 5 30 2" xfId="6870" xr:uid="{00000000-0005-0000-0000-0000E41A0000}"/>
    <cellStyle name="Normal 5 30 2 2" xfId="6871" xr:uid="{00000000-0005-0000-0000-0000E51A0000}"/>
    <cellStyle name="Normal 5 30 3" xfId="6872" xr:uid="{00000000-0005-0000-0000-0000E61A0000}"/>
    <cellStyle name="Normal 5 31" xfId="6873" xr:uid="{00000000-0005-0000-0000-0000E71A0000}"/>
    <cellStyle name="Normal 5 31 2" xfId="6874" xr:uid="{00000000-0005-0000-0000-0000E81A0000}"/>
    <cellStyle name="Normal 5 31 2 2" xfId="6875" xr:uid="{00000000-0005-0000-0000-0000E91A0000}"/>
    <cellStyle name="Normal 5 31 3" xfId="6876" xr:uid="{00000000-0005-0000-0000-0000EA1A0000}"/>
    <cellStyle name="Normal 5 32" xfId="6877" xr:uid="{00000000-0005-0000-0000-0000EB1A0000}"/>
    <cellStyle name="Normal 5 32 2" xfId="6878" xr:uid="{00000000-0005-0000-0000-0000EC1A0000}"/>
    <cellStyle name="Normal 5 32 2 2" xfId="6879" xr:uid="{00000000-0005-0000-0000-0000ED1A0000}"/>
    <cellStyle name="Normal 5 32 3" xfId="6880" xr:uid="{00000000-0005-0000-0000-0000EE1A0000}"/>
    <cellStyle name="Normal 5 33" xfId="6881" xr:uid="{00000000-0005-0000-0000-0000EF1A0000}"/>
    <cellStyle name="Normal 5 33 2" xfId="6882" xr:uid="{00000000-0005-0000-0000-0000F01A0000}"/>
    <cellStyle name="Normal 5 33 2 2" xfId="6883" xr:uid="{00000000-0005-0000-0000-0000F11A0000}"/>
    <cellStyle name="Normal 5 33 3" xfId="6884" xr:uid="{00000000-0005-0000-0000-0000F21A0000}"/>
    <cellStyle name="Normal 5 34" xfId="6885" xr:uid="{00000000-0005-0000-0000-0000F31A0000}"/>
    <cellStyle name="Normal 5 34 2" xfId="6886" xr:uid="{00000000-0005-0000-0000-0000F41A0000}"/>
    <cellStyle name="Normal 5 34 2 2" xfId="6887" xr:uid="{00000000-0005-0000-0000-0000F51A0000}"/>
    <cellStyle name="Normal 5 34 3" xfId="6888" xr:uid="{00000000-0005-0000-0000-0000F61A0000}"/>
    <cellStyle name="Normal 5 35" xfId="6889" xr:uid="{00000000-0005-0000-0000-0000F71A0000}"/>
    <cellStyle name="Normal 5 35 2" xfId="6890" xr:uid="{00000000-0005-0000-0000-0000F81A0000}"/>
    <cellStyle name="Normal 5 35 2 2" xfId="6891" xr:uid="{00000000-0005-0000-0000-0000F91A0000}"/>
    <cellStyle name="Normal 5 35 3" xfId="6892" xr:uid="{00000000-0005-0000-0000-0000FA1A0000}"/>
    <cellStyle name="Normal 5 36" xfId="6893" xr:uid="{00000000-0005-0000-0000-0000FB1A0000}"/>
    <cellStyle name="Normal 5 36 2" xfId="6894" xr:uid="{00000000-0005-0000-0000-0000FC1A0000}"/>
    <cellStyle name="Normal 5 36 2 2" xfId="6895" xr:uid="{00000000-0005-0000-0000-0000FD1A0000}"/>
    <cellStyle name="Normal 5 36 3" xfId="6896" xr:uid="{00000000-0005-0000-0000-0000FE1A0000}"/>
    <cellStyle name="Normal 5 37" xfId="6897" xr:uid="{00000000-0005-0000-0000-0000FF1A0000}"/>
    <cellStyle name="Normal 5 37 2" xfId="6898" xr:uid="{00000000-0005-0000-0000-0000001B0000}"/>
    <cellStyle name="Normal 5 37 2 2" xfId="6899" xr:uid="{00000000-0005-0000-0000-0000011B0000}"/>
    <cellStyle name="Normal 5 37 3" xfId="6900" xr:uid="{00000000-0005-0000-0000-0000021B0000}"/>
    <cellStyle name="Normal 5 38" xfId="6901" xr:uid="{00000000-0005-0000-0000-0000031B0000}"/>
    <cellStyle name="Normal 5 38 2" xfId="6902" xr:uid="{00000000-0005-0000-0000-0000041B0000}"/>
    <cellStyle name="Normal 5 38 2 2" xfId="6903" xr:uid="{00000000-0005-0000-0000-0000051B0000}"/>
    <cellStyle name="Normal 5 38 3" xfId="6904" xr:uid="{00000000-0005-0000-0000-0000061B0000}"/>
    <cellStyle name="Normal 5 39" xfId="6905" xr:uid="{00000000-0005-0000-0000-0000071B0000}"/>
    <cellStyle name="Normal 5 39 2" xfId="6906" xr:uid="{00000000-0005-0000-0000-0000081B0000}"/>
    <cellStyle name="Normal 5 39 2 2" xfId="6907" xr:uid="{00000000-0005-0000-0000-0000091B0000}"/>
    <cellStyle name="Normal 5 39 3" xfId="6908" xr:uid="{00000000-0005-0000-0000-00000A1B0000}"/>
    <cellStyle name="Normal 5 4" xfId="6909" xr:uid="{00000000-0005-0000-0000-00000B1B0000}"/>
    <cellStyle name="Normal 5 4 2" xfId="6910" xr:uid="{00000000-0005-0000-0000-00000C1B0000}"/>
    <cellStyle name="Normal 5 4 2 2" xfId="6911" xr:uid="{00000000-0005-0000-0000-00000D1B0000}"/>
    <cellStyle name="Normal 5 4 2 3" xfId="6912" xr:uid="{00000000-0005-0000-0000-00000E1B0000}"/>
    <cellStyle name="Normal 5 4 2 4" xfId="9666" xr:uid="{29867B16-5A16-4953-A653-F409DE24D8A6}"/>
    <cellStyle name="Normal 5 4 2 5" xfId="9961" xr:uid="{6BFD918D-D6C8-477D-A1B2-ABF6040F7729}"/>
    <cellStyle name="Normal 5 4 3" xfId="6913" xr:uid="{00000000-0005-0000-0000-00000F1B0000}"/>
    <cellStyle name="Normal 5 4 3 2" xfId="6914" xr:uid="{00000000-0005-0000-0000-0000101B0000}"/>
    <cellStyle name="Normal 5 4 4" xfId="9552" xr:uid="{A6EF526C-7313-405D-9BC3-35B61C21A323}"/>
    <cellStyle name="Normal 5 4 5" xfId="9847" xr:uid="{1A85B4AE-B3BA-4284-89F7-CA6335A47C0A}"/>
    <cellStyle name="Normal 5 40" xfId="6915" xr:uid="{00000000-0005-0000-0000-0000111B0000}"/>
    <cellStyle name="Normal 5 40 2" xfId="6916" xr:uid="{00000000-0005-0000-0000-0000121B0000}"/>
    <cellStyle name="Normal 5 40 2 2" xfId="6917" xr:uid="{00000000-0005-0000-0000-0000131B0000}"/>
    <cellStyle name="Normal 5 40 3" xfId="6918" xr:uid="{00000000-0005-0000-0000-0000141B0000}"/>
    <cellStyle name="Normal 5 41" xfId="6919" xr:uid="{00000000-0005-0000-0000-0000151B0000}"/>
    <cellStyle name="Normal 5 41 2" xfId="6920" xr:uid="{00000000-0005-0000-0000-0000161B0000}"/>
    <cellStyle name="Normal 5 41 2 2" xfId="6921" xr:uid="{00000000-0005-0000-0000-0000171B0000}"/>
    <cellStyle name="Normal 5 41 3" xfId="6922" xr:uid="{00000000-0005-0000-0000-0000181B0000}"/>
    <cellStyle name="Normal 5 42" xfId="6923" xr:uid="{00000000-0005-0000-0000-0000191B0000}"/>
    <cellStyle name="Normal 5 42 2" xfId="6924" xr:uid="{00000000-0005-0000-0000-00001A1B0000}"/>
    <cellStyle name="Normal 5 42 2 2" xfId="6925" xr:uid="{00000000-0005-0000-0000-00001B1B0000}"/>
    <cellStyle name="Normal 5 42 3" xfId="6926" xr:uid="{00000000-0005-0000-0000-00001C1B0000}"/>
    <cellStyle name="Normal 5 43" xfId="6927" xr:uid="{00000000-0005-0000-0000-00001D1B0000}"/>
    <cellStyle name="Normal 5 43 2" xfId="6928" xr:uid="{00000000-0005-0000-0000-00001E1B0000}"/>
    <cellStyle name="Normal 5 43 2 2" xfId="6929" xr:uid="{00000000-0005-0000-0000-00001F1B0000}"/>
    <cellStyle name="Normal 5 43 3" xfId="6930" xr:uid="{00000000-0005-0000-0000-0000201B0000}"/>
    <cellStyle name="Normal 5 44" xfId="6931" xr:uid="{00000000-0005-0000-0000-0000211B0000}"/>
    <cellStyle name="Normal 5 44 2" xfId="6932" xr:uid="{00000000-0005-0000-0000-0000221B0000}"/>
    <cellStyle name="Normal 5 44 2 2" xfId="6933" xr:uid="{00000000-0005-0000-0000-0000231B0000}"/>
    <cellStyle name="Normal 5 44 3" xfId="6934" xr:uid="{00000000-0005-0000-0000-0000241B0000}"/>
    <cellStyle name="Normal 5 45" xfId="6935" xr:uid="{00000000-0005-0000-0000-0000251B0000}"/>
    <cellStyle name="Normal 5 45 2" xfId="6936" xr:uid="{00000000-0005-0000-0000-0000261B0000}"/>
    <cellStyle name="Normal 5 45 2 2" xfId="6937" xr:uid="{00000000-0005-0000-0000-0000271B0000}"/>
    <cellStyle name="Normal 5 45 3" xfId="6938" xr:uid="{00000000-0005-0000-0000-0000281B0000}"/>
    <cellStyle name="Normal 5 46" xfId="6939" xr:uid="{00000000-0005-0000-0000-0000291B0000}"/>
    <cellStyle name="Normal 5 46 2" xfId="6940" xr:uid="{00000000-0005-0000-0000-00002A1B0000}"/>
    <cellStyle name="Normal 5 46 2 2" xfId="6941" xr:uid="{00000000-0005-0000-0000-00002B1B0000}"/>
    <cellStyle name="Normal 5 46 3" xfId="6942" xr:uid="{00000000-0005-0000-0000-00002C1B0000}"/>
    <cellStyle name="Normal 5 47" xfId="6943" xr:uid="{00000000-0005-0000-0000-00002D1B0000}"/>
    <cellStyle name="Normal 5 47 2" xfId="6944" xr:uid="{00000000-0005-0000-0000-00002E1B0000}"/>
    <cellStyle name="Normal 5 47 2 2" xfId="6945" xr:uid="{00000000-0005-0000-0000-00002F1B0000}"/>
    <cellStyle name="Normal 5 47 3" xfId="6946" xr:uid="{00000000-0005-0000-0000-0000301B0000}"/>
    <cellStyle name="Normal 5 48" xfId="6947" xr:uid="{00000000-0005-0000-0000-0000311B0000}"/>
    <cellStyle name="Normal 5 48 2" xfId="6948" xr:uid="{00000000-0005-0000-0000-0000321B0000}"/>
    <cellStyle name="Normal 5 48 2 2" xfId="6949" xr:uid="{00000000-0005-0000-0000-0000331B0000}"/>
    <cellStyle name="Normal 5 48 3" xfId="6950" xr:uid="{00000000-0005-0000-0000-0000341B0000}"/>
    <cellStyle name="Normal 5 49" xfId="6951" xr:uid="{00000000-0005-0000-0000-0000351B0000}"/>
    <cellStyle name="Normal 5 49 2" xfId="6952" xr:uid="{00000000-0005-0000-0000-0000361B0000}"/>
    <cellStyle name="Normal 5 49 2 2" xfId="6953" xr:uid="{00000000-0005-0000-0000-0000371B0000}"/>
    <cellStyle name="Normal 5 49 3" xfId="6954" xr:uid="{00000000-0005-0000-0000-0000381B0000}"/>
    <cellStyle name="Normal 5 5" xfId="6955" xr:uid="{00000000-0005-0000-0000-0000391B0000}"/>
    <cellStyle name="Normal 5 5 2" xfId="6956" xr:uid="{00000000-0005-0000-0000-00003A1B0000}"/>
    <cellStyle name="Normal 5 5 2 2" xfId="6957" xr:uid="{00000000-0005-0000-0000-00003B1B0000}"/>
    <cellStyle name="Normal 5 5 2 3" xfId="6958" xr:uid="{00000000-0005-0000-0000-00003C1B0000}"/>
    <cellStyle name="Normal 5 5 3" xfId="6959" xr:uid="{00000000-0005-0000-0000-00003D1B0000}"/>
    <cellStyle name="Normal 5 5 3 2" xfId="6960" xr:uid="{00000000-0005-0000-0000-00003E1B0000}"/>
    <cellStyle name="Normal 5 5 4" xfId="9609" xr:uid="{0327233C-85D4-493F-A99A-57CA8910E863}"/>
    <cellStyle name="Normal 5 5 5" xfId="9904" xr:uid="{CCD31F45-E6B8-4EEF-893F-5D950284D234}"/>
    <cellStyle name="Normal 5 50" xfId="6961" xr:uid="{00000000-0005-0000-0000-00003F1B0000}"/>
    <cellStyle name="Normal 5 50 2" xfId="6962" xr:uid="{00000000-0005-0000-0000-0000401B0000}"/>
    <cellStyle name="Normal 5 50 2 2" xfId="6963" xr:uid="{00000000-0005-0000-0000-0000411B0000}"/>
    <cellStyle name="Normal 5 50 3" xfId="6964" xr:uid="{00000000-0005-0000-0000-0000421B0000}"/>
    <cellStyle name="Normal 5 51" xfId="6965" xr:uid="{00000000-0005-0000-0000-0000431B0000}"/>
    <cellStyle name="Normal 5 51 2" xfId="6966" xr:uid="{00000000-0005-0000-0000-0000441B0000}"/>
    <cellStyle name="Normal 5 51 2 2" xfId="6967" xr:uid="{00000000-0005-0000-0000-0000451B0000}"/>
    <cellStyle name="Normal 5 51 3" xfId="6968" xr:uid="{00000000-0005-0000-0000-0000461B0000}"/>
    <cellStyle name="Normal 5 52" xfId="6969" xr:uid="{00000000-0005-0000-0000-0000471B0000}"/>
    <cellStyle name="Normal 5 52 2" xfId="6970" xr:uid="{00000000-0005-0000-0000-0000481B0000}"/>
    <cellStyle name="Normal 5 52 2 2" xfId="6971" xr:uid="{00000000-0005-0000-0000-0000491B0000}"/>
    <cellStyle name="Normal 5 52 3" xfId="6972" xr:uid="{00000000-0005-0000-0000-00004A1B0000}"/>
    <cellStyle name="Normal 5 53" xfId="6973" xr:uid="{00000000-0005-0000-0000-00004B1B0000}"/>
    <cellStyle name="Normal 5 53 2" xfId="6974" xr:uid="{00000000-0005-0000-0000-00004C1B0000}"/>
    <cellStyle name="Normal 5 53 2 2" xfId="6975" xr:uid="{00000000-0005-0000-0000-00004D1B0000}"/>
    <cellStyle name="Normal 5 53 3" xfId="6976" xr:uid="{00000000-0005-0000-0000-00004E1B0000}"/>
    <cellStyle name="Normal 5 54" xfId="6977" xr:uid="{00000000-0005-0000-0000-00004F1B0000}"/>
    <cellStyle name="Normal 5 54 2" xfId="6978" xr:uid="{00000000-0005-0000-0000-0000501B0000}"/>
    <cellStyle name="Normal 5 54 2 2" xfId="6979" xr:uid="{00000000-0005-0000-0000-0000511B0000}"/>
    <cellStyle name="Normal 5 54 3" xfId="6980" xr:uid="{00000000-0005-0000-0000-0000521B0000}"/>
    <cellStyle name="Normal 5 55" xfId="6981" xr:uid="{00000000-0005-0000-0000-0000531B0000}"/>
    <cellStyle name="Normal 5 55 2" xfId="6982" xr:uid="{00000000-0005-0000-0000-0000541B0000}"/>
    <cellStyle name="Normal 5 55 2 2" xfId="6983" xr:uid="{00000000-0005-0000-0000-0000551B0000}"/>
    <cellStyle name="Normal 5 55 3" xfId="6984" xr:uid="{00000000-0005-0000-0000-0000561B0000}"/>
    <cellStyle name="Normal 5 56" xfId="6985" xr:uid="{00000000-0005-0000-0000-0000571B0000}"/>
    <cellStyle name="Normal 5 56 2" xfId="6986" xr:uid="{00000000-0005-0000-0000-0000581B0000}"/>
    <cellStyle name="Normal 5 56 2 2" xfId="6987" xr:uid="{00000000-0005-0000-0000-0000591B0000}"/>
    <cellStyle name="Normal 5 56 3" xfId="6988" xr:uid="{00000000-0005-0000-0000-00005A1B0000}"/>
    <cellStyle name="Normal 5 57" xfId="6989" xr:uid="{00000000-0005-0000-0000-00005B1B0000}"/>
    <cellStyle name="Normal 5 57 2" xfId="6990" xr:uid="{00000000-0005-0000-0000-00005C1B0000}"/>
    <cellStyle name="Normal 5 57 2 2" xfId="6991" xr:uid="{00000000-0005-0000-0000-00005D1B0000}"/>
    <cellStyle name="Normal 5 57 3" xfId="6992" xr:uid="{00000000-0005-0000-0000-00005E1B0000}"/>
    <cellStyle name="Normal 5 58" xfId="6993" xr:uid="{00000000-0005-0000-0000-00005F1B0000}"/>
    <cellStyle name="Normal 5 58 2" xfId="6994" xr:uid="{00000000-0005-0000-0000-0000601B0000}"/>
    <cellStyle name="Normal 5 58 2 2" xfId="6995" xr:uid="{00000000-0005-0000-0000-0000611B0000}"/>
    <cellStyle name="Normal 5 58 3" xfId="6996" xr:uid="{00000000-0005-0000-0000-0000621B0000}"/>
    <cellStyle name="Normal 5 59" xfId="6997" xr:uid="{00000000-0005-0000-0000-0000631B0000}"/>
    <cellStyle name="Normal 5 59 2" xfId="6998" xr:uid="{00000000-0005-0000-0000-0000641B0000}"/>
    <cellStyle name="Normal 5 59 2 2" xfId="6999" xr:uid="{00000000-0005-0000-0000-0000651B0000}"/>
    <cellStyle name="Normal 5 59 3" xfId="7000" xr:uid="{00000000-0005-0000-0000-0000661B0000}"/>
    <cellStyle name="Normal 5 6" xfId="7001" xr:uid="{00000000-0005-0000-0000-0000671B0000}"/>
    <cellStyle name="Normal 5 6 2" xfId="7002" xr:uid="{00000000-0005-0000-0000-0000681B0000}"/>
    <cellStyle name="Normal 5 6 2 2" xfId="7003" xr:uid="{00000000-0005-0000-0000-0000691B0000}"/>
    <cellStyle name="Normal 5 6 2 3" xfId="7004" xr:uid="{00000000-0005-0000-0000-00006A1B0000}"/>
    <cellStyle name="Normal 5 6 3" xfId="7005" xr:uid="{00000000-0005-0000-0000-00006B1B0000}"/>
    <cellStyle name="Normal 5 6 3 2" xfId="7006" xr:uid="{00000000-0005-0000-0000-00006C1B0000}"/>
    <cellStyle name="Normal 5 60" xfId="7007" xr:uid="{00000000-0005-0000-0000-00006D1B0000}"/>
    <cellStyle name="Normal 5 60 2" xfId="7008" xr:uid="{00000000-0005-0000-0000-00006E1B0000}"/>
    <cellStyle name="Normal 5 60 2 2" xfId="7009" xr:uid="{00000000-0005-0000-0000-00006F1B0000}"/>
    <cellStyle name="Normal 5 60 3" xfId="7010" xr:uid="{00000000-0005-0000-0000-0000701B0000}"/>
    <cellStyle name="Normal 5 61" xfId="7011" xr:uid="{00000000-0005-0000-0000-0000711B0000}"/>
    <cellStyle name="Normal 5 61 2" xfId="7012" xr:uid="{00000000-0005-0000-0000-0000721B0000}"/>
    <cellStyle name="Normal 5 61 2 2" xfId="7013" xr:uid="{00000000-0005-0000-0000-0000731B0000}"/>
    <cellStyle name="Normal 5 61 3" xfId="7014" xr:uid="{00000000-0005-0000-0000-0000741B0000}"/>
    <cellStyle name="Normal 5 62" xfId="7015" xr:uid="{00000000-0005-0000-0000-0000751B0000}"/>
    <cellStyle name="Normal 5 62 2" xfId="7016" xr:uid="{00000000-0005-0000-0000-0000761B0000}"/>
    <cellStyle name="Normal 5 63" xfId="7017" xr:uid="{00000000-0005-0000-0000-0000771B0000}"/>
    <cellStyle name="Normal 5 63 2" xfId="7018" xr:uid="{00000000-0005-0000-0000-0000781B0000}"/>
    <cellStyle name="Normal 5 64" xfId="7019" xr:uid="{00000000-0005-0000-0000-0000791B0000}"/>
    <cellStyle name="Normal 5 64 2" xfId="7020" xr:uid="{00000000-0005-0000-0000-00007A1B0000}"/>
    <cellStyle name="Normal 5 65" xfId="7021" xr:uid="{00000000-0005-0000-0000-00007B1B0000}"/>
    <cellStyle name="Normal 5 65 2" xfId="7022" xr:uid="{00000000-0005-0000-0000-00007C1B0000}"/>
    <cellStyle name="Normal 5 66" xfId="7023" xr:uid="{00000000-0005-0000-0000-00007D1B0000}"/>
    <cellStyle name="Normal 5 66 2" xfId="7024" xr:uid="{00000000-0005-0000-0000-00007E1B0000}"/>
    <cellStyle name="Normal 5 67" xfId="7025" xr:uid="{00000000-0005-0000-0000-00007F1B0000}"/>
    <cellStyle name="Normal 5 67 2" xfId="7026" xr:uid="{00000000-0005-0000-0000-0000801B0000}"/>
    <cellStyle name="Normal 5 68" xfId="7027" xr:uid="{00000000-0005-0000-0000-0000811B0000}"/>
    <cellStyle name="Normal 5 68 2" xfId="7028" xr:uid="{00000000-0005-0000-0000-0000821B0000}"/>
    <cellStyle name="Normal 5 69" xfId="7029" xr:uid="{00000000-0005-0000-0000-0000831B0000}"/>
    <cellStyle name="Normal 5 69 2" xfId="7030" xr:uid="{00000000-0005-0000-0000-0000841B0000}"/>
    <cellStyle name="Normal 5 7" xfId="7031" xr:uid="{00000000-0005-0000-0000-0000851B0000}"/>
    <cellStyle name="Normal 5 7 2" xfId="7032" xr:uid="{00000000-0005-0000-0000-0000861B0000}"/>
    <cellStyle name="Normal 5 7 2 2" xfId="7033" xr:uid="{00000000-0005-0000-0000-0000871B0000}"/>
    <cellStyle name="Normal 5 7 2 3" xfId="7034" xr:uid="{00000000-0005-0000-0000-0000881B0000}"/>
    <cellStyle name="Normal 5 7 3" xfId="7035" xr:uid="{00000000-0005-0000-0000-0000891B0000}"/>
    <cellStyle name="Normal 5 7 3 2" xfId="7036" xr:uid="{00000000-0005-0000-0000-00008A1B0000}"/>
    <cellStyle name="Normal 5 70" xfId="7037" xr:uid="{00000000-0005-0000-0000-00008B1B0000}"/>
    <cellStyle name="Normal 5 70 2" xfId="7038" xr:uid="{00000000-0005-0000-0000-00008C1B0000}"/>
    <cellStyle name="Normal 5 71" xfId="7039" xr:uid="{00000000-0005-0000-0000-00008D1B0000}"/>
    <cellStyle name="Normal 5 71 2" xfId="7040" xr:uid="{00000000-0005-0000-0000-00008E1B0000}"/>
    <cellStyle name="Normal 5 72" xfId="7041" xr:uid="{00000000-0005-0000-0000-00008F1B0000}"/>
    <cellStyle name="Normal 5 72 2" xfId="7042" xr:uid="{00000000-0005-0000-0000-0000901B0000}"/>
    <cellStyle name="Normal 5 73" xfId="7043" xr:uid="{00000000-0005-0000-0000-0000911B0000}"/>
    <cellStyle name="Normal 5 73 2" xfId="7044" xr:uid="{00000000-0005-0000-0000-0000921B0000}"/>
    <cellStyle name="Normal 5 74" xfId="7045" xr:uid="{00000000-0005-0000-0000-0000931B0000}"/>
    <cellStyle name="Normal 5 74 2" xfId="7046" xr:uid="{00000000-0005-0000-0000-0000941B0000}"/>
    <cellStyle name="Normal 5 75" xfId="7047" xr:uid="{00000000-0005-0000-0000-0000951B0000}"/>
    <cellStyle name="Normal 5 75 2" xfId="7048" xr:uid="{00000000-0005-0000-0000-0000961B0000}"/>
    <cellStyle name="Normal 5 76" xfId="7049" xr:uid="{00000000-0005-0000-0000-0000971B0000}"/>
    <cellStyle name="Normal 5 76 2" xfId="7050" xr:uid="{00000000-0005-0000-0000-0000981B0000}"/>
    <cellStyle name="Normal 5 77" xfId="7051" xr:uid="{00000000-0005-0000-0000-0000991B0000}"/>
    <cellStyle name="Normal 5 77 2" xfId="7052" xr:uid="{00000000-0005-0000-0000-00009A1B0000}"/>
    <cellStyle name="Normal 5 78" xfId="7053" xr:uid="{00000000-0005-0000-0000-00009B1B0000}"/>
    <cellStyle name="Normal 5 78 2" xfId="7054" xr:uid="{00000000-0005-0000-0000-00009C1B0000}"/>
    <cellStyle name="Normal 5 79" xfId="7055" xr:uid="{00000000-0005-0000-0000-00009D1B0000}"/>
    <cellStyle name="Normal 5 79 2" xfId="7056" xr:uid="{00000000-0005-0000-0000-00009E1B0000}"/>
    <cellStyle name="Normal 5 8" xfId="7057" xr:uid="{00000000-0005-0000-0000-00009F1B0000}"/>
    <cellStyle name="Normal 5 8 2" xfId="7058" xr:uid="{00000000-0005-0000-0000-0000A01B0000}"/>
    <cellStyle name="Normal 5 8 2 2" xfId="7059" xr:uid="{00000000-0005-0000-0000-0000A11B0000}"/>
    <cellStyle name="Normal 5 8 3" xfId="7060" xr:uid="{00000000-0005-0000-0000-0000A21B0000}"/>
    <cellStyle name="Normal 5 80" xfId="7061" xr:uid="{00000000-0005-0000-0000-0000A31B0000}"/>
    <cellStyle name="Normal 5 80 2" xfId="7062" xr:uid="{00000000-0005-0000-0000-0000A41B0000}"/>
    <cellStyle name="Normal 5 81" xfId="7063" xr:uid="{00000000-0005-0000-0000-0000A51B0000}"/>
    <cellStyle name="Normal 5 81 2" xfId="7064" xr:uid="{00000000-0005-0000-0000-0000A61B0000}"/>
    <cellStyle name="Normal 5 82" xfId="7065" xr:uid="{00000000-0005-0000-0000-0000A71B0000}"/>
    <cellStyle name="Normal 5 82 2" xfId="7066" xr:uid="{00000000-0005-0000-0000-0000A81B0000}"/>
    <cellStyle name="Normal 5 83" xfId="7067" xr:uid="{00000000-0005-0000-0000-0000A91B0000}"/>
    <cellStyle name="Normal 5 83 2" xfId="7068" xr:uid="{00000000-0005-0000-0000-0000AA1B0000}"/>
    <cellStyle name="Normal 5 84" xfId="7069" xr:uid="{00000000-0005-0000-0000-0000AB1B0000}"/>
    <cellStyle name="Normal 5 84 2" xfId="7070" xr:uid="{00000000-0005-0000-0000-0000AC1B0000}"/>
    <cellStyle name="Normal 5 85" xfId="7071" xr:uid="{00000000-0005-0000-0000-0000AD1B0000}"/>
    <cellStyle name="Normal 5 85 2" xfId="7072" xr:uid="{00000000-0005-0000-0000-0000AE1B0000}"/>
    <cellStyle name="Normal 5 86" xfId="7073" xr:uid="{00000000-0005-0000-0000-0000AF1B0000}"/>
    <cellStyle name="Normal 5 86 2" xfId="7074" xr:uid="{00000000-0005-0000-0000-0000B01B0000}"/>
    <cellStyle name="Normal 5 87" xfId="7075" xr:uid="{00000000-0005-0000-0000-0000B11B0000}"/>
    <cellStyle name="Normal 5 87 2" xfId="7076" xr:uid="{00000000-0005-0000-0000-0000B21B0000}"/>
    <cellStyle name="Normal 5 88" xfId="7077" xr:uid="{00000000-0005-0000-0000-0000B31B0000}"/>
    <cellStyle name="Normal 5 88 2" xfId="7078" xr:uid="{00000000-0005-0000-0000-0000B41B0000}"/>
    <cellStyle name="Normal 5 89" xfId="7079" xr:uid="{00000000-0005-0000-0000-0000B51B0000}"/>
    <cellStyle name="Normal 5 89 2" xfId="7080" xr:uid="{00000000-0005-0000-0000-0000B61B0000}"/>
    <cellStyle name="Normal 5 9" xfId="7081" xr:uid="{00000000-0005-0000-0000-0000B71B0000}"/>
    <cellStyle name="Normal 5 9 2" xfId="7082" xr:uid="{00000000-0005-0000-0000-0000B81B0000}"/>
    <cellStyle name="Normal 5 9 2 2" xfId="7083" xr:uid="{00000000-0005-0000-0000-0000B91B0000}"/>
    <cellStyle name="Normal 5 9 3" xfId="7084" xr:uid="{00000000-0005-0000-0000-0000BA1B0000}"/>
    <cellStyle name="Normal 5 90" xfId="7085" xr:uid="{00000000-0005-0000-0000-0000BB1B0000}"/>
    <cellStyle name="Normal 5 90 2" xfId="7086" xr:uid="{00000000-0005-0000-0000-0000BC1B0000}"/>
    <cellStyle name="Normal 5 91" xfId="7087" xr:uid="{00000000-0005-0000-0000-0000BD1B0000}"/>
    <cellStyle name="Normal 5 91 2" xfId="7088" xr:uid="{00000000-0005-0000-0000-0000BE1B0000}"/>
    <cellStyle name="Normal 5 92" xfId="7089" xr:uid="{00000000-0005-0000-0000-0000BF1B0000}"/>
    <cellStyle name="Normal 5 92 2" xfId="7090" xr:uid="{00000000-0005-0000-0000-0000C01B0000}"/>
    <cellStyle name="Normal 5 93" xfId="7091" xr:uid="{00000000-0005-0000-0000-0000C11B0000}"/>
    <cellStyle name="Normal 5 93 2" xfId="7092" xr:uid="{00000000-0005-0000-0000-0000C21B0000}"/>
    <cellStyle name="Normal 5 94" xfId="7093" xr:uid="{00000000-0005-0000-0000-0000C31B0000}"/>
    <cellStyle name="Normal 5 95" xfId="7094" xr:uid="{00000000-0005-0000-0000-0000C41B0000}"/>
    <cellStyle name="Normal 5 95 2" xfId="7095" xr:uid="{00000000-0005-0000-0000-0000C51B0000}"/>
    <cellStyle name="Normal 5 96" xfId="7096" xr:uid="{00000000-0005-0000-0000-0000C61B0000}"/>
    <cellStyle name="Normal 5 96 2" xfId="7097" xr:uid="{00000000-0005-0000-0000-0000C71B0000}"/>
    <cellStyle name="Normal 5 97" xfId="7098" xr:uid="{00000000-0005-0000-0000-0000C81B0000}"/>
    <cellStyle name="Normal 5 97 2" xfId="7099" xr:uid="{00000000-0005-0000-0000-0000C91B0000}"/>
    <cellStyle name="Normal 5 98" xfId="7100" xr:uid="{00000000-0005-0000-0000-0000CA1B0000}"/>
    <cellStyle name="Normal 5 98 2" xfId="7101" xr:uid="{00000000-0005-0000-0000-0000CB1B0000}"/>
    <cellStyle name="Normal 5 99" xfId="7102" xr:uid="{00000000-0005-0000-0000-0000CC1B0000}"/>
    <cellStyle name="Normal 50" xfId="7103" xr:uid="{00000000-0005-0000-0000-0000CD1B0000}"/>
    <cellStyle name="Normal 51" xfId="7104" xr:uid="{00000000-0005-0000-0000-0000CE1B0000}"/>
    <cellStyle name="Normal 52" xfId="7105" xr:uid="{00000000-0005-0000-0000-0000CF1B0000}"/>
    <cellStyle name="Normal 53" xfId="7106" xr:uid="{00000000-0005-0000-0000-0000D01B0000}"/>
    <cellStyle name="Normal 54" xfId="7107" xr:uid="{00000000-0005-0000-0000-0000D11B0000}"/>
    <cellStyle name="Normal 55" xfId="7108" xr:uid="{00000000-0005-0000-0000-0000D21B0000}"/>
    <cellStyle name="Normal 56" xfId="7109" xr:uid="{00000000-0005-0000-0000-0000D31B0000}"/>
    <cellStyle name="Normal 57" xfId="7110" xr:uid="{00000000-0005-0000-0000-0000D41B0000}"/>
    <cellStyle name="Normal 58" xfId="7111" xr:uid="{00000000-0005-0000-0000-0000D51B0000}"/>
    <cellStyle name="Normal 59" xfId="7112" xr:uid="{00000000-0005-0000-0000-0000D61B0000}"/>
    <cellStyle name="Normal 6" xfId="7113" xr:uid="{00000000-0005-0000-0000-0000D71B0000}"/>
    <cellStyle name="Normal 6 10" xfId="7114" xr:uid="{00000000-0005-0000-0000-0000D81B0000}"/>
    <cellStyle name="Normal 6 11" xfId="7115" xr:uid="{00000000-0005-0000-0000-0000D91B0000}"/>
    <cellStyle name="Normal 6 11 2" xfId="7116" xr:uid="{00000000-0005-0000-0000-0000DA1B0000}"/>
    <cellStyle name="Normal 6 12" xfId="7117" xr:uid="{00000000-0005-0000-0000-0000DB1B0000}"/>
    <cellStyle name="Normal 6 12 2" xfId="7118" xr:uid="{00000000-0005-0000-0000-0000DC1B0000}"/>
    <cellStyle name="Normal 6 13" xfId="7119" xr:uid="{00000000-0005-0000-0000-0000DD1B0000}"/>
    <cellStyle name="Normal 6 14" xfId="7120" xr:uid="{00000000-0005-0000-0000-0000DE1B0000}"/>
    <cellStyle name="Normal 6 14 2" xfId="9435" xr:uid="{E05438A5-5412-4CFB-A4E7-41797061EC26}"/>
    <cellStyle name="Normal 6 15" xfId="7121" xr:uid="{00000000-0005-0000-0000-0000DF1B0000}"/>
    <cellStyle name="Normal 6 16" xfId="9431" xr:uid="{AC0CE675-B600-4D82-8437-7D8AF258B8A9}"/>
    <cellStyle name="Normal 6 17" xfId="9518" xr:uid="{883C487A-D05E-4204-9AC8-AF2146A2B506}"/>
    <cellStyle name="Normal 6 18" xfId="9793" xr:uid="{64AE5DF7-6380-4B90-8B7F-96DB20D8E4D9}"/>
    <cellStyle name="Normal 6 2" xfId="7122" xr:uid="{00000000-0005-0000-0000-0000E01B0000}"/>
    <cellStyle name="Normal 6 2 10" xfId="7123" xr:uid="{00000000-0005-0000-0000-0000E11B0000}"/>
    <cellStyle name="Normal 6 2 11" xfId="7124" xr:uid="{00000000-0005-0000-0000-0000E21B0000}"/>
    <cellStyle name="Normal 6 2 12" xfId="9535" xr:uid="{52ED5E51-3B9D-48CA-968B-FCC06DBD07E1}"/>
    <cellStyle name="Normal 6 2 13" xfId="9830" xr:uid="{49FD5E02-D620-472B-9835-E7911FAEAF2B}"/>
    <cellStyle name="Normal 6 2 2" xfId="7125" xr:uid="{00000000-0005-0000-0000-0000E31B0000}"/>
    <cellStyle name="Normal 6 2 2 10" xfId="9592" xr:uid="{4CC4265E-29FA-4638-8ACD-0AB4213111A0}"/>
    <cellStyle name="Normal 6 2 2 11" xfId="9887" xr:uid="{F74D3F62-7F1D-4405-BE1A-C5D7E7ACAD09}"/>
    <cellStyle name="Normal 6 2 2 2" xfId="7126" xr:uid="{00000000-0005-0000-0000-0000E41B0000}"/>
    <cellStyle name="Normal 6 2 2 2 2" xfId="7127" xr:uid="{00000000-0005-0000-0000-0000E51B0000}"/>
    <cellStyle name="Normal 6 2 2 2 2 2" xfId="7128" xr:uid="{00000000-0005-0000-0000-0000E61B0000}"/>
    <cellStyle name="Normal 6 2 2 2 3" xfId="7129" xr:uid="{00000000-0005-0000-0000-0000E71B0000}"/>
    <cellStyle name="Normal 6 2 2 2 4" xfId="9706" xr:uid="{D8E025F1-33EA-48F3-8960-90BFB37EB36C}"/>
    <cellStyle name="Normal 6 2 2 2 5" xfId="10001" xr:uid="{8A6315D2-36BF-40F1-8681-E5C28EEDC876}"/>
    <cellStyle name="Normal 6 2 2 3" xfId="7130" xr:uid="{00000000-0005-0000-0000-0000E81B0000}"/>
    <cellStyle name="Normal 6 2 2 3 2" xfId="7131" xr:uid="{00000000-0005-0000-0000-0000E91B0000}"/>
    <cellStyle name="Normal 6 2 2 4" xfId="7132" xr:uid="{00000000-0005-0000-0000-0000EA1B0000}"/>
    <cellStyle name="Normal 6 2 2 4 2" xfId="7133" xr:uid="{00000000-0005-0000-0000-0000EB1B0000}"/>
    <cellStyle name="Normal 6 2 2 5" xfId="7134" xr:uid="{00000000-0005-0000-0000-0000EC1B0000}"/>
    <cellStyle name="Normal 6 2 2 5 2" xfId="7135" xr:uid="{00000000-0005-0000-0000-0000ED1B0000}"/>
    <cellStyle name="Normal 6 2 2 6" xfId="7136" xr:uid="{00000000-0005-0000-0000-0000EE1B0000}"/>
    <cellStyle name="Normal 6 2 2 6 2" xfId="7137" xr:uid="{00000000-0005-0000-0000-0000EF1B0000}"/>
    <cellStyle name="Normal 6 2 2 7" xfId="7138" xr:uid="{00000000-0005-0000-0000-0000F01B0000}"/>
    <cellStyle name="Normal 6 2 2 7 2" xfId="7139" xr:uid="{00000000-0005-0000-0000-0000F11B0000}"/>
    <cellStyle name="Normal 6 2 2 8" xfId="7140" xr:uid="{00000000-0005-0000-0000-0000F21B0000}"/>
    <cellStyle name="Normal 6 2 2 8 2" xfId="7141" xr:uid="{00000000-0005-0000-0000-0000F31B0000}"/>
    <cellStyle name="Normal 6 2 2 9" xfId="7142" xr:uid="{00000000-0005-0000-0000-0000F41B0000}"/>
    <cellStyle name="Normal 6 2 2 9 2" xfId="7143" xr:uid="{00000000-0005-0000-0000-0000F51B0000}"/>
    <cellStyle name="Normal 6 2 3" xfId="7144" xr:uid="{00000000-0005-0000-0000-0000F61B0000}"/>
    <cellStyle name="Normal 6 2 3 2" xfId="9649" xr:uid="{4504F841-45FE-4F25-A876-6EEB64738CAE}"/>
    <cellStyle name="Normal 6 2 3 3" xfId="9944" xr:uid="{5A24882B-5F71-40C6-8F07-D45C6A3519AA}"/>
    <cellStyle name="Normal 6 2 4" xfId="7145" xr:uid="{00000000-0005-0000-0000-0000F71B0000}"/>
    <cellStyle name="Normal 6 2 4 2" xfId="7146" xr:uid="{00000000-0005-0000-0000-0000F81B0000}"/>
    <cellStyle name="Normal 6 2 5" xfId="7147" xr:uid="{00000000-0005-0000-0000-0000F91B0000}"/>
    <cellStyle name="Normal 6 2 5 2 2" xfId="9760" xr:uid="{6CE0C4B5-813B-4E95-A7E9-EF7CF7AFDD3A}"/>
    <cellStyle name="Normal 6 2 5 3" xfId="9768" xr:uid="{DC76021A-7601-4DAC-8F81-364880B1F970}"/>
    <cellStyle name="Normal 6 2 6" xfId="7148" xr:uid="{00000000-0005-0000-0000-0000FA1B0000}"/>
    <cellStyle name="Normal 6 2 7" xfId="7149" xr:uid="{00000000-0005-0000-0000-0000FB1B0000}"/>
    <cellStyle name="Normal 6 2 8" xfId="7150" xr:uid="{00000000-0005-0000-0000-0000FC1B0000}"/>
    <cellStyle name="Normal 6 2 9" xfId="7151" xr:uid="{00000000-0005-0000-0000-0000FD1B0000}"/>
    <cellStyle name="Normal 6 3" xfId="7152" xr:uid="{00000000-0005-0000-0000-0000FE1B0000}"/>
    <cellStyle name="Normal 6 3 2" xfId="7153" xr:uid="{00000000-0005-0000-0000-0000FF1B0000}"/>
    <cellStyle name="Normal 6 3 2 2" xfId="7154" xr:uid="{00000000-0005-0000-0000-0000001C0000}"/>
    <cellStyle name="Normal 6 3 2 2 2" xfId="9718" xr:uid="{1A8C0633-35F8-4A05-AA94-35862A053880}"/>
    <cellStyle name="Normal 6 3 2 2 3" xfId="10013" xr:uid="{B6F4D2A5-3F1F-4A0D-8AB6-20E5D6056025}"/>
    <cellStyle name="Normal 6 3 2 3" xfId="7155" xr:uid="{00000000-0005-0000-0000-0000011C0000}"/>
    <cellStyle name="Normal 6 3 2 4" xfId="9604" xr:uid="{1E580773-0EE9-4A88-92D0-95A8EF770D48}"/>
    <cellStyle name="Normal 6 3 2 5" xfId="9899" xr:uid="{B809518E-FC15-4333-9E68-C8E6FD032274}"/>
    <cellStyle name="Normal 6 3 3" xfId="7156" xr:uid="{00000000-0005-0000-0000-0000021C0000}"/>
    <cellStyle name="Normal 6 3 3 2" xfId="9661" xr:uid="{2D36809C-D51B-4157-BBC4-4EDCCCC9B480}"/>
    <cellStyle name="Normal 6 3 3 3" xfId="9956" xr:uid="{13522201-A273-4D7D-9091-44D3707ACC43}"/>
    <cellStyle name="Normal 6 3 4" xfId="7157" xr:uid="{00000000-0005-0000-0000-0000031C0000}"/>
    <cellStyle name="Normal 6 3 5" xfId="9547" xr:uid="{8166BD10-66FB-435B-8746-9C736B5AEF8B}"/>
    <cellStyle name="Normal 6 3 6" xfId="9842" xr:uid="{A773CE06-E727-4352-9F63-5D57BBC27B68}"/>
    <cellStyle name="Normal 6 4" xfId="7158" xr:uid="{00000000-0005-0000-0000-0000041C0000}"/>
    <cellStyle name="Normal 6 4 2" xfId="7159" xr:uid="{00000000-0005-0000-0000-0000051C0000}"/>
    <cellStyle name="Normal 6 4 2 2" xfId="9673" xr:uid="{157DF878-CA70-476F-9A0E-C0E77D54E7FE}"/>
    <cellStyle name="Normal 6 4 2 3" xfId="9968" xr:uid="{07192B5F-D506-4057-9568-1CDD955521CD}"/>
    <cellStyle name="Normal 6 4 3" xfId="7160" xr:uid="{00000000-0005-0000-0000-0000061C0000}"/>
    <cellStyle name="Normal 6 4 4" xfId="9559" xr:uid="{DD8D4756-0563-4E3E-BD63-26BAACBA812E}"/>
    <cellStyle name="Normal 6 4 5" xfId="9854" xr:uid="{2F9A39E9-CEFA-486C-A6C6-E8D6DD7F80DF}"/>
    <cellStyle name="Normal 6 5" xfId="7161" xr:uid="{00000000-0005-0000-0000-0000071C0000}"/>
    <cellStyle name="Normal 6 5 2" xfId="7162" xr:uid="{00000000-0005-0000-0000-0000081C0000}"/>
    <cellStyle name="Normal 6 5 3" xfId="7163" xr:uid="{00000000-0005-0000-0000-0000091C0000}"/>
    <cellStyle name="Normal 6 5 4" xfId="9616" xr:uid="{3E2E36E9-D670-437F-B710-BAC40DBE609F}"/>
    <cellStyle name="Normal 6 5 5" xfId="9911" xr:uid="{F803F866-C7BF-4590-9EF3-FEAF8E57614D}"/>
    <cellStyle name="Normal 6 6" xfId="7164" xr:uid="{00000000-0005-0000-0000-00000A1C0000}"/>
    <cellStyle name="Normal 6 7" xfId="7165" xr:uid="{00000000-0005-0000-0000-00000B1C0000}"/>
    <cellStyle name="Normal 6 8" xfId="7166" xr:uid="{00000000-0005-0000-0000-00000C1C0000}"/>
    <cellStyle name="Normal 6 9" xfId="7167" xr:uid="{00000000-0005-0000-0000-00000D1C0000}"/>
    <cellStyle name="Normal 60" xfId="7168" xr:uid="{00000000-0005-0000-0000-00000E1C0000}"/>
    <cellStyle name="Normal 61" xfId="7169" xr:uid="{00000000-0005-0000-0000-00000F1C0000}"/>
    <cellStyle name="Normal 62" xfId="7170" xr:uid="{00000000-0005-0000-0000-0000101C0000}"/>
    <cellStyle name="Normal 63" xfId="7171" xr:uid="{00000000-0005-0000-0000-0000111C0000}"/>
    <cellStyle name="Normal 64" xfId="7172" xr:uid="{00000000-0005-0000-0000-0000121C0000}"/>
    <cellStyle name="Normal 65" xfId="7173" xr:uid="{00000000-0005-0000-0000-0000131C0000}"/>
    <cellStyle name="Normal 66" xfId="7174" xr:uid="{00000000-0005-0000-0000-0000141C0000}"/>
    <cellStyle name="Normal 66 2" xfId="7175" xr:uid="{00000000-0005-0000-0000-0000151C0000}"/>
    <cellStyle name="Normal 67" xfId="7176" xr:uid="{00000000-0005-0000-0000-0000161C0000}"/>
    <cellStyle name="Normal 67 2" xfId="7177" xr:uid="{00000000-0005-0000-0000-0000171C0000}"/>
    <cellStyle name="Normal 68" xfId="7178" xr:uid="{00000000-0005-0000-0000-0000181C0000}"/>
    <cellStyle name="Normal 68 2" xfId="7179" xr:uid="{00000000-0005-0000-0000-0000191C0000}"/>
    <cellStyle name="Normal 69" xfId="7180" xr:uid="{00000000-0005-0000-0000-00001A1C0000}"/>
    <cellStyle name="Normal 7" xfId="7181" xr:uid="{00000000-0005-0000-0000-00001B1C0000}"/>
    <cellStyle name="Normal 7 10" xfId="7182" xr:uid="{00000000-0005-0000-0000-00001C1C0000}"/>
    <cellStyle name="Normal 7 11" xfId="7183" xr:uid="{00000000-0005-0000-0000-00001D1C0000}"/>
    <cellStyle name="Normal 7 12" xfId="7184" xr:uid="{00000000-0005-0000-0000-00001E1C0000}"/>
    <cellStyle name="Normal 7 13" xfId="7185" xr:uid="{00000000-0005-0000-0000-00001F1C0000}"/>
    <cellStyle name="Normal 7 14" xfId="7186" xr:uid="{00000000-0005-0000-0000-0000201C0000}"/>
    <cellStyle name="Normal 7 15" xfId="7187" xr:uid="{00000000-0005-0000-0000-0000211C0000}"/>
    <cellStyle name="Normal 7 16" xfId="7188" xr:uid="{00000000-0005-0000-0000-0000221C0000}"/>
    <cellStyle name="Normal 7 17" xfId="7189" xr:uid="{00000000-0005-0000-0000-0000231C0000}"/>
    <cellStyle name="Normal 7 18" xfId="7190" xr:uid="{00000000-0005-0000-0000-0000241C0000}"/>
    <cellStyle name="Normal 7 19" xfId="7191" xr:uid="{00000000-0005-0000-0000-0000251C0000}"/>
    <cellStyle name="Normal 7 2" xfId="7192" xr:uid="{00000000-0005-0000-0000-0000261C0000}"/>
    <cellStyle name="Normal 7 2 2" xfId="7193" xr:uid="{00000000-0005-0000-0000-0000271C0000}"/>
    <cellStyle name="Normal 7 2 2 2" xfId="7194" xr:uid="{00000000-0005-0000-0000-0000281C0000}"/>
    <cellStyle name="Normal 7 2 2 2 2" xfId="7195" xr:uid="{00000000-0005-0000-0000-0000291C0000}"/>
    <cellStyle name="Normal 7 2 2 3" xfId="7196" xr:uid="{00000000-0005-0000-0000-00002A1C0000}"/>
    <cellStyle name="Normal 7 2 2 4" xfId="7197" xr:uid="{00000000-0005-0000-0000-00002B1C0000}"/>
    <cellStyle name="Normal 7 2 2 5" xfId="7198" xr:uid="{00000000-0005-0000-0000-00002C1C0000}"/>
    <cellStyle name="Normal 7 2 3" xfId="7199" xr:uid="{00000000-0005-0000-0000-00002D1C0000}"/>
    <cellStyle name="Normal 7 2 4" xfId="7200" xr:uid="{00000000-0005-0000-0000-00002E1C0000}"/>
    <cellStyle name="Normal 7 2 5" xfId="7201" xr:uid="{00000000-0005-0000-0000-00002F1C0000}"/>
    <cellStyle name="Normal 7 2 6" xfId="7202" xr:uid="{00000000-0005-0000-0000-0000301C0000}"/>
    <cellStyle name="Normal 7 2 7" xfId="7203" xr:uid="{00000000-0005-0000-0000-0000311C0000}"/>
    <cellStyle name="Normal 7 2 8" xfId="7204" xr:uid="{00000000-0005-0000-0000-0000321C0000}"/>
    <cellStyle name="Normal 7 2 9" xfId="7205" xr:uid="{00000000-0005-0000-0000-0000331C0000}"/>
    <cellStyle name="Normal 7 20" xfId="7206" xr:uid="{00000000-0005-0000-0000-0000341C0000}"/>
    <cellStyle name="Normal 7 21" xfId="7207" xr:uid="{00000000-0005-0000-0000-0000351C0000}"/>
    <cellStyle name="Normal 7 22" xfId="7208" xr:uid="{00000000-0005-0000-0000-0000361C0000}"/>
    <cellStyle name="Normal 7 23" xfId="7209" xr:uid="{00000000-0005-0000-0000-0000371C0000}"/>
    <cellStyle name="Normal 7 24" xfId="7210" xr:uid="{00000000-0005-0000-0000-0000381C0000}"/>
    <cellStyle name="Normal 7 25" xfId="7211" xr:uid="{00000000-0005-0000-0000-0000391C0000}"/>
    <cellStyle name="Normal 7 26" xfId="7212" xr:uid="{00000000-0005-0000-0000-00003A1C0000}"/>
    <cellStyle name="Normal 7 27" xfId="7213" xr:uid="{00000000-0005-0000-0000-00003B1C0000}"/>
    <cellStyle name="Normal 7 28" xfId="7214" xr:uid="{00000000-0005-0000-0000-00003C1C0000}"/>
    <cellStyle name="Normal 7 29" xfId="7215" xr:uid="{00000000-0005-0000-0000-00003D1C0000}"/>
    <cellStyle name="Normal 7 3" xfId="7216" xr:uid="{00000000-0005-0000-0000-00003E1C0000}"/>
    <cellStyle name="Normal 7 3 2" xfId="7217" xr:uid="{00000000-0005-0000-0000-00003F1C0000}"/>
    <cellStyle name="Normal 7 3 3" xfId="7218" xr:uid="{00000000-0005-0000-0000-0000401C0000}"/>
    <cellStyle name="Normal 7 3 4" xfId="7219" xr:uid="{00000000-0005-0000-0000-0000411C0000}"/>
    <cellStyle name="Normal 7 30" xfId="7220" xr:uid="{00000000-0005-0000-0000-0000421C0000}"/>
    <cellStyle name="Normal 7 31" xfId="7221" xr:uid="{00000000-0005-0000-0000-0000431C0000}"/>
    <cellStyle name="Normal 7 32" xfId="7222" xr:uid="{00000000-0005-0000-0000-0000441C0000}"/>
    <cellStyle name="Normal 7 33" xfId="7223" xr:uid="{00000000-0005-0000-0000-0000451C0000}"/>
    <cellStyle name="Normal 7 34" xfId="7224" xr:uid="{00000000-0005-0000-0000-0000461C0000}"/>
    <cellStyle name="Normal 7 35" xfId="7225" xr:uid="{00000000-0005-0000-0000-0000471C0000}"/>
    <cellStyle name="Normal 7 36" xfId="7226" xr:uid="{00000000-0005-0000-0000-0000481C0000}"/>
    <cellStyle name="Normal 7 37" xfId="7227" xr:uid="{00000000-0005-0000-0000-0000491C0000}"/>
    <cellStyle name="Normal 7 38" xfId="7228" xr:uid="{00000000-0005-0000-0000-00004A1C0000}"/>
    <cellStyle name="Normal 7 39" xfId="7229" xr:uid="{00000000-0005-0000-0000-00004B1C0000}"/>
    <cellStyle name="Normal 7 4" xfId="7230" xr:uid="{00000000-0005-0000-0000-00004C1C0000}"/>
    <cellStyle name="Normal 7 4 2" xfId="7231" xr:uid="{00000000-0005-0000-0000-00004D1C0000}"/>
    <cellStyle name="Normal 7 4 2 2" xfId="7232" xr:uid="{00000000-0005-0000-0000-00004E1C0000}"/>
    <cellStyle name="Normal 7 4 3" xfId="7233" xr:uid="{00000000-0005-0000-0000-00004F1C0000}"/>
    <cellStyle name="Normal 7 40" xfId="7234" xr:uid="{00000000-0005-0000-0000-0000501C0000}"/>
    <cellStyle name="Normal 7 41" xfId="7235" xr:uid="{00000000-0005-0000-0000-0000511C0000}"/>
    <cellStyle name="Normal 7 42" xfId="7236" xr:uid="{00000000-0005-0000-0000-0000521C0000}"/>
    <cellStyle name="Normal 7 43" xfId="7237" xr:uid="{00000000-0005-0000-0000-0000531C0000}"/>
    <cellStyle name="Normal 7 44" xfId="7238" xr:uid="{00000000-0005-0000-0000-0000541C0000}"/>
    <cellStyle name="Normal 7 45" xfId="7239" xr:uid="{00000000-0005-0000-0000-0000551C0000}"/>
    <cellStyle name="Normal 7 46" xfId="7240" xr:uid="{00000000-0005-0000-0000-0000561C0000}"/>
    <cellStyle name="Normal 7 47" xfId="7241" xr:uid="{00000000-0005-0000-0000-0000571C0000}"/>
    <cellStyle name="Normal 7 48" xfId="7242" xr:uid="{00000000-0005-0000-0000-0000581C0000}"/>
    <cellStyle name="Normal 7 49" xfId="7243" xr:uid="{00000000-0005-0000-0000-0000591C0000}"/>
    <cellStyle name="Normal 7 5" xfId="7244" xr:uid="{00000000-0005-0000-0000-00005A1C0000}"/>
    <cellStyle name="Normal 7 5 2" xfId="7245" xr:uid="{00000000-0005-0000-0000-00005B1C0000}"/>
    <cellStyle name="Normal 7 5 2 2" xfId="7246" xr:uid="{00000000-0005-0000-0000-00005C1C0000}"/>
    <cellStyle name="Normal 7 5 3" xfId="7247" xr:uid="{00000000-0005-0000-0000-00005D1C0000}"/>
    <cellStyle name="Normal 7 50" xfId="7248" xr:uid="{00000000-0005-0000-0000-00005E1C0000}"/>
    <cellStyle name="Normal 7 51" xfId="7249" xr:uid="{00000000-0005-0000-0000-00005F1C0000}"/>
    <cellStyle name="Normal 7 52" xfId="7250" xr:uid="{00000000-0005-0000-0000-0000601C0000}"/>
    <cellStyle name="Normal 7 53" xfId="7251" xr:uid="{00000000-0005-0000-0000-0000611C0000}"/>
    <cellStyle name="Normal 7 54" xfId="7252" xr:uid="{00000000-0005-0000-0000-0000621C0000}"/>
    <cellStyle name="Normal 7 55" xfId="7253" xr:uid="{00000000-0005-0000-0000-0000631C0000}"/>
    <cellStyle name="Normal 7 56" xfId="7254" xr:uid="{00000000-0005-0000-0000-0000641C0000}"/>
    <cellStyle name="Normal 7 57" xfId="7255" xr:uid="{00000000-0005-0000-0000-0000651C0000}"/>
    <cellStyle name="Normal 7 58" xfId="7256" xr:uid="{00000000-0005-0000-0000-0000661C0000}"/>
    <cellStyle name="Normal 7 59" xfId="7257" xr:uid="{00000000-0005-0000-0000-0000671C0000}"/>
    <cellStyle name="Normal 7 6" xfId="7258" xr:uid="{00000000-0005-0000-0000-0000681C0000}"/>
    <cellStyle name="Normal 7 6 2" xfId="7259" xr:uid="{00000000-0005-0000-0000-0000691C0000}"/>
    <cellStyle name="Normal 7 6 2 2" xfId="7260" xr:uid="{00000000-0005-0000-0000-00006A1C0000}"/>
    <cellStyle name="Normal 7 6 3" xfId="7261" xr:uid="{00000000-0005-0000-0000-00006B1C0000}"/>
    <cellStyle name="Normal 7 60" xfId="7262" xr:uid="{00000000-0005-0000-0000-00006C1C0000}"/>
    <cellStyle name="Normal 7 61" xfId="7263" xr:uid="{00000000-0005-0000-0000-00006D1C0000}"/>
    <cellStyle name="Normal 7 62" xfId="7264" xr:uid="{00000000-0005-0000-0000-00006E1C0000}"/>
    <cellStyle name="Normal 7 63" xfId="7265" xr:uid="{00000000-0005-0000-0000-00006F1C0000}"/>
    <cellStyle name="Normal 7 64" xfId="7266" xr:uid="{00000000-0005-0000-0000-0000701C0000}"/>
    <cellStyle name="Normal 7 65" xfId="7267" xr:uid="{00000000-0005-0000-0000-0000711C0000}"/>
    <cellStyle name="Normal 7 66" xfId="7268" xr:uid="{00000000-0005-0000-0000-0000721C0000}"/>
    <cellStyle name="Normal 7 67" xfId="7269" xr:uid="{00000000-0005-0000-0000-0000731C0000}"/>
    <cellStyle name="Normal 7 68" xfId="7270" xr:uid="{00000000-0005-0000-0000-0000741C0000}"/>
    <cellStyle name="Normal 7 69" xfId="7271" xr:uid="{00000000-0005-0000-0000-0000751C0000}"/>
    <cellStyle name="Normal 7 7" xfId="7272" xr:uid="{00000000-0005-0000-0000-0000761C0000}"/>
    <cellStyle name="Normal 7 7 2" xfId="7273" xr:uid="{00000000-0005-0000-0000-0000771C0000}"/>
    <cellStyle name="Normal 7 7 2 2" xfId="7274" xr:uid="{00000000-0005-0000-0000-0000781C0000}"/>
    <cellStyle name="Normal 7 7 3" xfId="7275" xr:uid="{00000000-0005-0000-0000-0000791C0000}"/>
    <cellStyle name="Normal 7 70" xfId="7276" xr:uid="{00000000-0005-0000-0000-00007A1C0000}"/>
    <cellStyle name="Normal 7 71" xfId="7277" xr:uid="{00000000-0005-0000-0000-00007B1C0000}"/>
    <cellStyle name="Normal 7 72" xfId="7278" xr:uid="{00000000-0005-0000-0000-00007C1C0000}"/>
    <cellStyle name="Normal 7 73" xfId="7279" xr:uid="{00000000-0005-0000-0000-00007D1C0000}"/>
    <cellStyle name="Normal 7 74" xfId="7280" xr:uid="{00000000-0005-0000-0000-00007E1C0000}"/>
    <cellStyle name="Normal 7 75" xfId="7281" xr:uid="{00000000-0005-0000-0000-00007F1C0000}"/>
    <cellStyle name="Normal 7 76" xfId="7282" xr:uid="{00000000-0005-0000-0000-0000801C0000}"/>
    <cellStyle name="Normal 7 77" xfId="7283" xr:uid="{00000000-0005-0000-0000-0000811C0000}"/>
    <cellStyle name="Normal 7 78" xfId="7284" xr:uid="{00000000-0005-0000-0000-0000821C0000}"/>
    <cellStyle name="Normal 7 79" xfId="7285" xr:uid="{00000000-0005-0000-0000-0000831C0000}"/>
    <cellStyle name="Normal 7 8" xfId="7286" xr:uid="{00000000-0005-0000-0000-0000841C0000}"/>
    <cellStyle name="Normal 7 8 2" xfId="7287" xr:uid="{00000000-0005-0000-0000-0000851C0000}"/>
    <cellStyle name="Normal 7 8 2 2" xfId="7288" xr:uid="{00000000-0005-0000-0000-0000861C0000}"/>
    <cellStyle name="Normal 7 8 3" xfId="7289" xr:uid="{00000000-0005-0000-0000-0000871C0000}"/>
    <cellStyle name="Normal 7 80" xfId="7290" xr:uid="{00000000-0005-0000-0000-0000881C0000}"/>
    <cellStyle name="Normal 7 81" xfId="7291" xr:uid="{00000000-0005-0000-0000-0000891C0000}"/>
    <cellStyle name="Normal 7 82" xfId="7292" xr:uid="{00000000-0005-0000-0000-00008A1C0000}"/>
    <cellStyle name="Normal 7 83" xfId="7293" xr:uid="{00000000-0005-0000-0000-00008B1C0000}"/>
    <cellStyle name="Normal 7 84" xfId="7294" xr:uid="{00000000-0005-0000-0000-00008C1C0000}"/>
    <cellStyle name="Normal 7 85" xfId="7295" xr:uid="{00000000-0005-0000-0000-00008D1C0000}"/>
    <cellStyle name="Normal 7 86" xfId="7296" xr:uid="{00000000-0005-0000-0000-00008E1C0000}"/>
    <cellStyle name="Normal 7 87" xfId="7297" xr:uid="{00000000-0005-0000-0000-00008F1C0000}"/>
    <cellStyle name="Normal 7 88" xfId="7298" xr:uid="{00000000-0005-0000-0000-0000901C0000}"/>
    <cellStyle name="Normal 7 89" xfId="7299" xr:uid="{00000000-0005-0000-0000-0000911C0000}"/>
    <cellStyle name="Normal 7 9" xfId="7300" xr:uid="{00000000-0005-0000-0000-0000921C0000}"/>
    <cellStyle name="Normal 7 9 2" xfId="7301" xr:uid="{00000000-0005-0000-0000-0000931C0000}"/>
    <cellStyle name="Normal 7 9 3" xfId="7302" xr:uid="{00000000-0005-0000-0000-0000941C0000}"/>
    <cellStyle name="Normal 7 9 4" xfId="7303" xr:uid="{00000000-0005-0000-0000-0000951C0000}"/>
    <cellStyle name="Normal 7 90" xfId="7304" xr:uid="{00000000-0005-0000-0000-0000961C0000}"/>
    <cellStyle name="Normal 7 91" xfId="7305" xr:uid="{00000000-0005-0000-0000-0000971C0000}"/>
    <cellStyle name="Normal 7 92" xfId="7306" xr:uid="{00000000-0005-0000-0000-0000981C0000}"/>
    <cellStyle name="Normal 7 93" xfId="7307" xr:uid="{00000000-0005-0000-0000-0000991C0000}"/>
    <cellStyle name="Normal 7 94" xfId="9412" xr:uid="{00000000-0005-0000-0000-00009A1C0000}"/>
    <cellStyle name="Normal 70" xfId="7308" xr:uid="{00000000-0005-0000-0000-00009B1C0000}"/>
    <cellStyle name="Normal 71" xfId="7309" xr:uid="{00000000-0005-0000-0000-00009C1C0000}"/>
    <cellStyle name="Normal 72" xfId="7310" xr:uid="{00000000-0005-0000-0000-00009D1C0000}"/>
    <cellStyle name="Normal 73" xfId="7311" xr:uid="{00000000-0005-0000-0000-00009E1C0000}"/>
    <cellStyle name="Normal 74" xfId="7312" xr:uid="{00000000-0005-0000-0000-00009F1C0000}"/>
    <cellStyle name="Normal 75" xfId="7313" xr:uid="{00000000-0005-0000-0000-0000A01C0000}"/>
    <cellStyle name="Normal 76" xfId="7314" xr:uid="{00000000-0005-0000-0000-0000A11C0000}"/>
    <cellStyle name="Normal 77" xfId="7315" xr:uid="{00000000-0005-0000-0000-0000A21C0000}"/>
    <cellStyle name="Normal 78" xfId="7316" xr:uid="{00000000-0005-0000-0000-0000A31C0000}"/>
    <cellStyle name="Normal 79" xfId="7317" xr:uid="{00000000-0005-0000-0000-0000A41C0000}"/>
    <cellStyle name="Normal 8" xfId="7318" xr:uid="{00000000-0005-0000-0000-0000A51C0000}"/>
    <cellStyle name="Normal 8 10" xfId="7319" xr:uid="{00000000-0005-0000-0000-0000A61C0000}"/>
    <cellStyle name="Normal 8 11" xfId="7320" xr:uid="{00000000-0005-0000-0000-0000A71C0000}"/>
    <cellStyle name="Normal 8 12" xfId="7321" xr:uid="{00000000-0005-0000-0000-0000A81C0000}"/>
    <cellStyle name="Normal 8 13" xfId="7322" xr:uid="{00000000-0005-0000-0000-0000A91C0000}"/>
    <cellStyle name="Normal 8 14" xfId="7323" xr:uid="{00000000-0005-0000-0000-0000AA1C0000}"/>
    <cellStyle name="Normal 8 15" xfId="7324" xr:uid="{00000000-0005-0000-0000-0000AB1C0000}"/>
    <cellStyle name="Normal 8 16" xfId="7325" xr:uid="{00000000-0005-0000-0000-0000AC1C0000}"/>
    <cellStyle name="Normal 8 17" xfId="7326" xr:uid="{00000000-0005-0000-0000-0000AD1C0000}"/>
    <cellStyle name="Normal 8 18" xfId="7327" xr:uid="{00000000-0005-0000-0000-0000AE1C0000}"/>
    <cellStyle name="Normal 8 19" xfId="7328" xr:uid="{00000000-0005-0000-0000-0000AF1C0000}"/>
    <cellStyle name="Normal 8 2" xfId="7329" xr:uid="{00000000-0005-0000-0000-0000B01C0000}"/>
    <cellStyle name="Normal 8 2 2" xfId="7330" xr:uid="{00000000-0005-0000-0000-0000B11C0000}"/>
    <cellStyle name="Normal 8 2 2 2" xfId="7331" xr:uid="{00000000-0005-0000-0000-0000B21C0000}"/>
    <cellStyle name="Normal 8 2 2 2 2" xfId="7332" xr:uid="{00000000-0005-0000-0000-0000B31C0000}"/>
    <cellStyle name="Normal 8 2 2 2 2 2" xfId="7333" xr:uid="{00000000-0005-0000-0000-0000B41C0000}"/>
    <cellStyle name="Normal 8 2 2 2 3" xfId="7334" xr:uid="{00000000-0005-0000-0000-0000B51C0000}"/>
    <cellStyle name="Normal 8 2 2 3" xfId="7335" xr:uid="{00000000-0005-0000-0000-0000B61C0000}"/>
    <cellStyle name="Normal 8 2 2 3 2" xfId="7336" xr:uid="{00000000-0005-0000-0000-0000B71C0000}"/>
    <cellStyle name="Normal 8 2 2 3 2 2" xfId="7337" xr:uid="{00000000-0005-0000-0000-0000B81C0000}"/>
    <cellStyle name="Normal 8 2 2 3 3" xfId="7338" xr:uid="{00000000-0005-0000-0000-0000B91C0000}"/>
    <cellStyle name="Normal 8 2 2 4" xfId="7339" xr:uid="{00000000-0005-0000-0000-0000BA1C0000}"/>
    <cellStyle name="Normal 8 2 2 4 2" xfId="7340" xr:uid="{00000000-0005-0000-0000-0000BB1C0000}"/>
    <cellStyle name="Normal 8 2 2 4 2 2" xfId="7341" xr:uid="{00000000-0005-0000-0000-0000BC1C0000}"/>
    <cellStyle name="Normal 8 2 2 4 3" xfId="7342" xr:uid="{00000000-0005-0000-0000-0000BD1C0000}"/>
    <cellStyle name="Normal 8 2 2 5" xfId="7343" xr:uid="{00000000-0005-0000-0000-0000BE1C0000}"/>
    <cellStyle name="Normal 8 2 2 5 2" xfId="7344" xr:uid="{00000000-0005-0000-0000-0000BF1C0000}"/>
    <cellStyle name="Normal 8 2 2 5 2 2" xfId="7345" xr:uid="{00000000-0005-0000-0000-0000C01C0000}"/>
    <cellStyle name="Normal 8 2 2 5 3" xfId="7346" xr:uid="{00000000-0005-0000-0000-0000C11C0000}"/>
    <cellStyle name="Normal 8 2 2 6" xfId="7347" xr:uid="{00000000-0005-0000-0000-0000C21C0000}"/>
    <cellStyle name="Normal 8 2 2 6 2" xfId="7348" xr:uid="{00000000-0005-0000-0000-0000C31C0000}"/>
    <cellStyle name="Normal 8 2 2 7" xfId="7349" xr:uid="{00000000-0005-0000-0000-0000C41C0000}"/>
    <cellStyle name="Normal 8 2 2 8" xfId="9693" xr:uid="{EB5DA62C-DBCA-484E-95F0-254F604DED54}"/>
    <cellStyle name="Normal 8 2 2 9" xfId="9988" xr:uid="{D115D71C-C9DB-4AE8-8B12-BD279724C663}"/>
    <cellStyle name="Normal 8 2 3" xfId="7350" xr:uid="{00000000-0005-0000-0000-0000C51C0000}"/>
    <cellStyle name="Normal 8 2 3 2" xfId="7351" xr:uid="{00000000-0005-0000-0000-0000C61C0000}"/>
    <cellStyle name="Normal 8 2 3 2 2" xfId="7352" xr:uid="{00000000-0005-0000-0000-0000C71C0000}"/>
    <cellStyle name="Normal 8 2 3 3" xfId="7353" xr:uid="{00000000-0005-0000-0000-0000C81C0000}"/>
    <cellStyle name="Normal 8 2 4" xfId="7354" xr:uid="{00000000-0005-0000-0000-0000C91C0000}"/>
    <cellStyle name="Normal 8 2 4 2" xfId="7355" xr:uid="{00000000-0005-0000-0000-0000CA1C0000}"/>
    <cellStyle name="Normal 8 2 4 2 2" xfId="7356" xr:uid="{00000000-0005-0000-0000-0000CB1C0000}"/>
    <cellStyle name="Normal 8 2 4 3" xfId="7357" xr:uid="{00000000-0005-0000-0000-0000CC1C0000}"/>
    <cellStyle name="Normal 8 2 5" xfId="7358" xr:uid="{00000000-0005-0000-0000-0000CD1C0000}"/>
    <cellStyle name="Normal 8 2 5 2" xfId="7359" xr:uid="{00000000-0005-0000-0000-0000CE1C0000}"/>
    <cellStyle name="Normal 8 2 5 2 2" xfId="7360" xr:uid="{00000000-0005-0000-0000-0000CF1C0000}"/>
    <cellStyle name="Normal 8 2 5 3" xfId="7361" xr:uid="{00000000-0005-0000-0000-0000D01C0000}"/>
    <cellStyle name="Normal 8 2 6" xfId="7362" xr:uid="{00000000-0005-0000-0000-0000D11C0000}"/>
    <cellStyle name="Normal 8 2 6 2" xfId="7363" xr:uid="{00000000-0005-0000-0000-0000D21C0000}"/>
    <cellStyle name="Normal 8 2 7" xfId="7364" xr:uid="{00000000-0005-0000-0000-0000D31C0000}"/>
    <cellStyle name="Normal 8 2 8" xfId="9579" xr:uid="{E1C78446-234A-4D2F-93CB-295211D72DA2}"/>
    <cellStyle name="Normal 8 2 9" xfId="9874" xr:uid="{0FFB24F9-8471-4D31-8058-807AB817A243}"/>
    <cellStyle name="Normal 8 20" xfId="7365" xr:uid="{00000000-0005-0000-0000-0000D41C0000}"/>
    <cellStyle name="Normal 8 21" xfId="7366" xr:uid="{00000000-0005-0000-0000-0000D51C0000}"/>
    <cellStyle name="Normal 8 22" xfId="7367" xr:uid="{00000000-0005-0000-0000-0000D61C0000}"/>
    <cellStyle name="Normal 8 23" xfId="7368" xr:uid="{00000000-0005-0000-0000-0000D71C0000}"/>
    <cellStyle name="Normal 8 24" xfId="7369" xr:uid="{00000000-0005-0000-0000-0000D81C0000}"/>
    <cellStyle name="Normal 8 25" xfId="7370" xr:uid="{00000000-0005-0000-0000-0000D91C0000}"/>
    <cellStyle name="Normal 8 26" xfId="7371" xr:uid="{00000000-0005-0000-0000-0000DA1C0000}"/>
    <cellStyle name="Normal 8 27" xfId="7372" xr:uid="{00000000-0005-0000-0000-0000DB1C0000}"/>
    <cellStyle name="Normal 8 28" xfId="7373" xr:uid="{00000000-0005-0000-0000-0000DC1C0000}"/>
    <cellStyle name="Normal 8 29" xfId="7374" xr:uid="{00000000-0005-0000-0000-0000DD1C0000}"/>
    <cellStyle name="Normal 8 3" xfId="7375" xr:uid="{00000000-0005-0000-0000-0000DE1C0000}"/>
    <cellStyle name="Normal 8 3 2" xfId="7376" xr:uid="{00000000-0005-0000-0000-0000DF1C0000}"/>
    <cellStyle name="Normal 8 3 2 2" xfId="7377" xr:uid="{00000000-0005-0000-0000-0000E01C0000}"/>
    <cellStyle name="Normal 8 3 3" xfId="7378" xr:uid="{00000000-0005-0000-0000-0000E11C0000}"/>
    <cellStyle name="Normal 8 3 4" xfId="9636" xr:uid="{F3E2237D-0BFC-4492-A739-39D7471EEA69}"/>
    <cellStyle name="Normal 8 3 5" xfId="9931" xr:uid="{6E034FC4-4546-4616-9EEC-6E545E0F42D2}"/>
    <cellStyle name="Normal 8 30" xfId="7379" xr:uid="{00000000-0005-0000-0000-0000E21C0000}"/>
    <cellStyle name="Normal 8 31" xfId="7380" xr:uid="{00000000-0005-0000-0000-0000E31C0000}"/>
    <cellStyle name="Normal 8 32" xfId="7381" xr:uid="{00000000-0005-0000-0000-0000E41C0000}"/>
    <cellStyle name="Normal 8 33" xfId="7382" xr:uid="{00000000-0005-0000-0000-0000E51C0000}"/>
    <cellStyle name="Normal 8 34" xfId="7383" xr:uid="{00000000-0005-0000-0000-0000E61C0000}"/>
    <cellStyle name="Normal 8 35" xfId="7384" xr:uid="{00000000-0005-0000-0000-0000E71C0000}"/>
    <cellStyle name="Normal 8 36" xfId="7385" xr:uid="{00000000-0005-0000-0000-0000E81C0000}"/>
    <cellStyle name="Normal 8 37" xfId="7386" xr:uid="{00000000-0005-0000-0000-0000E91C0000}"/>
    <cellStyle name="Normal 8 38" xfId="7387" xr:uid="{00000000-0005-0000-0000-0000EA1C0000}"/>
    <cellStyle name="Normal 8 39" xfId="7388" xr:uid="{00000000-0005-0000-0000-0000EB1C0000}"/>
    <cellStyle name="Normal 8 39 2" xfId="7389" xr:uid="{00000000-0005-0000-0000-0000EC1C0000}"/>
    <cellStyle name="Normal 8 4" xfId="7390" xr:uid="{00000000-0005-0000-0000-0000ED1C0000}"/>
    <cellStyle name="Normal 8 4 2" xfId="7391" xr:uid="{00000000-0005-0000-0000-0000EE1C0000}"/>
    <cellStyle name="Normal 8 4 2 2" xfId="7392" xr:uid="{00000000-0005-0000-0000-0000EF1C0000}"/>
    <cellStyle name="Normal 8 4 3" xfId="7393" xr:uid="{00000000-0005-0000-0000-0000F01C0000}"/>
    <cellStyle name="Normal 8 40" xfId="7394" xr:uid="{00000000-0005-0000-0000-0000F11C0000}"/>
    <cellStyle name="Normal 8 40 2" xfId="7395" xr:uid="{00000000-0005-0000-0000-0000F21C0000}"/>
    <cellStyle name="Normal 8 41" xfId="7396" xr:uid="{00000000-0005-0000-0000-0000F31C0000}"/>
    <cellStyle name="Normal 8 42" xfId="7397" xr:uid="{00000000-0005-0000-0000-0000F41C0000}"/>
    <cellStyle name="Normal 8 43" xfId="7398" xr:uid="{00000000-0005-0000-0000-0000F51C0000}"/>
    <cellStyle name="Normal 8 44" xfId="7399" xr:uid="{00000000-0005-0000-0000-0000F61C0000}"/>
    <cellStyle name="Normal 8 45" xfId="7400" xr:uid="{00000000-0005-0000-0000-0000F71C0000}"/>
    <cellStyle name="Normal 8 46" xfId="7401" xr:uid="{00000000-0005-0000-0000-0000F81C0000}"/>
    <cellStyle name="Normal 8 47" xfId="7402" xr:uid="{00000000-0005-0000-0000-0000F91C0000}"/>
    <cellStyle name="Normal 8 48" xfId="7403" xr:uid="{00000000-0005-0000-0000-0000FA1C0000}"/>
    <cellStyle name="Normal 8 49" xfId="7404" xr:uid="{00000000-0005-0000-0000-0000FB1C0000}"/>
    <cellStyle name="Normal 8 5" xfId="7405" xr:uid="{00000000-0005-0000-0000-0000FC1C0000}"/>
    <cellStyle name="Normal 8 5 2" xfId="7406" xr:uid="{00000000-0005-0000-0000-0000FD1C0000}"/>
    <cellStyle name="Normal 8 5 2 2" xfId="7407" xr:uid="{00000000-0005-0000-0000-0000FE1C0000}"/>
    <cellStyle name="Normal 8 5 3" xfId="7408" xr:uid="{00000000-0005-0000-0000-0000FF1C0000}"/>
    <cellStyle name="Normal 8 50" xfId="7409" xr:uid="{00000000-0005-0000-0000-0000001D0000}"/>
    <cellStyle name="Normal 8 51" xfId="7410" xr:uid="{00000000-0005-0000-0000-0000011D0000}"/>
    <cellStyle name="Normal 8 52" xfId="7411" xr:uid="{00000000-0005-0000-0000-0000021D0000}"/>
    <cellStyle name="Normal 8 53" xfId="7412" xr:uid="{00000000-0005-0000-0000-0000031D0000}"/>
    <cellStyle name="Normal 8 54" xfId="7413" xr:uid="{00000000-0005-0000-0000-0000041D0000}"/>
    <cellStyle name="Normal 8 55" xfId="7414" xr:uid="{00000000-0005-0000-0000-0000051D0000}"/>
    <cellStyle name="Normal 8 56" xfId="7415" xr:uid="{00000000-0005-0000-0000-0000061D0000}"/>
    <cellStyle name="Normal 8 57" xfId="7416" xr:uid="{00000000-0005-0000-0000-0000071D0000}"/>
    <cellStyle name="Normal 8 58" xfId="7417" xr:uid="{00000000-0005-0000-0000-0000081D0000}"/>
    <cellStyle name="Normal 8 59" xfId="7418" xr:uid="{00000000-0005-0000-0000-0000091D0000}"/>
    <cellStyle name="Normal 8 6" xfId="7419" xr:uid="{00000000-0005-0000-0000-00000A1D0000}"/>
    <cellStyle name="Normal 8 6 2" xfId="7420" xr:uid="{00000000-0005-0000-0000-00000B1D0000}"/>
    <cellStyle name="Normal 8 6 2 2" xfId="7421" xr:uid="{00000000-0005-0000-0000-00000C1D0000}"/>
    <cellStyle name="Normal 8 6 3" xfId="7422" xr:uid="{00000000-0005-0000-0000-00000D1D0000}"/>
    <cellStyle name="Normal 8 60" xfId="7423" xr:uid="{00000000-0005-0000-0000-00000E1D0000}"/>
    <cellStyle name="Normal 8 61" xfId="7424" xr:uid="{00000000-0005-0000-0000-00000F1D0000}"/>
    <cellStyle name="Normal 8 62" xfId="7425" xr:uid="{00000000-0005-0000-0000-0000101D0000}"/>
    <cellStyle name="Normal 8 63" xfId="7426" xr:uid="{00000000-0005-0000-0000-0000111D0000}"/>
    <cellStyle name="Normal 8 64" xfId="7427" xr:uid="{00000000-0005-0000-0000-0000121D0000}"/>
    <cellStyle name="Normal 8 65" xfId="7428" xr:uid="{00000000-0005-0000-0000-0000131D0000}"/>
    <cellStyle name="Normal 8 66" xfId="7429" xr:uid="{00000000-0005-0000-0000-0000141D0000}"/>
    <cellStyle name="Normal 8 67" xfId="7430" xr:uid="{00000000-0005-0000-0000-0000151D0000}"/>
    <cellStyle name="Normal 8 68" xfId="7431" xr:uid="{00000000-0005-0000-0000-0000161D0000}"/>
    <cellStyle name="Normal 8 69" xfId="7432" xr:uid="{00000000-0005-0000-0000-0000171D0000}"/>
    <cellStyle name="Normal 8 7" xfId="7433" xr:uid="{00000000-0005-0000-0000-0000181D0000}"/>
    <cellStyle name="Normal 8 7 2" xfId="7434" xr:uid="{00000000-0005-0000-0000-0000191D0000}"/>
    <cellStyle name="Normal 8 70" xfId="7435" xr:uid="{00000000-0005-0000-0000-00001A1D0000}"/>
    <cellStyle name="Normal 8 71" xfId="7436" xr:uid="{00000000-0005-0000-0000-00001B1D0000}"/>
    <cellStyle name="Normal 8 72" xfId="7437" xr:uid="{00000000-0005-0000-0000-00001C1D0000}"/>
    <cellStyle name="Normal 8 73" xfId="7438" xr:uid="{00000000-0005-0000-0000-00001D1D0000}"/>
    <cellStyle name="Normal 8 74" xfId="7439" xr:uid="{00000000-0005-0000-0000-00001E1D0000}"/>
    <cellStyle name="Normal 8 75" xfId="7440" xr:uid="{00000000-0005-0000-0000-00001F1D0000}"/>
    <cellStyle name="Normal 8 76" xfId="7441" xr:uid="{00000000-0005-0000-0000-0000201D0000}"/>
    <cellStyle name="Normal 8 77" xfId="7442" xr:uid="{00000000-0005-0000-0000-0000211D0000}"/>
    <cellStyle name="Normal 8 78" xfId="7443" xr:uid="{00000000-0005-0000-0000-0000221D0000}"/>
    <cellStyle name="Normal 8 79" xfId="7444" xr:uid="{00000000-0005-0000-0000-0000231D0000}"/>
    <cellStyle name="Normal 8 8" xfId="7445" xr:uid="{00000000-0005-0000-0000-0000241D0000}"/>
    <cellStyle name="Normal 8 80" xfId="7446" xr:uid="{00000000-0005-0000-0000-0000251D0000}"/>
    <cellStyle name="Normal 8 81" xfId="7447" xr:uid="{00000000-0005-0000-0000-0000261D0000}"/>
    <cellStyle name="Normal 8 82" xfId="7448" xr:uid="{00000000-0005-0000-0000-0000271D0000}"/>
    <cellStyle name="Normal 8 83" xfId="7449" xr:uid="{00000000-0005-0000-0000-0000281D0000}"/>
    <cellStyle name="Normal 8 84" xfId="7450" xr:uid="{00000000-0005-0000-0000-0000291D0000}"/>
    <cellStyle name="Normal 8 85" xfId="7451" xr:uid="{00000000-0005-0000-0000-00002A1D0000}"/>
    <cellStyle name="Normal 8 86" xfId="7452" xr:uid="{00000000-0005-0000-0000-00002B1D0000}"/>
    <cellStyle name="Normal 8 87" xfId="7453" xr:uid="{00000000-0005-0000-0000-00002C1D0000}"/>
    <cellStyle name="Normal 8 88" xfId="7454" xr:uid="{00000000-0005-0000-0000-00002D1D0000}"/>
    <cellStyle name="Normal 8 89" xfId="7455" xr:uid="{00000000-0005-0000-0000-00002E1D0000}"/>
    <cellStyle name="Normal 8 9" xfId="7456" xr:uid="{00000000-0005-0000-0000-00002F1D0000}"/>
    <cellStyle name="Normal 8 90" xfId="7457" xr:uid="{00000000-0005-0000-0000-0000301D0000}"/>
    <cellStyle name="Normal 8 91" xfId="7458" xr:uid="{00000000-0005-0000-0000-0000311D0000}"/>
    <cellStyle name="Normal 8 92" xfId="7459" xr:uid="{00000000-0005-0000-0000-0000321D0000}"/>
    <cellStyle name="Normal 8 92 2" xfId="7460" xr:uid="{00000000-0005-0000-0000-0000331D0000}"/>
    <cellStyle name="Normal 8 93" xfId="7461" xr:uid="{00000000-0005-0000-0000-0000341D0000}"/>
    <cellStyle name="Normal 8 94" xfId="7462" xr:uid="{00000000-0005-0000-0000-0000351D0000}"/>
    <cellStyle name="Normal 8 95" xfId="9411" xr:uid="{00000000-0005-0000-0000-0000361D0000}"/>
    <cellStyle name="Normal 8 96" xfId="9416" xr:uid="{00000000-0005-0000-0000-0000371D0000}"/>
    <cellStyle name="Normal 8 96 2" xfId="9421" xr:uid="{00000000-0005-0000-0000-0000381D0000}"/>
    <cellStyle name="Normal 8 96 2 2" xfId="9440" xr:uid="{79C9E6AB-2A4D-42C6-AD75-36830F3AAE1A}"/>
    <cellStyle name="Normal 8 96 2 2 2" xfId="9746" xr:uid="{1E8A60BC-629F-4AC7-8504-354F2AF70B82}"/>
    <cellStyle name="Normal 8 96 2 2 2 2" xfId="9747" xr:uid="{BFFF4CF4-9440-4A0F-8B4F-72045CBEB3AB}"/>
    <cellStyle name="Normal 8 97" xfId="9521" xr:uid="{48B720C2-2AF8-4D17-9D28-5157895DCD43}"/>
    <cellStyle name="Normal 8 98" xfId="9816" xr:uid="{FFD7985B-A463-42E0-BC05-63A7091CD90D}"/>
    <cellStyle name="Normal 80" xfId="7463" xr:uid="{00000000-0005-0000-0000-0000391D0000}"/>
    <cellStyle name="Normal 81" xfId="7464" xr:uid="{00000000-0005-0000-0000-00003A1D0000}"/>
    <cellStyle name="Normal 82" xfId="7465" xr:uid="{00000000-0005-0000-0000-00003B1D0000}"/>
    <cellStyle name="Normal 83" xfId="7466" xr:uid="{00000000-0005-0000-0000-00003C1D0000}"/>
    <cellStyle name="Normal 84" xfId="7467" xr:uid="{00000000-0005-0000-0000-00003D1D0000}"/>
    <cellStyle name="Normal 85" xfId="7468" xr:uid="{00000000-0005-0000-0000-00003E1D0000}"/>
    <cellStyle name="Normal 86" xfId="7469" xr:uid="{00000000-0005-0000-0000-00003F1D0000}"/>
    <cellStyle name="Normal 87" xfId="7470" xr:uid="{00000000-0005-0000-0000-0000401D0000}"/>
    <cellStyle name="Normal 88" xfId="7471" xr:uid="{00000000-0005-0000-0000-0000411D0000}"/>
    <cellStyle name="Normal 89" xfId="7472" xr:uid="{00000000-0005-0000-0000-0000421D0000}"/>
    <cellStyle name="Normal 89 2" xfId="7473" xr:uid="{00000000-0005-0000-0000-0000431D0000}"/>
    <cellStyle name="Normal 9" xfId="7474" xr:uid="{00000000-0005-0000-0000-0000441D0000}"/>
    <cellStyle name="Normal 9 10" xfId="7475" xr:uid="{00000000-0005-0000-0000-0000451D0000}"/>
    <cellStyle name="Normal 9 11" xfId="7476" xr:uid="{00000000-0005-0000-0000-0000461D0000}"/>
    <cellStyle name="Normal 9 12" xfId="7477" xr:uid="{00000000-0005-0000-0000-0000471D0000}"/>
    <cellStyle name="Normal 9 13" xfId="7478" xr:uid="{00000000-0005-0000-0000-0000481D0000}"/>
    <cellStyle name="Normal 9 14" xfId="7479" xr:uid="{00000000-0005-0000-0000-0000491D0000}"/>
    <cellStyle name="Normal 9 15" xfId="7480" xr:uid="{00000000-0005-0000-0000-00004A1D0000}"/>
    <cellStyle name="Normal 9 16" xfId="7481" xr:uid="{00000000-0005-0000-0000-00004B1D0000}"/>
    <cellStyle name="Normal 9 17" xfId="7482" xr:uid="{00000000-0005-0000-0000-00004C1D0000}"/>
    <cellStyle name="Normal 9 18" xfId="7483" xr:uid="{00000000-0005-0000-0000-00004D1D0000}"/>
    <cellStyle name="Normal 9 19" xfId="7484" xr:uid="{00000000-0005-0000-0000-00004E1D0000}"/>
    <cellStyle name="Normal 9 2" xfId="7485" xr:uid="{00000000-0005-0000-0000-00004F1D0000}"/>
    <cellStyle name="Normal 9 2 2" xfId="7486" xr:uid="{00000000-0005-0000-0000-0000501D0000}"/>
    <cellStyle name="Normal 9 20" xfId="7487" xr:uid="{00000000-0005-0000-0000-0000511D0000}"/>
    <cellStyle name="Normal 9 21" xfId="7488" xr:uid="{00000000-0005-0000-0000-0000521D0000}"/>
    <cellStyle name="Normal 9 22" xfId="7489" xr:uid="{00000000-0005-0000-0000-0000531D0000}"/>
    <cellStyle name="Normal 9 23" xfId="7490" xr:uid="{00000000-0005-0000-0000-0000541D0000}"/>
    <cellStyle name="Normal 9 24" xfId="7491" xr:uid="{00000000-0005-0000-0000-0000551D0000}"/>
    <cellStyle name="Normal 9 25" xfId="7492" xr:uid="{00000000-0005-0000-0000-0000561D0000}"/>
    <cellStyle name="Normal 9 26" xfId="7493" xr:uid="{00000000-0005-0000-0000-0000571D0000}"/>
    <cellStyle name="Normal 9 27" xfId="7494" xr:uid="{00000000-0005-0000-0000-0000581D0000}"/>
    <cellStyle name="Normal 9 28" xfId="7495" xr:uid="{00000000-0005-0000-0000-0000591D0000}"/>
    <cellStyle name="Normal 9 29" xfId="7496" xr:uid="{00000000-0005-0000-0000-00005A1D0000}"/>
    <cellStyle name="Normal 9 3" xfId="7497" xr:uid="{00000000-0005-0000-0000-00005B1D0000}"/>
    <cellStyle name="Normal 9 30" xfId="7498" xr:uid="{00000000-0005-0000-0000-00005C1D0000}"/>
    <cellStyle name="Normal 9 31" xfId="7499" xr:uid="{00000000-0005-0000-0000-00005D1D0000}"/>
    <cellStyle name="Normal 9 32" xfId="7500" xr:uid="{00000000-0005-0000-0000-00005E1D0000}"/>
    <cellStyle name="Normal 9 33" xfId="7501" xr:uid="{00000000-0005-0000-0000-00005F1D0000}"/>
    <cellStyle name="Normal 9 34" xfId="7502" xr:uid="{00000000-0005-0000-0000-0000601D0000}"/>
    <cellStyle name="Normal 9 35" xfId="7503" xr:uid="{00000000-0005-0000-0000-0000611D0000}"/>
    <cellStyle name="Normal 9 36" xfId="7504" xr:uid="{00000000-0005-0000-0000-0000621D0000}"/>
    <cellStyle name="Normal 9 37" xfId="7505" xr:uid="{00000000-0005-0000-0000-0000631D0000}"/>
    <cellStyle name="Normal 9 38" xfId="7506" xr:uid="{00000000-0005-0000-0000-0000641D0000}"/>
    <cellStyle name="Normal 9 39" xfId="7507" xr:uid="{00000000-0005-0000-0000-0000651D0000}"/>
    <cellStyle name="Normal 9 4" xfId="7508" xr:uid="{00000000-0005-0000-0000-0000661D0000}"/>
    <cellStyle name="Normal 9 40" xfId="7509" xr:uid="{00000000-0005-0000-0000-0000671D0000}"/>
    <cellStyle name="Normal 9 41" xfId="7510" xr:uid="{00000000-0005-0000-0000-0000681D0000}"/>
    <cellStyle name="Normal 9 42" xfId="7511" xr:uid="{00000000-0005-0000-0000-0000691D0000}"/>
    <cellStyle name="Normal 9 43" xfId="7512" xr:uid="{00000000-0005-0000-0000-00006A1D0000}"/>
    <cellStyle name="Normal 9 44" xfId="7513" xr:uid="{00000000-0005-0000-0000-00006B1D0000}"/>
    <cellStyle name="Normal 9 45" xfId="7514" xr:uid="{00000000-0005-0000-0000-00006C1D0000}"/>
    <cellStyle name="Normal 9 46" xfId="7515" xr:uid="{00000000-0005-0000-0000-00006D1D0000}"/>
    <cellStyle name="Normal 9 47" xfId="7516" xr:uid="{00000000-0005-0000-0000-00006E1D0000}"/>
    <cellStyle name="Normal 9 48" xfId="7517" xr:uid="{00000000-0005-0000-0000-00006F1D0000}"/>
    <cellStyle name="Normal 9 49" xfId="7518" xr:uid="{00000000-0005-0000-0000-0000701D0000}"/>
    <cellStyle name="Normal 9 5" xfId="7519" xr:uid="{00000000-0005-0000-0000-0000711D0000}"/>
    <cellStyle name="Normal 9 50" xfId="7520" xr:uid="{00000000-0005-0000-0000-0000721D0000}"/>
    <cellStyle name="Normal 9 51" xfId="7521" xr:uid="{00000000-0005-0000-0000-0000731D0000}"/>
    <cellStyle name="Normal 9 52" xfId="7522" xr:uid="{00000000-0005-0000-0000-0000741D0000}"/>
    <cellStyle name="Normal 9 53" xfId="7523" xr:uid="{00000000-0005-0000-0000-0000751D0000}"/>
    <cellStyle name="Normal 9 54" xfId="7524" xr:uid="{00000000-0005-0000-0000-0000761D0000}"/>
    <cellStyle name="Normal 9 55" xfId="7525" xr:uid="{00000000-0005-0000-0000-0000771D0000}"/>
    <cellStyle name="Normal 9 56" xfId="7526" xr:uid="{00000000-0005-0000-0000-0000781D0000}"/>
    <cellStyle name="Normal 9 57" xfId="7527" xr:uid="{00000000-0005-0000-0000-0000791D0000}"/>
    <cellStyle name="Normal 9 58" xfId="7528" xr:uid="{00000000-0005-0000-0000-00007A1D0000}"/>
    <cellStyle name="Normal 9 59" xfId="7529" xr:uid="{00000000-0005-0000-0000-00007B1D0000}"/>
    <cellStyle name="Normal 9 6" xfId="7530" xr:uid="{00000000-0005-0000-0000-00007C1D0000}"/>
    <cellStyle name="Normal 9 60" xfId="7531" xr:uid="{00000000-0005-0000-0000-00007D1D0000}"/>
    <cellStyle name="Normal 9 61" xfId="7532" xr:uid="{00000000-0005-0000-0000-00007E1D0000}"/>
    <cellStyle name="Normal 9 62" xfId="7533" xr:uid="{00000000-0005-0000-0000-00007F1D0000}"/>
    <cellStyle name="Normal 9 63" xfId="7534" xr:uid="{00000000-0005-0000-0000-0000801D0000}"/>
    <cellStyle name="Normal 9 64" xfId="7535" xr:uid="{00000000-0005-0000-0000-0000811D0000}"/>
    <cellStyle name="Normal 9 65" xfId="7536" xr:uid="{00000000-0005-0000-0000-0000821D0000}"/>
    <cellStyle name="Normal 9 66" xfId="7537" xr:uid="{00000000-0005-0000-0000-0000831D0000}"/>
    <cellStyle name="Normal 9 67" xfId="7538" xr:uid="{00000000-0005-0000-0000-0000841D0000}"/>
    <cellStyle name="Normal 9 68" xfId="7539" xr:uid="{00000000-0005-0000-0000-0000851D0000}"/>
    <cellStyle name="Normal 9 69" xfId="7540" xr:uid="{00000000-0005-0000-0000-0000861D0000}"/>
    <cellStyle name="Normal 9 7" xfId="7541" xr:uid="{00000000-0005-0000-0000-0000871D0000}"/>
    <cellStyle name="Normal 9 70" xfId="7542" xr:uid="{00000000-0005-0000-0000-0000881D0000}"/>
    <cellStyle name="Normal 9 71" xfId="7543" xr:uid="{00000000-0005-0000-0000-0000891D0000}"/>
    <cellStyle name="Normal 9 72" xfId="7544" xr:uid="{00000000-0005-0000-0000-00008A1D0000}"/>
    <cellStyle name="Normal 9 73" xfId="7545" xr:uid="{00000000-0005-0000-0000-00008B1D0000}"/>
    <cellStyle name="Normal 9 74" xfId="7546" xr:uid="{00000000-0005-0000-0000-00008C1D0000}"/>
    <cellStyle name="Normal 9 75" xfId="7547" xr:uid="{00000000-0005-0000-0000-00008D1D0000}"/>
    <cellStyle name="Normal 9 76" xfId="7548" xr:uid="{00000000-0005-0000-0000-00008E1D0000}"/>
    <cellStyle name="Normal 9 77" xfId="7549" xr:uid="{00000000-0005-0000-0000-00008F1D0000}"/>
    <cellStyle name="Normal 9 78" xfId="7550" xr:uid="{00000000-0005-0000-0000-0000901D0000}"/>
    <cellStyle name="Normal 9 79" xfId="7551" xr:uid="{00000000-0005-0000-0000-0000911D0000}"/>
    <cellStyle name="Normal 9 8" xfId="7552" xr:uid="{00000000-0005-0000-0000-0000921D0000}"/>
    <cellStyle name="Normal 9 80" xfId="7553" xr:uid="{00000000-0005-0000-0000-0000931D0000}"/>
    <cellStyle name="Normal 9 81" xfId="7554" xr:uid="{00000000-0005-0000-0000-0000941D0000}"/>
    <cellStyle name="Normal 9 82" xfId="7555" xr:uid="{00000000-0005-0000-0000-0000951D0000}"/>
    <cellStyle name="Normal 9 83" xfId="7556" xr:uid="{00000000-0005-0000-0000-0000961D0000}"/>
    <cellStyle name="Normal 9 84" xfId="7557" xr:uid="{00000000-0005-0000-0000-0000971D0000}"/>
    <cellStyle name="Normal 9 85" xfId="7558" xr:uid="{00000000-0005-0000-0000-0000981D0000}"/>
    <cellStyle name="Normal 9 86" xfId="7559" xr:uid="{00000000-0005-0000-0000-0000991D0000}"/>
    <cellStyle name="Normal 9 87" xfId="7560" xr:uid="{00000000-0005-0000-0000-00009A1D0000}"/>
    <cellStyle name="Normal 9 88" xfId="7561" xr:uid="{00000000-0005-0000-0000-00009B1D0000}"/>
    <cellStyle name="Normal 9 89" xfId="7562" xr:uid="{00000000-0005-0000-0000-00009C1D0000}"/>
    <cellStyle name="Normal 9 9" xfId="7563" xr:uid="{00000000-0005-0000-0000-00009D1D0000}"/>
    <cellStyle name="Normal 9 90" xfId="7564" xr:uid="{00000000-0005-0000-0000-00009E1D0000}"/>
    <cellStyle name="Normal 9 91" xfId="7565" xr:uid="{00000000-0005-0000-0000-00009F1D0000}"/>
    <cellStyle name="Normal 9 92" xfId="9720" xr:uid="{6A17B1A2-A345-433F-9454-A60B2F2121E7}"/>
    <cellStyle name="Normal 9 93" xfId="10015" xr:uid="{9DBBFEE5-07B2-4CEF-A252-EA8154DB7F9C}"/>
    <cellStyle name="Normal 90" xfId="7566" xr:uid="{00000000-0005-0000-0000-0000A01D0000}"/>
    <cellStyle name="Normal 90 2" xfId="7567" xr:uid="{00000000-0005-0000-0000-0000A11D0000}"/>
    <cellStyle name="Normal 90 3" xfId="7568" xr:uid="{00000000-0005-0000-0000-0000A21D0000}"/>
    <cellStyle name="Normal 91" xfId="7569" xr:uid="{00000000-0005-0000-0000-0000A31D0000}"/>
    <cellStyle name="Normal 91 2" xfId="7570" xr:uid="{00000000-0005-0000-0000-0000A41D0000}"/>
    <cellStyle name="Normal 92" xfId="7571" xr:uid="{00000000-0005-0000-0000-0000A51D0000}"/>
    <cellStyle name="Normal 93" xfId="7572" xr:uid="{00000000-0005-0000-0000-0000A61D0000}"/>
    <cellStyle name="Normal 94" xfId="7573" xr:uid="{00000000-0005-0000-0000-0000A71D0000}"/>
    <cellStyle name="Normal 95" xfId="7574" xr:uid="{00000000-0005-0000-0000-0000A81D0000}"/>
    <cellStyle name="Normal 95 2" xfId="7575" xr:uid="{00000000-0005-0000-0000-0000A91D0000}"/>
    <cellStyle name="Normal 96" xfId="7576" xr:uid="{00000000-0005-0000-0000-0000AA1D0000}"/>
    <cellStyle name="Normal 97" xfId="7577" xr:uid="{00000000-0005-0000-0000-0000AB1D0000}"/>
    <cellStyle name="Normal 98" xfId="7578" xr:uid="{00000000-0005-0000-0000-0000AC1D0000}"/>
    <cellStyle name="Normal 99" xfId="7579" xr:uid="{00000000-0005-0000-0000-0000AD1D0000}"/>
    <cellStyle name="Normal FICA" xfId="7580" xr:uid="{00000000-0005-0000-0000-0000AE1D0000}"/>
    <cellStyle name="Normal FUI" xfId="7581" xr:uid="{00000000-0005-0000-0000-0000AF1D0000}"/>
    <cellStyle name="Normal Other Benefits" xfId="7582" xr:uid="{00000000-0005-0000-0000-0000B01D0000}"/>
    <cellStyle name="Note 2" xfId="7583" xr:uid="{00000000-0005-0000-0000-0000B11D0000}"/>
    <cellStyle name="Note 2 2" xfId="7584" xr:uid="{00000000-0005-0000-0000-0000B21D0000}"/>
    <cellStyle name="Note 2 2 2" xfId="7585" xr:uid="{00000000-0005-0000-0000-0000B31D0000}"/>
    <cellStyle name="Note 2 2 2 2" xfId="9695" xr:uid="{BA1C3578-D2D3-439F-A18A-B47C3D84FE3B}"/>
    <cellStyle name="Note 2 2 2 3" xfId="9990" xr:uid="{32DE28A3-3C44-489B-BEA1-9F3CFA112E3C}"/>
    <cellStyle name="Note 2 2 3" xfId="7586" xr:uid="{00000000-0005-0000-0000-0000B41D0000}"/>
    <cellStyle name="Note 2 2 4" xfId="9581" xr:uid="{19BC9575-75C2-4463-814A-902361901EA6}"/>
    <cellStyle name="Note 2 2 5" xfId="9876" xr:uid="{41BE0334-2781-4559-81B2-A7BC1515D216}"/>
    <cellStyle name="Note 2 3" xfId="7587" xr:uid="{00000000-0005-0000-0000-0000B51D0000}"/>
    <cellStyle name="Note 2 3 2" xfId="7588" xr:uid="{00000000-0005-0000-0000-0000B61D0000}"/>
    <cellStyle name="Note 2 3 3" xfId="9638" xr:uid="{360B6393-D3D3-4A12-9AE1-863CBD4C857C}"/>
    <cellStyle name="Note 2 3 4" xfId="9933" xr:uid="{A64C1F8B-387D-4F58-BE39-39848AC35661}"/>
    <cellStyle name="Note 2 4" xfId="7589" xr:uid="{00000000-0005-0000-0000-0000B71D0000}"/>
    <cellStyle name="Note 2 4 2" xfId="7590" xr:uid="{00000000-0005-0000-0000-0000B81D0000}"/>
    <cellStyle name="Note 2 5" xfId="7591" xr:uid="{00000000-0005-0000-0000-0000B91D0000}"/>
    <cellStyle name="Note 2 5 2" xfId="7592" xr:uid="{00000000-0005-0000-0000-0000BA1D0000}"/>
    <cellStyle name="Note 2 6" xfId="9524" xr:uid="{C55EE0F8-1DA4-4EC1-8367-E4AB85C3E28F}"/>
    <cellStyle name="Note 2 7" xfId="9818" xr:uid="{82A51A4B-19AE-49EA-A1BC-91EB505594B4}"/>
    <cellStyle name="Note 3" xfId="7593" xr:uid="{00000000-0005-0000-0000-0000BB1D0000}"/>
    <cellStyle name="Note 3 2" xfId="7594" xr:uid="{00000000-0005-0000-0000-0000BC1D0000}"/>
    <cellStyle name="Note 3 3" xfId="7595" xr:uid="{00000000-0005-0000-0000-0000BD1D0000}"/>
    <cellStyle name="Note 3 4" xfId="9721" xr:uid="{8C4BEB22-ABE7-4B65-B248-16A83E2083FA}"/>
    <cellStyle name="Note 3 5" xfId="10016" xr:uid="{46F7FEED-26DB-43DA-B800-0BD388AC282A}"/>
    <cellStyle name="Note 4" xfId="7596" xr:uid="{00000000-0005-0000-0000-0000BE1D0000}"/>
    <cellStyle name="Note 4 2" xfId="7597" xr:uid="{00000000-0005-0000-0000-0000BF1D0000}"/>
    <cellStyle name="Note 5" xfId="7598" xr:uid="{00000000-0005-0000-0000-0000C01D0000}"/>
    <cellStyle name="Output" xfId="9473" builtinId="21" customBuiltin="1"/>
    <cellStyle name="Output 2" xfId="7599" xr:uid="{00000000-0005-0000-0000-0000C11D0000}"/>
    <cellStyle name="Output 3" xfId="7600" xr:uid="{00000000-0005-0000-0000-0000C21D0000}"/>
    <cellStyle name="Output 4" xfId="7601" xr:uid="{00000000-0005-0000-0000-0000C31D0000}"/>
    <cellStyle name="Output 5" xfId="7602" xr:uid="{00000000-0005-0000-0000-0000C41D0000}"/>
    <cellStyle name="Output 6" xfId="7603" xr:uid="{00000000-0005-0000-0000-0000C51D0000}"/>
    <cellStyle name="Output 7" xfId="7604" xr:uid="{00000000-0005-0000-0000-0000C61D0000}"/>
    <cellStyle name="Output Amounts" xfId="7605" xr:uid="{00000000-0005-0000-0000-0000C71D0000}"/>
    <cellStyle name="Output Column Headings" xfId="7606" xr:uid="{00000000-0005-0000-0000-0000C81D0000}"/>
    <cellStyle name="Output Line Items" xfId="7607" xr:uid="{00000000-0005-0000-0000-0000C91D0000}"/>
    <cellStyle name="Output Report Heading" xfId="7608" xr:uid="{00000000-0005-0000-0000-0000CA1D0000}"/>
    <cellStyle name="Output Report Title" xfId="7609" xr:uid="{00000000-0005-0000-0000-0000CB1D0000}"/>
    <cellStyle name="Percent" xfId="1" builtinId="5"/>
    <cellStyle name="Percent 10" xfId="7610" xr:uid="{00000000-0005-0000-0000-0000CD1D0000}"/>
    <cellStyle name="Percent 10 2" xfId="7611" xr:uid="{00000000-0005-0000-0000-0000CE1D0000}"/>
    <cellStyle name="Percent 11" xfId="7612" xr:uid="{00000000-0005-0000-0000-0000CF1D0000}"/>
    <cellStyle name="Percent 11 2" xfId="7613" xr:uid="{00000000-0005-0000-0000-0000D01D0000}"/>
    <cellStyle name="Percent 12" xfId="7614" xr:uid="{00000000-0005-0000-0000-0000D11D0000}"/>
    <cellStyle name="Percent 12 2" xfId="7615" xr:uid="{00000000-0005-0000-0000-0000D21D0000}"/>
    <cellStyle name="Percent 13" xfId="7616" xr:uid="{00000000-0005-0000-0000-0000D31D0000}"/>
    <cellStyle name="Percent 13 2" xfId="7617" xr:uid="{00000000-0005-0000-0000-0000D41D0000}"/>
    <cellStyle name="Percent 14" xfId="7618" xr:uid="{00000000-0005-0000-0000-0000D51D0000}"/>
    <cellStyle name="Percent 14 2" xfId="7619" xr:uid="{00000000-0005-0000-0000-0000D61D0000}"/>
    <cellStyle name="Percent 15" xfId="7620" xr:uid="{00000000-0005-0000-0000-0000D71D0000}"/>
    <cellStyle name="Percent 15 2" xfId="7621" xr:uid="{00000000-0005-0000-0000-0000D81D0000}"/>
    <cellStyle name="Percent 16" xfId="7622" xr:uid="{00000000-0005-0000-0000-0000D91D0000}"/>
    <cellStyle name="Percent 16 2" xfId="7623" xr:uid="{00000000-0005-0000-0000-0000DA1D0000}"/>
    <cellStyle name="Percent 17" xfId="7624" xr:uid="{00000000-0005-0000-0000-0000DB1D0000}"/>
    <cellStyle name="Percent 17 2" xfId="7625" xr:uid="{00000000-0005-0000-0000-0000DC1D0000}"/>
    <cellStyle name="Percent 18" xfId="7626" xr:uid="{00000000-0005-0000-0000-0000DD1D0000}"/>
    <cellStyle name="Percent 18 2" xfId="7627" xr:uid="{00000000-0005-0000-0000-0000DE1D0000}"/>
    <cellStyle name="Percent 19" xfId="7628" xr:uid="{00000000-0005-0000-0000-0000DF1D0000}"/>
    <cellStyle name="Percent 19 2" xfId="7629" xr:uid="{00000000-0005-0000-0000-0000E01D0000}"/>
    <cellStyle name="Percent 2" xfId="2" xr:uid="{00000000-0005-0000-0000-0000E11D0000}"/>
    <cellStyle name="Percent 2 10" xfId="7630" xr:uid="{00000000-0005-0000-0000-0000E21D0000}"/>
    <cellStyle name="Percent 2 10 2" xfId="7631" xr:uid="{00000000-0005-0000-0000-0000E31D0000}"/>
    <cellStyle name="Percent 2 10 2 2" xfId="7632" xr:uid="{00000000-0005-0000-0000-0000E41D0000}"/>
    <cellStyle name="Percent 2 10 2 3" xfId="7633" xr:uid="{00000000-0005-0000-0000-0000E51D0000}"/>
    <cellStyle name="Percent 2 10 3" xfId="7634" xr:uid="{00000000-0005-0000-0000-0000E61D0000}"/>
    <cellStyle name="Percent 2 100" xfId="7635" xr:uid="{00000000-0005-0000-0000-0000E71D0000}"/>
    <cellStyle name="Percent 2 101" xfId="7636" xr:uid="{00000000-0005-0000-0000-0000E81D0000}"/>
    <cellStyle name="Percent 2 102" xfId="7637" xr:uid="{00000000-0005-0000-0000-0000E91D0000}"/>
    <cellStyle name="Percent 2 103" xfId="7638" xr:uid="{00000000-0005-0000-0000-0000EA1D0000}"/>
    <cellStyle name="Percent 2 104" xfId="7639" xr:uid="{00000000-0005-0000-0000-0000EB1D0000}"/>
    <cellStyle name="Percent 2 105" xfId="7640" xr:uid="{00000000-0005-0000-0000-0000EC1D0000}"/>
    <cellStyle name="Percent 2 106" xfId="7641" xr:uid="{00000000-0005-0000-0000-0000ED1D0000}"/>
    <cellStyle name="Percent 2 107" xfId="7642" xr:uid="{00000000-0005-0000-0000-0000EE1D0000}"/>
    <cellStyle name="Percent 2 108" xfId="7643" xr:uid="{00000000-0005-0000-0000-0000EF1D0000}"/>
    <cellStyle name="Percent 2 109" xfId="7644" xr:uid="{00000000-0005-0000-0000-0000F01D0000}"/>
    <cellStyle name="Percent 2 11" xfId="7645" xr:uid="{00000000-0005-0000-0000-0000F11D0000}"/>
    <cellStyle name="Percent 2 11 2" xfId="7646" xr:uid="{00000000-0005-0000-0000-0000F21D0000}"/>
    <cellStyle name="Percent 2 11 2 2" xfId="7647" xr:uid="{00000000-0005-0000-0000-0000F31D0000}"/>
    <cellStyle name="Percent 2 11 2 3" xfId="7648" xr:uid="{00000000-0005-0000-0000-0000F41D0000}"/>
    <cellStyle name="Percent 2 11 3" xfId="7649" xr:uid="{00000000-0005-0000-0000-0000F51D0000}"/>
    <cellStyle name="Percent 2 110" xfId="7650" xr:uid="{00000000-0005-0000-0000-0000F61D0000}"/>
    <cellStyle name="Percent 2 111" xfId="7651" xr:uid="{00000000-0005-0000-0000-0000F71D0000}"/>
    <cellStyle name="Percent 2 112" xfId="7652" xr:uid="{00000000-0005-0000-0000-0000F81D0000}"/>
    <cellStyle name="Percent 2 113" xfId="7653" xr:uid="{00000000-0005-0000-0000-0000F91D0000}"/>
    <cellStyle name="Percent 2 114" xfId="7654" xr:uid="{00000000-0005-0000-0000-0000FA1D0000}"/>
    <cellStyle name="Percent 2 115" xfId="7655" xr:uid="{00000000-0005-0000-0000-0000FB1D0000}"/>
    <cellStyle name="Percent 2 116" xfId="7656" xr:uid="{00000000-0005-0000-0000-0000FC1D0000}"/>
    <cellStyle name="Percent 2 117" xfId="7657" xr:uid="{00000000-0005-0000-0000-0000FD1D0000}"/>
    <cellStyle name="Percent 2 118" xfId="7658" xr:uid="{00000000-0005-0000-0000-0000FE1D0000}"/>
    <cellStyle name="Percent 2 119" xfId="7659" xr:uid="{00000000-0005-0000-0000-0000FF1D0000}"/>
    <cellStyle name="Percent 2 12" xfId="7660" xr:uid="{00000000-0005-0000-0000-0000001E0000}"/>
    <cellStyle name="Percent 2 12 2" xfId="7661" xr:uid="{00000000-0005-0000-0000-0000011E0000}"/>
    <cellStyle name="Percent 2 12 2 2" xfId="7662" xr:uid="{00000000-0005-0000-0000-0000021E0000}"/>
    <cellStyle name="Percent 2 12 2 3" xfId="7663" xr:uid="{00000000-0005-0000-0000-0000031E0000}"/>
    <cellStyle name="Percent 2 12 3" xfId="7664" xr:uid="{00000000-0005-0000-0000-0000041E0000}"/>
    <cellStyle name="Percent 2 120" xfId="7665" xr:uid="{00000000-0005-0000-0000-0000051E0000}"/>
    <cellStyle name="Percent 2 121" xfId="7666" xr:uid="{00000000-0005-0000-0000-0000061E0000}"/>
    <cellStyle name="Percent 2 122" xfId="7667" xr:uid="{00000000-0005-0000-0000-0000071E0000}"/>
    <cellStyle name="Percent 2 123" xfId="7668" xr:uid="{00000000-0005-0000-0000-0000081E0000}"/>
    <cellStyle name="Percent 2 124" xfId="7669" xr:uid="{00000000-0005-0000-0000-0000091E0000}"/>
    <cellStyle name="Percent 2 125" xfId="7670" xr:uid="{00000000-0005-0000-0000-00000A1E0000}"/>
    <cellStyle name="Percent 2 126" xfId="7671" xr:uid="{00000000-0005-0000-0000-00000B1E0000}"/>
    <cellStyle name="Percent 2 127" xfId="7672" xr:uid="{00000000-0005-0000-0000-00000C1E0000}"/>
    <cellStyle name="Percent 2 128" xfId="7673" xr:uid="{00000000-0005-0000-0000-00000D1E0000}"/>
    <cellStyle name="Percent 2 129" xfId="7674" xr:uid="{00000000-0005-0000-0000-00000E1E0000}"/>
    <cellStyle name="Percent 2 13" xfId="7675" xr:uid="{00000000-0005-0000-0000-00000F1E0000}"/>
    <cellStyle name="Percent 2 13 2" xfId="7676" xr:uid="{00000000-0005-0000-0000-0000101E0000}"/>
    <cellStyle name="Percent 2 13 2 2" xfId="7677" xr:uid="{00000000-0005-0000-0000-0000111E0000}"/>
    <cellStyle name="Percent 2 13 2 3" xfId="7678" xr:uid="{00000000-0005-0000-0000-0000121E0000}"/>
    <cellStyle name="Percent 2 13 3" xfId="7679" xr:uid="{00000000-0005-0000-0000-0000131E0000}"/>
    <cellStyle name="Percent 2 130" xfId="7680" xr:uid="{00000000-0005-0000-0000-0000141E0000}"/>
    <cellStyle name="Percent 2 131" xfId="7681" xr:uid="{00000000-0005-0000-0000-0000151E0000}"/>
    <cellStyle name="Percent 2 132" xfId="7682" xr:uid="{00000000-0005-0000-0000-0000161E0000}"/>
    <cellStyle name="Percent 2 133" xfId="7683" xr:uid="{00000000-0005-0000-0000-0000171E0000}"/>
    <cellStyle name="Percent 2 134" xfId="7684" xr:uid="{00000000-0005-0000-0000-0000181E0000}"/>
    <cellStyle name="Percent 2 135" xfId="7685" xr:uid="{00000000-0005-0000-0000-0000191E0000}"/>
    <cellStyle name="Percent 2 136" xfId="7686" xr:uid="{00000000-0005-0000-0000-00001A1E0000}"/>
    <cellStyle name="Percent 2 137" xfId="7687" xr:uid="{00000000-0005-0000-0000-00001B1E0000}"/>
    <cellStyle name="Percent 2 138" xfId="7688" xr:uid="{00000000-0005-0000-0000-00001C1E0000}"/>
    <cellStyle name="Percent 2 139" xfId="7689" xr:uid="{00000000-0005-0000-0000-00001D1E0000}"/>
    <cellStyle name="Percent 2 14" xfId="7690" xr:uid="{00000000-0005-0000-0000-00001E1E0000}"/>
    <cellStyle name="Percent 2 14 2" xfId="7691" xr:uid="{00000000-0005-0000-0000-00001F1E0000}"/>
    <cellStyle name="Percent 2 14 2 2" xfId="7692" xr:uid="{00000000-0005-0000-0000-0000201E0000}"/>
    <cellStyle name="Percent 2 14 2 3" xfId="7693" xr:uid="{00000000-0005-0000-0000-0000211E0000}"/>
    <cellStyle name="Percent 2 14 3" xfId="7694" xr:uid="{00000000-0005-0000-0000-0000221E0000}"/>
    <cellStyle name="Percent 2 140" xfId="7695" xr:uid="{00000000-0005-0000-0000-0000231E0000}"/>
    <cellStyle name="Percent 2 141" xfId="7696" xr:uid="{00000000-0005-0000-0000-0000241E0000}"/>
    <cellStyle name="Percent 2 142" xfId="7697" xr:uid="{00000000-0005-0000-0000-0000251E0000}"/>
    <cellStyle name="Percent 2 143" xfId="7698" xr:uid="{00000000-0005-0000-0000-0000261E0000}"/>
    <cellStyle name="Percent 2 144" xfId="7699" xr:uid="{00000000-0005-0000-0000-0000271E0000}"/>
    <cellStyle name="Percent 2 145" xfId="7700" xr:uid="{00000000-0005-0000-0000-0000281E0000}"/>
    <cellStyle name="Percent 2 146" xfId="7701" xr:uid="{00000000-0005-0000-0000-0000291E0000}"/>
    <cellStyle name="Percent 2 147" xfId="7702" xr:uid="{00000000-0005-0000-0000-00002A1E0000}"/>
    <cellStyle name="Percent 2 148" xfId="7703" xr:uid="{00000000-0005-0000-0000-00002B1E0000}"/>
    <cellStyle name="Percent 2 149" xfId="7704" xr:uid="{00000000-0005-0000-0000-00002C1E0000}"/>
    <cellStyle name="Percent 2 15" xfId="7705" xr:uid="{00000000-0005-0000-0000-00002D1E0000}"/>
    <cellStyle name="Percent 2 15 2" xfId="7706" xr:uid="{00000000-0005-0000-0000-00002E1E0000}"/>
    <cellStyle name="Percent 2 15 2 2" xfId="7707" xr:uid="{00000000-0005-0000-0000-00002F1E0000}"/>
    <cellStyle name="Percent 2 15 2 3" xfId="7708" xr:uid="{00000000-0005-0000-0000-0000301E0000}"/>
    <cellStyle name="Percent 2 15 3" xfId="7709" xr:uid="{00000000-0005-0000-0000-0000311E0000}"/>
    <cellStyle name="Percent 2 150" xfId="7710" xr:uid="{00000000-0005-0000-0000-0000321E0000}"/>
    <cellStyle name="Percent 2 151" xfId="7711" xr:uid="{00000000-0005-0000-0000-0000331E0000}"/>
    <cellStyle name="Percent 2 151 2" xfId="7712" xr:uid="{00000000-0005-0000-0000-0000341E0000}"/>
    <cellStyle name="Percent 2 152" xfId="7713" xr:uid="{00000000-0005-0000-0000-0000351E0000}"/>
    <cellStyle name="Percent 2 153" xfId="7714" xr:uid="{00000000-0005-0000-0000-0000361E0000}"/>
    <cellStyle name="Percent 2 154" xfId="7715" xr:uid="{00000000-0005-0000-0000-0000371E0000}"/>
    <cellStyle name="Percent 2 155" xfId="9386" xr:uid="{00000000-0005-0000-0000-0000381E0000}"/>
    <cellStyle name="Percent 2 155 2" xfId="9420" xr:uid="{00000000-0005-0000-0000-0000391E0000}"/>
    <cellStyle name="Percent 2 155 2 2" xfId="9438" xr:uid="{8B26738E-FE8F-4B0C-A153-B779CAE3246A}"/>
    <cellStyle name="Percent 2 155 2 2 2" xfId="9456" xr:uid="{B565E3DE-2081-4DA9-A5BD-2C218368B9EF}"/>
    <cellStyle name="Percent 2 155 2 2 2 2" xfId="9707" xr:uid="{902FF088-D498-4E32-817D-1F7E5AC4C61E}"/>
    <cellStyle name="Percent 2 155 2 2 2 2 2" xfId="9758" xr:uid="{FE24613D-8669-49DA-953B-EB8FA8764402}"/>
    <cellStyle name="Percent 2 155 2 2 2 2 3" xfId="10002" xr:uid="{141DA714-A63A-46D2-A21F-67A6E5998471}"/>
    <cellStyle name="Percent 2 155 2 2 2 3" xfId="9593" xr:uid="{4666DEC1-49D1-43FE-A414-A9A7B1B7847F}"/>
    <cellStyle name="Percent 2 155 2 2 2 4" xfId="9888" xr:uid="{5C175CC2-044A-4D61-8AC0-3C4F0239CA58}"/>
    <cellStyle name="Percent 2 155 2 2 3" xfId="9650" xr:uid="{DFB1C7CF-6B47-4B88-8478-55086C255CF2}"/>
    <cellStyle name="Percent 2 155 2 2 3 2" xfId="9945" xr:uid="{746321EA-FA56-418D-BA86-EA431A70053B}"/>
    <cellStyle name="Percent 2 155 2 2 4" xfId="9536" xr:uid="{5AA2E48F-5F07-49A2-A236-051F3EF0B1E5}"/>
    <cellStyle name="Percent 2 155 2 2 5" xfId="9745" xr:uid="{3030087F-6C06-4F2C-80CB-A8382805320B}"/>
    <cellStyle name="Percent 2 155 2 2 6" xfId="9831" xr:uid="{FEB69C82-2181-4709-B9AE-3663974235E4}"/>
    <cellStyle name="Percent 2 155 2 3" xfId="9548" xr:uid="{F000920A-2416-42E6-8FDF-5983AB205A5C}"/>
    <cellStyle name="Percent 2 155 2 3 2" xfId="9605" xr:uid="{3939980C-0954-441B-A8F2-B346BC224037}"/>
    <cellStyle name="Percent 2 155 2 3 2 2" xfId="9719" xr:uid="{A6748E5B-E85C-4B0A-8F2C-30CAE1C5F494}"/>
    <cellStyle name="Percent 2 155 2 3 2 2 2" xfId="10014" xr:uid="{079A4193-0345-41EC-BF6F-61EDADCFD79A}"/>
    <cellStyle name="Percent 2 155 2 3 2 3" xfId="9900" xr:uid="{3C4A137A-DE2B-416D-BF91-6D2A5E5CB916}"/>
    <cellStyle name="Percent 2 155 2 3 3" xfId="9662" xr:uid="{1D4CFF2E-C389-4E68-9A5B-7C7F8D1816C7}"/>
    <cellStyle name="Percent 2 155 2 3 3 2" xfId="9957" xr:uid="{21AA06E8-FF28-47FA-9920-C59F32E17E20}"/>
    <cellStyle name="Percent 2 155 2 3 4" xfId="9843" xr:uid="{66FF1743-8CCE-47E4-92F5-E6DA5A3034F6}"/>
    <cellStyle name="Percent 2 155 2 4" xfId="9560" xr:uid="{46F33789-B086-44D9-9C42-FD334EC99B12}"/>
    <cellStyle name="Percent 2 155 2 4 2" xfId="9674" xr:uid="{D41B5FCF-3CD2-456F-9168-B229395A9A09}"/>
    <cellStyle name="Percent 2 155 2 4 2 2" xfId="9969" xr:uid="{C5C0999A-BCE6-4376-9A1E-BC0FDA950DAF}"/>
    <cellStyle name="Percent 2 155 2 4 3" xfId="9855" xr:uid="{5FE90049-5DFD-4839-A17C-4C901886D6D7}"/>
    <cellStyle name="Percent 2 155 2 5" xfId="9617" xr:uid="{25848CBA-2892-4CD5-B475-8ACBB0C13A30}"/>
    <cellStyle name="Percent 2 155 2 5 2" xfId="9912" xr:uid="{19D61E95-0BE4-495D-9826-303F8F63DD01}"/>
    <cellStyle name="Percent 2 155 2 6" xfId="9519" xr:uid="{5BBBA91A-0E1C-4940-B1F8-78D40CAE4CDD}"/>
    <cellStyle name="Percent 2 155 2 7" xfId="9753" xr:uid="{4617157B-CAFA-491A-9029-BCC304B48641}"/>
    <cellStyle name="Percent 2 155 2 8" xfId="9794" xr:uid="{5B63596A-2B18-47BB-AF6C-203F1B20FCDC}"/>
    <cellStyle name="Percent 2 155 3" xfId="9424" xr:uid="{00000000-0005-0000-0000-00003A1E0000}"/>
    <cellStyle name="Percent 2 156" xfId="9433" xr:uid="{F967CF34-C90A-4403-B46E-F9E839640C66}"/>
    <cellStyle name="Percent 2 16" xfId="13" xr:uid="{00000000-0005-0000-0000-00003B1E0000}"/>
    <cellStyle name="Percent 2 16 2" xfId="7716" xr:uid="{00000000-0005-0000-0000-00003C1E0000}"/>
    <cellStyle name="Percent 2 16 2 2" xfId="7717" xr:uid="{00000000-0005-0000-0000-00003D1E0000}"/>
    <cellStyle name="Percent 2 16 2 3" xfId="7718" xr:uid="{00000000-0005-0000-0000-00003E1E0000}"/>
    <cellStyle name="Percent 2 16 3" xfId="7719" xr:uid="{00000000-0005-0000-0000-00003F1E0000}"/>
    <cellStyle name="Percent 2 17" xfId="7720" xr:uid="{00000000-0005-0000-0000-0000401E0000}"/>
    <cellStyle name="Percent 2 17 2" xfId="7721" xr:uid="{00000000-0005-0000-0000-0000411E0000}"/>
    <cellStyle name="Percent 2 17 2 2" xfId="7722" xr:uid="{00000000-0005-0000-0000-0000421E0000}"/>
    <cellStyle name="Percent 2 17 2 3" xfId="7723" xr:uid="{00000000-0005-0000-0000-0000431E0000}"/>
    <cellStyle name="Percent 2 17 3" xfId="7724" xr:uid="{00000000-0005-0000-0000-0000441E0000}"/>
    <cellStyle name="Percent 2 18" xfId="7725" xr:uid="{00000000-0005-0000-0000-0000451E0000}"/>
    <cellStyle name="Percent 2 18 2" xfId="7726" xr:uid="{00000000-0005-0000-0000-0000461E0000}"/>
    <cellStyle name="Percent 2 18 2 2" xfId="7727" xr:uid="{00000000-0005-0000-0000-0000471E0000}"/>
    <cellStyle name="Percent 2 18 2 3" xfId="7728" xr:uid="{00000000-0005-0000-0000-0000481E0000}"/>
    <cellStyle name="Percent 2 18 3" xfId="7729" xr:uid="{00000000-0005-0000-0000-0000491E0000}"/>
    <cellStyle name="Percent 2 19" xfId="7730" xr:uid="{00000000-0005-0000-0000-00004A1E0000}"/>
    <cellStyle name="Percent 2 19 2" xfId="7731" xr:uid="{00000000-0005-0000-0000-00004B1E0000}"/>
    <cellStyle name="Percent 2 19 2 2" xfId="7732" xr:uid="{00000000-0005-0000-0000-00004C1E0000}"/>
    <cellStyle name="Percent 2 19 2 3" xfId="7733" xr:uid="{00000000-0005-0000-0000-00004D1E0000}"/>
    <cellStyle name="Percent 2 19 3" xfId="7734" xr:uid="{00000000-0005-0000-0000-00004E1E0000}"/>
    <cellStyle name="Percent 2 2" xfId="7735" xr:uid="{00000000-0005-0000-0000-00004F1E0000}"/>
    <cellStyle name="Percent 2 2 10" xfId="7736" xr:uid="{00000000-0005-0000-0000-0000501E0000}"/>
    <cellStyle name="Percent 2 2 11" xfId="7737" xr:uid="{00000000-0005-0000-0000-0000511E0000}"/>
    <cellStyle name="Percent 2 2 12" xfId="7738" xr:uid="{00000000-0005-0000-0000-0000521E0000}"/>
    <cellStyle name="Percent 2 2 12 2" xfId="7739" xr:uid="{00000000-0005-0000-0000-0000531E0000}"/>
    <cellStyle name="Percent 2 2 12 2 2" xfId="7740" xr:uid="{00000000-0005-0000-0000-0000541E0000}"/>
    <cellStyle name="Percent 2 2 12 3" xfId="7741" xr:uid="{00000000-0005-0000-0000-0000551E0000}"/>
    <cellStyle name="Percent 2 2 12 4" xfId="7742" xr:uid="{00000000-0005-0000-0000-0000561E0000}"/>
    <cellStyle name="Percent 2 2 13" xfId="7743" xr:uid="{00000000-0005-0000-0000-0000571E0000}"/>
    <cellStyle name="Percent 2 2 13 2" xfId="7744" xr:uid="{00000000-0005-0000-0000-0000581E0000}"/>
    <cellStyle name="Percent 2 2 13 2 2" xfId="7745" xr:uid="{00000000-0005-0000-0000-0000591E0000}"/>
    <cellStyle name="Percent 2 2 13 3" xfId="7746" xr:uid="{00000000-0005-0000-0000-00005A1E0000}"/>
    <cellStyle name="Percent 2 2 14" xfId="7747" xr:uid="{00000000-0005-0000-0000-00005B1E0000}"/>
    <cellStyle name="Percent 2 2 14 2" xfId="7748" xr:uid="{00000000-0005-0000-0000-00005C1E0000}"/>
    <cellStyle name="Percent 2 2 14 2 2" xfId="7749" xr:uid="{00000000-0005-0000-0000-00005D1E0000}"/>
    <cellStyle name="Percent 2 2 14 3" xfId="7750" xr:uid="{00000000-0005-0000-0000-00005E1E0000}"/>
    <cellStyle name="Percent 2 2 15" xfId="7751" xr:uid="{00000000-0005-0000-0000-00005F1E0000}"/>
    <cellStyle name="Percent 2 2 15 2" xfId="7752" xr:uid="{00000000-0005-0000-0000-0000601E0000}"/>
    <cellStyle name="Percent 2 2 15 2 2" xfId="7753" xr:uid="{00000000-0005-0000-0000-0000611E0000}"/>
    <cellStyle name="Percent 2 2 15 3" xfId="7754" xr:uid="{00000000-0005-0000-0000-0000621E0000}"/>
    <cellStyle name="Percent 2 2 16" xfId="7755" xr:uid="{00000000-0005-0000-0000-0000631E0000}"/>
    <cellStyle name="Percent 2 2 16 2" xfId="7756" xr:uid="{00000000-0005-0000-0000-0000641E0000}"/>
    <cellStyle name="Percent 2 2 16 2 2" xfId="7757" xr:uid="{00000000-0005-0000-0000-0000651E0000}"/>
    <cellStyle name="Percent 2 2 16 3" xfId="7758" xr:uid="{00000000-0005-0000-0000-0000661E0000}"/>
    <cellStyle name="Percent 2 2 17" xfId="7759" xr:uid="{00000000-0005-0000-0000-0000671E0000}"/>
    <cellStyle name="Percent 2 2 17 2" xfId="7760" xr:uid="{00000000-0005-0000-0000-0000681E0000}"/>
    <cellStyle name="Percent 2 2 17 2 2" xfId="7761" xr:uid="{00000000-0005-0000-0000-0000691E0000}"/>
    <cellStyle name="Percent 2 2 17 3" xfId="7762" xr:uid="{00000000-0005-0000-0000-00006A1E0000}"/>
    <cellStyle name="Percent 2 2 18" xfId="7763" xr:uid="{00000000-0005-0000-0000-00006B1E0000}"/>
    <cellStyle name="Percent 2 2 18 2" xfId="7764" xr:uid="{00000000-0005-0000-0000-00006C1E0000}"/>
    <cellStyle name="Percent 2 2 18 2 2" xfId="7765" xr:uid="{00000000-0005-0000-0000-00006D1E0000}"/>
    <cellStyle name="Percent 2 2 18 3" xfId="7766" xr:uid="{00000000-0005-0000-0000-00006E1E0000}"/>
    <cellStyle name="Percent 2 2 19" xfId="7767" xr:uid="{00000000-0005-0000-0000-00006F1E0000}"/>
    <cellStyle name="Percent 2 2 19 2" xfId="7768" xr:uid="{00000000-0005-0000-0000-0000701E0000}"/>
    <cellStyle name="Percent 2 2 19 2 2" xfId="7769" xr:uid="{00000000-0005-0000-0000-0000711E0000}"/>
    <cellStyle name="Percent 2 2 19 3" xfId="7770" xr:uid="{00000000-0005-0000-0000-0000721E0000}"/>
    <cellStyle name="Percent 2 2 2" xfId="7771" xr:uid="{00000000-0005-0000-0000-0000731E0000}"/>
    <cellStyle name="Percent 2 2 2 10" xfId="7772" xr:uid="{00000000-0005-0000-0000-0000741E0000}"/>
    <cellStyle name="Percent 2 2 2 10 2" xfId="7773" xr:uid="{00000000-0005-0000-0000-0000751E0000}"/>
    <cellStyle name="Percent 2 2 2 10 2 2" xfId="7774" xr:uid="{00000000-0005-0000-0000-0000761E0000}"/>
    <cellStyle name="Percent 2 2 2 10 3" xfId="7775" xr:uid="{00000000-0005-0000-0000-0000771E0000}"/>
    <cellStyle name="Percent 2 2 2 11" xfId="7776" xr:uid="{00000000-0005-0000-0000-0000781E0000}"/>
    <cellStyle name="Percent 2 2 2 12" xfId="7777" xr:uid="{00000000-0005-0000-0000-0000791E0000}"/>
    <cellStyle name="Percent 2 2 2 13" xfId="7778" xr:uid="{00000000-0005-0000-0000-00007A1E0000}"/>
    <cellStyle name="Percent 2 2 2 14" xfId="7779" xr:uid="{00000000-0005-0000-0000-00007B1E0000}"/>
    <cellStyle name="Percent 2 2 2 15" xfId="7780" xr:uid="{00000000-0005-0000-0000-00007C1E0000}"/>
    <cellStyle name="Percent 2 2 2 16" xfId="7781" xr:uid="{00000000-0005-0000-0000-00007D1E0000}"/>
    <cellStyle name="Percent 2 2 2 17" xfId="7782" xr:uid="{00000000-0005-0000-0000-00007E1E0000}"/>
    <cellStyle name="Percent 2 2 2 18" xfId="7783" xr:uid="{00000000-0005-0000-0000-00007F1E0000}"/>
    <cellStyle name="Percent 2 2 2 19" xfId="7784" xr:uid="{00000000-0005-0000-0000-0000801E0000}"/>
    <cellStyle name="Percent 2 2 2 2" xfId="7785" xr:uid="{00000000-0005-0000-0000-0000811E0000}"/>
    <cellStyle name="Percent 2 2 2 2 10" xfId="7786" xr:uid="{00000000-0005-0000-0000-0000821E0000}"/>
    <cellStyle name="Percent 2 2 2 2 11" xfId="7787" xr:uid="{00000000-0005-0000-0000-0000831E0000}"/>
    <cellStyle name="Percent 2 2 2 2 11 2" xfId="7788" xr:uid="{00000000-0005-0000-0000-0000841E0000}"/>
    <cellStyle name="Percent 2 2 2 2 11 2 2" xfId="7789" xr:uid="{00000000-0005-0000-0000-0000851E0000}"/>
    <cellStyle name="Percent 2 2 2 2 11 3" xfId="7790" xr:uid="{00000000-0005-0000-0000-0000861E0000}"/>
    <cellStyle name="Percent 2 2 2 2 12" xfId="7791" xr:uid="{00000000-0005-0000-0000-0000871E0000}"/>
    <cellStyle name="Percent 2 2 2 2 12 2" xfId="7792" xr:uid="{00000000-0005-0000-0000-0000881E0000}"/>
    <cellStyle name="Percent 2 2 2 2 12 2 2" xfId="7793" xr:uid="{00000000-0005-0000-0000-0000891E0000}"/>
    <cellStyle name="Percent 2 2 2 2 12 3" xfId="7794" xr:uid="{00000000-0005-0000-0000-00008A1E0000}"/>
    <cellStyle name="Percent 2 2 2 2 13" xfId="7795" xr:uid="{00000000-0005-0000-0000-00008B1E0000}"/>
    <cellStyle name="Percent 2 2 2 2 13 2" xfId="7796" xr:uid="{00000000-0005-0000-0000-00008C1E0000}"/>
    <cellStyle name="Percent 2 2 2 2 13 2 2" xfId="7797" xr:uid="{00000000-0005-0000-0000-00008D1E0000}"/>
    <cellStyle name="Percent 2 2 2 2 13 3" xfId="7798" xr:uid="{00000000-0005-0000-0000-00008E1E0000}"/>
    <cellStyle name="Percent 2 2 2 2 14" xfId="7799" xr:uid="{00000000-0005-0000-0000-00008F1E0000}"/>
    <cellStyle name="Percent 2 2 2 2 14 2" xfId="7800" xr:uid="{00000000-0005-0000-0000-0000901E0000}"/>
    <cellStyle name="Percent 2 2 2 2 14 2 2" xfId="7801" xr:uid="{00000000-0005-0000-0000-0000911E0000}"/>
    <cellStyle name="Percent 2 2 2 2 14 3" xfId="7802" xr:uid="{00000000-0005-0000-0000-0000921E0000}"/>
    <cellStyle name="Percent 2 2 2 2 15" xfId="7803" xr:uid="{00000000-0005-0000-0000-0000931E0000}"/>
    <cellStyle name="Percent 2 2 2 2 15 2" xfId="7804" xr:uid="{00000000-0005-0000-0000-0000941E0000}"/>
    <cellStyle name="Percent 2 2 2 2 15 2 2" xfId="7805" xr:uid="{00000000-0005-0000-0000-0000951E0000}"/>
    <cellStyle name="Percent 2 2 2 2 15 3" xfId="7806" xr:uid="{00000000-0005-0000-0000-0000961E0000}"/>
    <cellStyle name="Percent 2 2 2 2 16" xfId="7807" xr:uid="{00000000-0005-0000-0000-0000971E0000}"/>
    <cellStyle name="Percent 2 2 2 2 16 2" xfId="7808" xr:uid="{00000000-0005-0000-0000-0000981E0000}"/>
    <cellStyle name="Percent 2 2 2 2 16 2 2" xfId="7809" xr:uid="{00000000-0005-0000-0000-0000991E0000}"/>
    <cellStyle name="Percent 2 2 2 2 16 3" xfId="7810" xr:uid="{00000000-0005-0000-0000-00009A1E0000}"/>
    <cellStyle name="Percent 2 2 2 2 17" xfId="7811" xr:uid="{00000000-0005-0000-0000-00009B1E0000}"/>
    <cellStyle name="Percent 2 2 2 2 17 2" xfId="7812" xr:uid="{00000000-0005-0000-0000-00009C1E0000}"/>
    <cellStyle name="Percent 2 2 2 2 17 2 2" xfId="7813" xr:uid="{00000000-0005-0000-0000-00009D1E0000}"/>
    <cellStyle name="Percent 2 2 2 2 17 3" xfId="7814" xr:uid="{00000000-0005-0000-0000-00009E1E0000}"/>
    <cellStyle name="Percent 2 2 2 2 18" xfId="7815" xr:uid="{00000000-0005-0000-0000-00009F1E0000}"/>
    <cellStyle name="Percent 2 2 2 2 18 2" xfId="7816" xr:uid="{00000000-0005-0000-0000-0000A01E0000}"/>
    <cellStyle name="Percent 2 2 2 2 18 2 2" xfId="7817" xr:uid="{00000000-0005-0000-0000-0000A11E0000}"/>
    <cellStyle name="Percent 2 2 2 2 18 3" xfId="7818" xr:uid="{00000000-0005-0000-0000-0000A21E0000}"/>
    <cellStyle name="Percent 2 2 2 2 19" xfId="7819" xr:uid="{00000000-0005-0000-0000-0000A31E0000}"/>
    <cellStyle name="Percent 2 2 2 2 19 2" xfId="7820" xr:uid="{00000000-0005-0000-0000-0000A41E0000}"/>
    <cellStyle name="Percent 2 2 2 2 19 2 2" xfId="7821" xr:uid="{00000000-0005-0000-0000-0000A51E0000}"/>
    <cellStyle name="Percent 2 2 2 2 19 3" xfId="7822" xr:uid="{00000000-0005-0000-0000-0000A61E0000}"/>
    <cellStyle name="Percent 2 2 2 2 2" xfId="7823" xr:uid="{00000000-0005-0000-0000-0000A71E0000}"/>
    <cellStyle name="Percent 2 2 2 2 2 10" xfId="7824" xr:uid="{00000000-0005-0000-0000-0000A81E0000}"/>
    <cellStyle name="Percent 2 2 2 2 2 11" xfId="7825" xr:uid="{00000000-0005-0000-0000-0000A91E0000}"/>
    <cellStyle name="Percent 2 2 2 2 2 12" xfId="7826" xr:uid="{00000000-0005-0000-0000-0000AA1E0000}"/>
    <cellStyle name="Percent 2 2 2 2 2 13" xfId="7827" xr:uid="{00000000-0005-0000-0000-0000AB1E0000}"/>
    <cellStyle name="Percent 2 2 2 2 2 14" xfId="7828" xr:uid="{00000000-0005-0000-0000-0000AC1E0000}"/>
    <cellStyle name="Percent 2 2 2 2 2 15" xfId="7829" xr:uid="{00000000-0005-0000-0000-0000AD1E0000}"/>
    <cellStyle name="Percent 2 2 2 2 2 16" xfId="7830" xr:uid="{00000000-0005-0000-0000-0000AE1E0000}"/>
    <cellStyle name="Percent 2 2 2 2 2 17" xfId="7831" xr:uid="{00000000-0005-0000-0000-0000AF1E0000}"/>
    <cellStyle name="Percent 2 2 2 2 2 18" xfId="7832" xr:uid="{00000000-0005-0000-0000-0000B01E0000}"/>
    <cellStyle name="Percent 2 2 2 2 2 19" xfId="7833" xr:uid="{00000000-0005-0000-0000-0000B11E0000}"/>
    <cellStyle name="Percent 2 2 2 2 2 19 2" xfId="7834" xr:uid="{00000000-0005-0000-0000-0000B21E0000}"/>
    <cellStyle name="Percent 2 2 2 2 2 2" xfId="7835" xr:uid="{00000000-0005-0000-0000-0000B31E0000}"/>
    <cellStyle name="Percent 2 2 2 2 2 20" xfId="7836" xr:uid="{00000000-0005-0000-0000-0000B41E0000}"/>
    <cellStyle name="Percent 2 2 2 2 2 3" xfId="7837" xr:uid="{00000000-0005-0000-0000-0000B51E0000}"/>
    <cellStyle name="Percent 2 2 2 2 2 4" xfId="7838" xr:uid="{00000000-0005-0000-0000-0000B61E0000}"/>
    <cellStyle name="Percent 2 2 2 2 2 5" xfId="7839" xr:uid="{00000000-0005-0000-0000-0000B71E0000}"/>
    <cellStyle name="Percent 2 2 2 2 2 6" xfId="7840" xr:uid="{00000000-0005-0000-0000-0000B81E0000}"/>
    <cellStyle name="Percent 2 2 2 2 2 7" xfId="7841" xr:uid="{00000000-0005-0000-0000-0000B91E0000}"/>
    <cellStyle name="Percent 2 2 2 2 2 8" xfId="7842" xr:uid="{00000000-0005-0000-0000-0000BA1E0000}"/>
    <cellStyle name="Percent 2 2 2 2 2 9" xfId="7843" xr:uid="{00000000-0005-0000-0000-0000BB1E0000}"/>
    <cellStyle name="Percent 2 2 2 2 20" xfId="7844" xr:uid="{00000000-0005-0000-0000-0000BC1E0000}"/>
    <cellStyle name="Percent 2 2 2 2 20 2" xfId="7845" xr:uid="{00000000-0005-0000-0000-0000BD1E0000}"/>
    <cellStyle name="Percent 2 2 2 2 20 2 2" xfId="7846" xr:uid="{00000000-0005-0000-0000-0000BE1E0000}"/>
    <cellStyle name="Percent 2 2 2 2 20 3" xfId="7847" xr:uid="{00000000-0005-0000-0000-0000BF1E0000}"/>
    <cellStyle name="Percent 2 2 2 2 21" xfId="7848" xr:uid="{00000000-0005-0000-0000-0000C01E0000}"/>
    <cellStyle name="Percent 2 2 2 2 21 2" xfId="7849" xr:uid="{00000000-0005-0000-0000-0000C11E0000}"/>
    <cellStyle name="Percent 2 2 2 2 21 2 2" xfId="7850" xr:uid="{00000000-0005-0000-0000-0000C21E0000}"/>
    <cellStyle name="Percent 2 2 2 2 21 3" xfId="7851" xr:uid="{00000000-0005-0000-0000-0000C31E0000}"/>
    <cellStyle name="Percent 2 2 2 2 22" xfId="7852" xr:uid="{00000000-0005-0000-0000-0000C41E0000}"/>
    <cellStyle name="Percent 2 2 2 2 22 2" xfId="7853" xr:uid="{00000000-0005-0000-0000-0000C51E0000}"/>
    <cellStyle name="Percent 2 2 2 2 22 2 2" xfId="7854" xr:uid="{00000000-0005-0000-0000-0000C61E0000}"/>
    <cellStyle name="Percent 2 2 2 2 22 3" xfId="7855" xr:uid="{00000000-0005-0000-0000-0000C71E0000}"/>
    <cellStyle name="Percent 2 2 2 2 23" xfId="7856" xr:uid="{00000000-0005-0000-0000-0000C81E0000}"/>
    <cellStyle name="Percent 2 2 2 2 23 2" xfId="7857" xr:uid="{00000000-0005-0000-0000-0000C91E0000}"/>
    <cellStyle name="Percent 2 2 2 2 23 2 2" xfId="7858" xr:uid="{00000000-0005-0000-0000-0000CA1E0000}"/>
    <cellStyle name="Percent 2 2 2 2 23 3" xfId="7859" xr:uid="{00000000-0005-0000-0000-0000CB1E0000}"/>
    <cellStyle name="Percent 2 2 2 2 24" xfId="7860" xr:uid="{00000000-0005-0000-0000-0000CC1E0000}"/>
    <cellStyle name="Percent 2 2 2 2 24 2" xfId="7861" xr:uid="{00000000-0005-0000-0000-0000CD1E0000}"/>
    <cellStyle name="Percent 2 2 2 2 24 2 2" xfId="7862" xr:uid="{00000000-0005-0000-0000-0000CE1E0000}"/>
    <cellStyle name="Percent 2 2 2 2 24 3" xfId="7863" xr:uid="{00000000-0005-0000-0000-0000CF1E0000}"/>
    <cellStyle name="Percent 2 2 2 2 25" xfId="7864" xr:uid="{00000000-0005-0000-0000-0000D01E0000}"/>
    <cellStyle name="Percent 2 2 2 2 25 2" xfId="7865" xr:uid="{00000000-0005-0000-0000-0000D11E0000}"/>
    <cellStyle name="Percent 2 2 2 2 25 2 2" xfId="7866" xr:uid="{00000000-0005-0000-0000-0000D21E0000}"/>
    <cellStyle name="Percent 2 2 2 2 25 3" xfId="7867" xr:uid="{00000000-0005-0000-0000-0000D31E0000}"/>
    <cellStyle name="Percent 2 2 2 2 26" xfId="7868" xr:uid="{00000000-0005-0000-0000-0000D41E0000}"/>
    <cellStyle name="Percent 2 2 2 2 26 2" xfId="7869" xr:uid="{00000000-0005-0000-0000-0000D51E0000}"/>
    <cellStyle name="Percent 2 2 2 2 26 2 2" xfId="7870" xr:uid="{00000000-0005-0000-0000-0000D61E0000}"/>
    <cellStyle name="Percent 2 2 2 2 26 3" xfId="7871" xr:uid="{00000000-0005-0000-0000-0000D71E0000}"/>
    <cellStyle name="Percent 2 2 2 2 3" xfId="7872" xr:uid="{00000000-0005-0000-0000-0000D81E0000}"/>
    <cellStyle name="Percent 2 2 2 2 4" xfId="7873" xr:uid="{00000000-0005-0000-0000-0000D91E0000}"/>
    <cellStyle name="Percent 2 2 2 2 5" xfId="7874" xr:uid="{00000000-0005-0000-0000-0000DA1E0000}"/>
    <cellStyle name="Percent 2 2 2 2 6" xfId="7875" xr:uid="{00000000-0005-0000-0000-0000DB1E0000}"/>
    <cellStyle name="Percent 2 2 2 2 7" xfId="7876" xr:uid="{00000000-0005-0000-0000-0000DC1E0000}"/>
    <cellStyle name="Percent 2 2 2 2 8" xfId="7877" xr:uid="{00000000-0005-0000-0000-0000DD1E0000}"/>
    <cellStyle name="Percent 2 2 2 2 9" xfId="7878" xr:uid="{00000000-0005-0000-0000-0000DE1E0000}"/>
    <cellStyle name="Percent 2 2 2 20" xfId="7879" xr:uid="{00000000-0005-0000-0000-0000DF1E0000}"/>
    <cellStyle name="Percent 2 2 2 21" xfId="7880" xr:uid="{00000000-0005-0000-0000-0000E01E0000}"/>
    <cellStyle name="Percent 2 2 2 22" xfId="7881" xr:uid="{00000000-0005-0000-0000-0000E11E0000}"/>
    <cellStyle name="Percent 2 2 2 23" xfId="7882" xr:uid="{00000000-0005-0000-0000-0000E21E0000}"/>
    <cellStyle name="Percent 2 2 2 24" xfId="7883" xr:uid="{00000000-0005-0000-0000-0000E31E0000}"/>
    <cellStyle name="Percent 2 2 2 25" xfId="7884" xr:uid="{00000000-0005-0000-0000-0000E41E0000}"/>
    <cellStyle name="Percent 2 2 2 26" xfId="7885" xr:uid="{00000000-0005-0000-0000-0000E51E0000}"/>
    <cellStyle name="Percent 2 2 2 27" xfId="7886" xr:uid="{00000000-0005-0000-0000-0000E61E0000}"/>
    <cellStyle name="Percent 2 2 2 28" xfId="7887" xr:uid="{00000000-0005-0000-0000-0000E71E0000}"/>
    <cellStyle name="Percent 2 2 2 3" xfId="7888" xr:uid="{00000000-0005-0000-0000-0000E81E0000}"/>
    <cellStyle name="Percent 2 2 2 3 2" xfId="7889" xr:uid="{00000000-0005-0000-0000-0000E91E0000}"/>
    <cellStyle name="Percent 2 2 2 3 2 2" xfId="7890" xr:uid="{00000000-0005-0000-0000-0000EA1E0000}"/>
    <cellStyle name="Percent 2 2 2 3 3" xfId="7891" xr:uid="{00000000-0005-0000-0000-0000EB1E0000}"/>
    <cellStyle name="Percent 2 2 2 4" xfId="7892" xr:uid="{00000000-0005-0000-0000-0000EC1E0000}"/>
    <cellStyle name="Percent 2 2 2 4 2" xfId="7893" xr:uid="{00000000-0005-0000-0000-0000ED1E0000}"/>
    <cellStyle name="Percent 2 2 2 4 2 2" xfId="7894" xr:uid="{00000000-0005-0000-0000-0000EE1E0000}"/>
    <cellStyle name="Percent 2 2 2 4 3" xfId="7895" xr:uid="{00000000-0005-0000-0000-0000EF1E0000}"/>
    <cellStyle name="Percent 2 2 2 5" xfId="7896" xr:uid="{00000000-0005-0000-0000-0000F01E0000}"/>
    <cellStyle name="Percent 2 2 2 5 2" xfId="7897" xr:uid="{00000000-0005-0000-0000-0000F11E0000}"/>
    <cellStyle name="Percent 2 2 2 5 2 2" xfId="7898" xr:uid="{00000000-0005-0000-0000-0000F21E0000}"/>
    <cellStyle name="Percent 2 2 2 5 3" xfId="7899" xr:uid="{00000000-0005-0000-0000-0000F31E0000}"/>
    <cellStyle name="Percent 2 2 2 6" xfId="7900" xr:uid="{00000000-0005-0000-0000-0000F41E0000}"/>
    <cellStyle name="Percent 2 2 2 6 2" xfId="7901" xr:uid="{00000000-0005-0000-0000-0000F51E0000}"/>
    <cellStyle name="Percent 2 2 2 6 2 2" xfId="7902" xr:uid="{00000000-0005-0000-0000-0000F61E0000}"/>
    <cellStyle name="Percent 2 2 2 6 3" xfId="7903" xr:uid="{00000000-0005-0000-0000-0000F71E0000}"/>
    <cellStyle name="Percent 2 2 2 7" xfId="7904" xr:uid="{00000000-0005-0000-0000-0000F81E0000}"/>
    <cellStyle name="Percent 2 2 2 7 2" xfId="7905" xr:uid="{00000000-0005-0000-0000-0000F91E0000}"/>
    <cellStyle name="Percent 2 2 2 7 2 2" xfId="7906" xr:uid="{00000000-0005-0000-0000-0000FA1E0000}"/>
    <cellStyle name="Percent 2 2 2 7 3" xfId="7907" xr:uid="{00000000-0005-0000-0000-0000FB1E0000}"/>
    <cellStyle name="Percent 2 2 2 8" xfId="7908" xr:uid="{00000000-0005-0000-0000-0000FC1E0000}"/>
    <cellStyle name="Percent 2 2 2 8 2" xfId="7909" xr:uid="{00000000-0005-0000-0000-0000FD1E0000}"/>
    <cellStyle name="Percent 2 2 2 8 2 2" xfId="7910" xr:uid="{00000000-0005-0000-0000-0000FE1E0000}"/>
    <cellStyle name="Percent 2 2 2 8 3" xfId="7911" xr:uid="{00000000-0005-0000-0000-0000FF1E0000}"/>
    <cellStyle name="Percent 2 2 2 9" xfId="7912" xr:uid="{00000000-0005-0000-0000-0000001F0000}"/>
    <cellStyle name="Percent 2 2 2 9 2" xfId="7913" xr:uid="{00000000-0005-0000-0000-0000011F0000}"/>
    <cellStyle name="Percent 2 2 2 9 2 2" xfId="7914" xr:uid="{00000000-0005-0000-0000-0000021F0000}"/>
    <cellStyle name="Percent 2 2 2 9 3" xfId="7915" xr:uid="{00000000-0005-0000-0000-0000031F0000}"/>
    <cellStyle name="Percent 2 2 20" xfId="7916" xr:uid="{00000000-0005-0000-0000-0000041F0000}"/>
    <cellStyle name="Percent 2 2 20 2" xfId="7917" xr:uid="{00000000-0005-0000-0000-0000051F0000}"/>
    <cellStyle name="Percent 2 2 20 2 2" xfId="7918" xr:uid="{00000000-0005-0000-0000-0000061F0000}"/>
    <cellStyle name="Percent 2 2 20 3" xfId="7919" xr:uid="{00000000-0005-0000-0000-0000071F0000}"/>
    <cellStyle name="Percent 2 2 21" xfId="7920" xr:uid="{00000000-0005-0000-0000-0000081F0000}"/>
    <cellStyle name="Percent 2 2 21 2" xfId="7921" xr:uid="{00000000-0005-0000-0000-0000091F0000}"/>
    <cellStyle name="Percent 2 2 21 2 2" xfId="7922" xr:uid="{00000000-0005-0000-0000-00000A1F0000}"/>
    <cellStyle name="Percent 2 2 21 3" xfId="7923" xr:uid="{00000000-0005-0000-0000-00000B1F0000}"/>
    <cellStyle name="Percent 2 2 22" xfId="7924" xr:uid="{00000000-0005-0000-0000-00000C1F0000}"/>
    <cellStyle name="Percent 2 2 22 2" xfId="7925" xr:uid="{00000000-0005-0000-0000-00000D1F0000}"/>
    <cellStyle name="Percent 2 2 22 2 2" xfId="7926" xr:uid="{00000000-0005-0000-0000-00000E1F0000}"/>
    <cellStyle name="Percent 2 2 22 3" xfId="7927" xr:uid="{00000000-0005-0000-0000-00000F1F0000}"/>
    <cellStyle name="Percent 2 2 23" xfId="7928" xr:uid="{00000000-0005-0000-0000-0000101F0000}"/>
    <cellStyle name="Percent 2 2 23 2" xfId="7929" xr:uid="{00000000-0005-0000-0000-0000111F0000}"/>
    <cellStyle name="Percent 2 2 23 2 2" xfId="7930" xr:uid="{00000000-0005-0000-0000-0000121F0000}"/>
    <cellStyle name="Percent 2 2 23 3" xfId="7931" xr:uid="{00000000-0005-0000-0000-0000131F0000}"/>
    <cellStyle name="Percent 2 2 24" xfId="7932" xr:uid="{00000000-0005-0000-0000-0000141F0000}"/>
    <cellStyle name="Percent 2 2 24 2" xfId="7933" xr:uid="{00000000-0005-0000-0000-0000151F0000}"/>
    <cellStyle name="Percent 2 2 24 2 2" xfId="7934" xr:uid="{00000000-0005-0000-0000-0000161F0000}"/>
    <cellStyle name="Percent 2 2 24 3" xfId="7935" xr:uid="{00000000-0005-0000-0000-0000171F0000}"/>
    <cellStyle name="Percent 2 2 25" xfId="7936" xr:uid="{00000000-0005-0000-0000-0000181F0000}"/>
    <cellStyle name="Percent 2 2 25 2" xfId="7937" xr:uid="{00000000-0005-0000-0000-0000191F0000}"/>
    <cellStyle name="Percent 2 2 25 2 2" xfId="7938" xr:uid="{00000000-0005-0000-0000-00001A1F0000}"/>
    <cellStyle name="Percent 2 2 25 3" xfId="7939" xr:uid="{00000000-0005-0000-0000-00001B1F0000}"/>
    <cellStyle name="Percent 2 2 26" xfId="7940" xr:uid="{00000000-0005-0000-0000-00001C1F0000}"/>
    <cellStyle name="Percent 2 2 26 2" xfId="7941" xr:uid="{00000000-0005-0000-0000-00001D1F0000}"/>
    <cellStyle name="Percent 2 2 26 2 2" xfId="7942" xr:uid="{00000000-0005-0000-0000-00001E1F0000}"/>
    <cellStyle name="Percent 2 2 26 3" xfId="7943" xr:uid="{00000000-0005-0000-0000-00001F1F0000}"/>
    <cellStyle name="Percent 2 2 27" xfId="7944" xr:uid="{00000000-0005-0000-0000-0000201F0000}"/>
    <cellStyle name="Percent 2 2 27 2" xfId="7945" xr:uid="{00000000-0005-0000-0000-0000211F0000}"/>
    <cellStyle name="Percent 2 2 27 2 2" xfId="7946" xr:uid="{00000000-0005-0000-0000-0000221F0000}"/>
    <cellStyle name="Percent 2 2 27 3" xfId="7947" xr:uid="{00000000-0005-0000-0000-0000231F0000}"/>
    <cellStyle name="Percent 2 2 28" xfId="7948" xr:uid="{00000000-0005-0000-0000-0000241F0000}"/>
    <cellStyle name="Percent 2 2 28 2" xfId="7949" xr:uid="{00000000-0005-0000-0000-0000251F0000}"/>
    <cellStyle name="Percent 2 2 28 3" xfId="7950" xr:uid="{00000000-0005-0000-0000-0000261F0000}"/>
    <cellStyle name="Percent 2 2 29" xfId="7951" xr:uid="{00000000-0005-0000-0000-0000271F0000}"/>
    <cellStyle name="Percent 2 2 3" xfId="7952" xr:uid="{00000000-0005-0000-0000-0000281F0000}"/>
    <cellStyle name="Percent 2 2 3 2" xfId="7953" xr:uid="{00000000-0005-0000-0000-0000291F0000}"/>
    <cellStyle name="Percent 2 2 3 2 2" xfId="7954" xr:uid="{00000000-0005-0000-0000-00002A1F0000}"/>
    <cellStyle name="Percent 2 2 3 2 3" xfId="7955" xr:uid="{00000000-0005-0000-0000-00002B1F0000}"/>
    <cellStyle name="Percent 2 2 3 3" xfId="7956" xr:uid="{00000000-0005-0000-0000-00002C1F0000}"/>
    <cellStyle name="Percent 2 2 4" xfId="7957" xr:uid="{00000000-0005-0000-0000-00002D1F0000}"/>
    <cellStyle name="Percent 2 2 4 2" xfId="7958" xr:uid="{00000000-0005-0000-0000-00002E1F0000}"/>
    <cellStyle name="Percent 2 2 4 2 2" xfId="7959" xr:uid="{00000000-0005-0000-0000-00002F1F0000}"/>
    <cellStyle name="Percent 2 2 4 2 3" xfId="7960" xr:uid="{00000000-0005-0000-0000-0000301F0000}"/>
    <cellStyle name="Percent 2 2 4 3" xfId="7961" xr:uid="{00000000-0005-0000-0000-0000311F0000}"/>
    <cellStyle name="Percent 2 2 5" xfId="7962" xr:uid="{00000000-0005-0000-0000-0000321F0000}"/>
    <cellStyle name="Percent 2 2 5 2" xfId="7963" xr:uid="{00000000-0005-0000-0000-0000331F0000}"/>
    <cellStyle name="Percent 2 2 5 2 2" xfId="7964" xr:uid="{00000000-0005-0000-0000-0000341F0000}"/>
    <cellStyle name="Percent 2 2 5 2 3" xfId="7965" xr:uid="{00000000-0005-0000-0000-0000351F0000}"/>
    <cellStyle name="Percent 2 2 5 3" xfId="7966" xr:uid="{00000000-0005-0000-0000-0000361F0000}"/>
    <cellStyle name="Percent 2 2 6" xfId="7967" xr:uid="{00000000-0005-0000-0000-0000371F0000}"/>
    <cellStyle name="Percent 2 2 6 2" xfId="7968" xr:uid="{00000000-0005-0000-0000-0000381F0000}"/>
    <cellStyle name="Percent 2 2 6 2 2" xfId="7969" xr:uid="{00000000-0005-0000-0000-0000391F0000}"/>
    <cellStyle name="Percent 2 2 6 2 3" xfId="7970" xr:uid="{00000000-0005-0000-0000-00003A1F0000}"/>
    <cellStyle name="Percent 2 2 6 3" xfId="7971" xr:uid="{00000000-0005-0000-0000-00003B1F0000}"/>
    <cellStyle name="Percent 2 2 7" xfId="7972" xr:uid="{00000000-0005-0000-0000-00003C1F0000}"/>
    <cellStyle name="Percent 2 2 7 2" xfId="7973" xr:uid="{00000000-0005-0000-0000-00003D1F0000}"/>
    <cellStyle name="Percent 2 2 7 2 2" xfId="7974" xr:uid="{00000000-0005-0000-0000-00003E1F0000}"/>
    <cellStyle name="Percent 2 2 7 2 3" xfId="7975" xr:uid="{00000000-0005-0000-0000-00003F1F0000}"/>
    <cellStyle name="Percent 2 2 7 3" xfId="7976" xr:uid="{00000000-0005-0000-0000-0000401F0000}"/>
    <cellStyle name="Percent 2 2 8" xfId="7977" xr:uid="{00000000-0005-0000-0000-0000411F0000}"/>
    <cellStyle name="Percent 2 2 8 2" xfId="7978" xr:uid="{00000000-0005-0000-0000-0000421F0000}"/>
    <cellStyle name="Percent 2 2 8 2 2" xfId="7979" xr:uid="{00000000-0005-0000-0000-0000431F0000}"/>
    <cellStyle name="Percent 2 2 8 2 3" xfId="7980" xr:uid="{00000000-0005-0000-0000-0000441F0000}"/>
    <cellStyle name="Percent 2 2 8 3" xfId="7981" xr:uid="{00000000-0005-0000-0000-0000451F0000}"/>
    <cellStyle name="Percent 2 2 9" xfId="7982" xr:uid="{00000000-0005-0000-0000-0000461F0000}"/>
    <cellStyle name="Percent 2 2 9 2" xfId="7983" xr:uid="{00000000-0005-0000-0000-0000471F0000}"/>
    <cellStyle name="Percent 2 20" xfId="7984" xr:uid="{00000000-0005-0000-0000-0000481F0000}"/>
    <cellStyle name="Percent 2 20 2" xfId="7985" xr:uid="{00000000-0005-0000-0000-0000491F0000}"/>
    <cellStyle name="Percent 2 20 2 2" xfId="7986" xr:uid="{00000000-0005-0000-0000-00004A1F0000}"/>
    <cellStyle name="Percent 2 20 2 3" xfId="7987" xr:uid="{00000000-0005-0000-0000-00004B1F0000}"/>
    <cellStyle name="Percent 2 20 3" xfId="7988" xr:uid="{00000000-0005-0000-0000-00004C1F0000}"/>
    <cellStyle name="Percent 2 21" xfId="7989" xr:uid="{00000000-0005-0000-0000-00004D1F0000}"/>
    <cellStyle name="Percent 2 21 2" xfId="7990" xr:uid="{00000000-0005-0000-0000-00004E1F0000}"/>
    <cellStyle name="Percent 2 21 2 2" xfId="7991" xr:uid="{00000000-0005-0000-0000-00004F1F0000}"/>
    <cellStyle name="Percent 2 21 2 3" xfId="7992" xr:uid="{00000000-0005-0000-0000-0000501F0000}"/>
    <cellStyle name="Percent 2 21 3" xfId="7993" xr:uid="{00000000-0005-0000-0000-0000511F0000}"/>
    <cellStyle name="Percent 2 22" xfId="7994" xr:uid="{00000000-0005-0000-0000-0000521F0000}"/>
    <cellStyle name="Percent 2 22 2" xfId="7995" xr:uid="{00000000-0005-0000-0000-0000531F0000}"/>
    <cellStyle name="Percent 2 22 2 2" xfId="7996" xr:uid="{00000000-0005-0000-0000-0000541F0000}"/>
    <cellStyle name="Percent 2 22 2 3" xfId="7997" xr:uid="{00000000-0005-0000-0000-0000551F0000}"/>
    <cellStyle name="Percent 2 22 3" xfId="7998" xr:uid="{00000000-0005-0000-0000-0000561F0000}"/>
    <cellStyle name="Percent 2 23" xfId="7999" xr:uid="{00000000-0005-0000-0000-0000571F0000}"/>
    <cellStyle name="Percent 2 23 2" xfId="8000" xr:uid="{00000000-0005-0000-0000-0000581F0000}"/>
    <cellStyle name="Percent 2 23 2 2" xfId="8001" xr:uid="{00000000-0005-0000-0000-0000591F0000}"/>
    <cellStyle name="Percent 2 23 2 3" xfId="8002" xr:uid="{00000000-0005-0000-0000-00005A1F0000}"/>
    <cellStyle name="Percent 2 23 3" xfId="8003" xr:uid="{00000000-0005-0000-0000-00005B1F0000}"/>
    <cellStyle name="Percent 2 24" xfId="8004" xr:uid="{00000000-0005-0000-0000-00005C1F0000}"/>
    <cellStyle name="Percent 2 24 2" xfId="8005" xr:uid="{00000000-0005-0000-0000-00005D1F0000}"/>
    <cellStyle name="Percent 2 24 2 2" xfId="8006" xr:uid="{00000000-0005-0000-0000-00005E1F0000}"/>
    <cellStyle name="Percent 2 24 2 3" xfId="8007" xr:uid="{00000000-0005-0000-0000-00005F1F0000}"/>
    <cellStyle name="Percent 2 24 3" xfId="8008" xr:uid="{00000000-0005-0000-0000-0000601F0000}"/>
    <cellStyle name="Percent 2 25" xfId="8009" xr:uid="{00000000-0005-0000-0000-0000611F0000}"/>
    <cellStyle name="Percent 2 25 2" xfId="8010" xr:uid="{00000000-0005-0000-0000-0000621F0000}"/>
    <cellStyle name="Percent 2 25 2 2" xfId="8011" xr:uid="{00000000-0005-0000-0000-0000631F0000}"/>
    <cellStyle name="Percent 2 25 2 3" xfId="8012" xr:uid="{00000000-0005-0000-0000-0000641F0000}"/>
    <cellStyle name="Percent 2 25 3" xfId="8013" xr:uid="{00000000-0005-0000-0000-0000651F0000}"/>
    <cellStyle name="Percent 2 26" xfId="8014" xr:uid="{00000000-0005-0000-0000-0000661F0000}"/>
    <cellStyle name="Percent 2 26 2" xfId="8015" xr:uid="{00000000-0005-0000-0000-0000671F0000}"/>
    <cellStyle name="Percent 2 26 2 2" xfId="8016" xr:uid="{00000000-0005-0000-0000-0000681F0000}"/>
    <cellStyle name="Percent 2 26 2 3" xfId="8017" xr:uid="{00000000-0005-0000-0000-0000691F0000}"/>
    <cellStyle name="Percent 2 26 3" xfId="8018" xr:uid="{00000000-0005-0000-0000-00006A1F0000}"/>
    <cellStyle name="Percent 2 27" xfId="8019" xr:uid="{00000000-0005-0000-0000-00006B1F0000}"/>
    <cellStyle name="Percent 2 27 2" xfId="8020" xr:uid="{00000000-0005-0000-0000-00006C1F0000}"/>
    <cellStyle name="Percent 2 27 2 2" xfId="8021" xr:uid="{00000000-0005-0000-0000-00006D1F0000}"/>
    <cellStyle name="Percent 2 27 2 3" xfId="8022" xr:uid="{00000000-0005-0000-0000-00006E1F0000}"/>
    <cellStyle name="Percent 2 27 3" xfId="8023" xr:uid="{00000000-0005-0000-0000-00006F1F0000}"/>
    <cellStyle name="Percent 2 28" xfId="8024" xr:uid="{00000000-0005-0000-0000-0000701F0000}"/>
    <cellStyle name="Percent 2 28 2" xfId="8025" xr:uid="{00000000-0005-0000-0000-0000711F0000}"/>
    <cellStyle name="Percent 2 28 3" xfId="8026" xr:uid="{00000000-0005-0000-0000-0000721F0000}"/>
    <cellStyle name="Percent 2 28 4" xfId="8027" xr:uid="{00000000-0005-0000-0000-0000731F0000}"/>
    <cellStyle name="Percent 2 29" xfId="8028" xr:uid="{00000000-0005-0000-0000-0000741F0000}"/>
    <cellStyle name="Percent 2 29 2" xfId="8029" xr:uid="{00000000-0005-0000-0000-0000751F0000}"/>
    <cellStyle name="Percent 2 3" xfId="8030" xr:uid="{00000000-0005-0000-0000-0000761F0000}"/>
    <cellStyle name="Percent 2 3 10" xfId="8031" xr:uid="{00000000-0005-0000-0000-0000771F0000}"/>
    <cellStyle name="Percent 2 3 11" xfId="8032" xr:uid="{00000000-0005-0000-0000-0000781F0000}"/>
    <cellStyle name="Percent 2 3 12" xfId="8033" xr:uid="{00000000-0005-0000-0000-0000791F0000}"/>
    <cellStyle name="Percent 2 3 13" xfId="8034" xr:uid="{00000000-0005-0000-0000-00007A1F0000}"/>
    <cellStyle name="Percent 2 3 14" xfId="8035" xr:uid="{00000000-0005-0000-0000-00007B1F0000}"/>
    <cellStyle name="Percent 2 3 15" xfId="8036" xr:uid="{00000000-0005-0000-0000-00007C1F0000}"/>
    <cellStyle name="Percent 2 3 16" xfId="8037" xr:uid="{00000000-0005-0000-0000-00007D1F0000}"/>
    <cellStyle name="Percent 2 3 17" xfId="8038" xr:uid="{00000000-0005-0000-0000-00007E1F0000}"/>
    <cellStyle name="Percent 2 3 18" xfId="8039" xr:uid="{00000000-0005-0000-0000-00007F1F0000}"/>
    <cellStyle name="Percent 2 3 19" xfId="8040" xr:uid="{00000000-0005-0000-0000-0000801F0000}"/>
    <cellStyle name="Percent 2 3 2" xfId="8041" xr:uid="{00000000-0005-0000-0000-0000811F0000}"/>
    <cellStyle name="Percent 2 3 2 2" xfId="8042" xr:uid="{00000000-0005-0000-0000-0000821F0000}"/>
    <cellStyle name="Percent 2 3 2 2 2" xfId="8043" xr:uid="{00000000-0005-0000-0000-0000831F0000}"/>
    <cellStyle name="Percent 2 3 2 2 2 2" xfId="8044" xr:uid="{00000000-0005-0000-0000-0000841F0000}"/>
    <cellStyle name="Percent 2 3 2 2 2 2 2" xfId="8045" xr:uid="{00000000-0005-0000-0000-0000851F0000}"/>
    <cellStyle name="Percent 2 3 2 2 2 3" xfId="8046" xr:uid="{00000000-0005-0000-0000-0000861F0000}"/>
    <cellStyle name="Percent 2 3 2 2 3" xfId="8047" xr:uid="{00000000-0005-0000-0000-0000871F0000}"/>
    <cellStyle name="Percent 2 3 2 2 3 2" xfId="8048" xr:uid="{00000000-0005-0000-0000-0000881F0000}"/>
    <cellStyle name="Percent 2 3 2 2 3 2 2" xfId="8049" xr:uid="{00000000-0005-0000-0000-0000891F0000}"/>
    <cellStyle name="Percent 2 3 2 2 3 3" xfId="8050" xr:uid="{00000000-0005-0000-0000-00008A1F0000}"/>
    <cellStyle name="Percent 2 3 2 2 4" xfId="8051" xr:uid="{00000000-0005-0000-0000-00008B1F0000}"/>
    <cellStyle name="Percent 2 3 2 2 4 2" xfId="8052" xr:uid="{00000000-0005-0000-0000-00008C1F0000}"/>
    <cellStyle name="Percent 2 3 2 2 4 2 2" xfId="8053" xr:uid="{00000000-0005-0000-0000-00008D1F0000}"/>
    <cellStyle name="Percent 2 3 2 2 4 3" xfId="8054" xr:uid="{00000000-0005-0000-0000-00008E1F0000}"/>
    <cellStyle name="Percent 2 3 2 2 5" xfId="8055" xr:uid="{00000000-0005-0000-0000-00008F1F0000}"/>
    <cellStyle name="Percent 2 3 2 2 5 2" xfId="8056" xr:uid="{00000000-0005-0000-0000-0000901F0000}"/>
    <cellStyle name="Percent 2 3 2 2 5 2 2" xfId="8057" xr:uid="{00000000-0005-0000-0000-0000911F0000}"/>
    <cellStyle name="Percent 2 3 2 2 5 3" xfId="8058" xr:uid="{00000000-0005-0000-0000-0000921F0000}"/>
    <cellStyle name="Percent 2 3 2 3" xfId="8059" xr:uid="{00000000-0005-0000-0000-0000931F0000}"/>
    <cellStyle name="Percent 2 3 2 4" xfId="8060" xr:uid="{00000000-0005-0000-0000-0000941F0000}"/>
    <cellStyle name="Percent 2 3 2 4 2" xfId="8061" xr:uid="{00000000-0005-0000-0000-0000951F0000}"/>
    <cellStyle name="Percent 2 3 2 5" xfId="8062" xr:uid="{00000000-0005-0000-0000-0000961F0000}"/>
    <cellStyle name="Percent 2 3 2 6" xfId="8063" xr:uid="{00000000-0005-0000-0000-0000971F0000}"/>
    <cellStyle name="Percent 2 3 2 6 2" xfId="8064" xr:uid="{00000000-0005-0000-0000-0000981F0000}"/>
    <cellStyle name="Percent 2 3 2 6 3" xfId="8065" xr:uid="{00000000-0005-0000-0000-0000991F0000}"/>
    <cellStyle name="Percent 2 3 2 7" xfId="8066" xr:uid="{00000000-0005-0000-0000-00009A1F0000}"/>
    <cellStyle name="Percent 2 3 2 8" xfId="8067" xr:uid="{00000000-0005-0000-0000-00009B1F0000}"/>
    <cellStyle name="Percent 2 3 3" xfId="8068" xr:uid="{00000000-0005-0000-0000-00009C1F0000}"/>
    <cellStyle name="Percent 2 3 3 2" xfId="8069" xr:uid="{00000000-0005-0000-0000-00009D1F0000}"/>
    <cellStyle name="Percent 2 3 3 2 2" xfId="8070" xr:uid="{00000000-0005-0000-0000-00009E1F0000}"/>
    <cellStyle name="Percent 2 3 3 3" xfId="8071" xr:uid="{00000000-0005-0000-0000-00009F1F0000}"/>
    <cellStyle name="Percent 2 3 3 4" xfId="8072" xr:uid="{00000000-0005-0000-0000-0000A01F0000}"/>
    <cellStyle name="Percent 2 3 4" xfId="8073" xr:uid="{00000000-0005-0000-0000-0000A11F0000}"/>
    <cellStyle name="Percent 2 3 4 2" xfId="8074" xr:uid="{00000000-0005-0000-0000-0000A21F0000}"/>
    <cellStyle name="Percent 2 3 4 2 2" xfId="8075" xr:uid="{00000000-0005-0000-0000-0000A31F0000}"/>
    <cellStyle name="Percent 2 3 4 3" xfId="8076" xr:uid="{00000000-0005-0000-0000-0000A41F0000}"/>
    <cellStyle name="Percent 2 3 4 4" xfId="8077" xr:uid="{00000000-0005-0000-0000-0000A51F0000}"/>
    <cellStyle name="Percent 2 3 5" xfId="8078" xr:uid="{00000000-0005-0000-0000-0000A61F0000}"/>
    <cellStyle name="Percent 2 3 5 2" xfId="8079" xr:uid="{00000000-0005-0000-0000-0000A71F0000}"/>
    <cellStyle name="Percent 2 3 5 2 2" xfId="8080" xr:uid="{00000000-0005-0000-0000-0000A81F0000}"/>
    <cellStyle name="Percent 2 3 5 3" xfId="8081" xr:uid="{00000000-0005-0000-0000-0000A91F0000}"/>
    <cellStyle name="Percent 2 3 5 4" xfId="8082" xr:uid="{00000000-0005-0000-0000-0000AA1F0000}"/>
    <cellStyle name="Percent 2 3 6" xfId="8083" xr:uid="{00000000-0005-0000-0000-0000AB1F0000}"/>
    <cellStyle name="Percent 2 3 6 2" xfId="8084" xr:uid="{00000000-0005-0000-0000-0000AC1F0000}"/>
    <cellStyle name="Percent 2 3 6 2 2" xfId="8085" xr:uid="{00000000-0005-0000-0000-0000AD1F0000}"/>
    <cellStyle name="Percent 2 3 6 3" xfId="8086" xr:uid="{00000000-0005-0000-0000-0000AE1F0000}"/>
    <cellStyle name="Percent 2 3 6 4" xfId="8087" xr:uid="{00000000-0005-0000-0000-0000AF1F0000}"/>
    <cellStyle name="Percent 2 3 7" xfId="8088" xr:uid="{00000000-0005-0000-0000-0000B01F0000}"/>
    <cellStyle name="Percent 2 3 8" xfId="8089" xr:uid="{00000000-0005-0000-0000-0000B11F0000}"/>
    <cellStyle name="Percent 2 3 9" xfId="8090" xr:uid="{00000000-0005-0000-0000-0000B21F0000}"/>
    <cellStyle name="Percent 2 30" xfId="8091" xr:uid="{00000000-0005-0000-0000-0000B31F0000}"/>
    <cellStyle name="Percent 2 30 2" xfId="8092" xr:uid="{00000000-0005-0000-0000-0000B41F0000}"/>
    <cellStyle name="Percent 2 31" xfId="8093" xr:uid="{00000000-0005-0000-0000-0000B51F0000}"/>
    <cellStyle name="Percent 2 31 2" xfId="8094" xr:uid="{00000000-0005-0000-0000-0000B61F0000}"/>
    <cellStyle name="Percent 2 32" xfId="8095" xr:uid="{00000000-0005-0000-0000-0000B71F0000}"/>
    <cellStyle name="Percent 2 32 2" xfId="8096" xr:uid="{00000000-0005-0000-0000-0000B81F0000}"/>
    <cellStyle name="Percent 2 33" xfId="8097" xr:uid="{00000000-0005-0000-0000-0000B91F0000}"/>
    <cellStyle name="Percent 2 33 2" xfId="8098" xr:uid="{00000000-0005-0000-0000-0000BA1F0000}"/>
    <cellStyle name="Percent 2 34" xfId="8099" xr:uid="{00000000-0005-0000-0000-0000BB1F0000}"/>
    <cellStyle name="Percent 2 34 2" xfId="8100" xr:uid="{00000000-0005-0000-0000-0000BC1F0000}"/>
    <cellStyle name="Percent 2 35" xfId="8101" xr:uid="{00000000-0005-0000-0000-0000BD1F0000}"/>
    <cellStyle name="Percent 2 35 2" xfId="8102" xr:uid="{00000000-0005-0000-0000-0000BE1F0000}"/>
    <cellStyle name="Percent 2 36" xfId="8103" xr:uid="{00000000-0005-0000-0000-0000BF1F0000}"/>
    <cellStyle name="Percent 2 36 2" xfId="8104" xr:uid="{00000000-0005-0000-0000-0000C01F0000}"/>
    <cellStyle name="Percent 2 37" xfId="8105" xr:uid="{00000000-0005-0000-0000-0000C11F0000}"/>
    <cellStyle name="Percent 2 37 2" xfId="8106" xr:uid="{00000000-0005-0000-0000-0000C21F0000}"/>
    <cellStyle name="Percent 2 38" xfId="8107" xr:uid="{00000000-0005-0000-0000-0000C31F0000}"/>
    <cellStyle name="Percent 2 38 2" xfId="8108" xr:uid="{00000000-0005-0000-0000-0000C41F0000}"/>
    <cellStyle name="Percent 2 39" xfId="8109" xr:uid="{00000000-0005-0000-0000-0000C51F0000}"/>
    <cellStyle name="Percent 2 39 2" xfId="8110" xr:uid="{00000000-0005-0000-0000-0000C61F0000}"/>
    <cellStyle name="Percent 2 4" xfId="8111" xr:uid="{00000000-0005-0000-0000-0000C71F0000}"/>
    <cellStyle name="Percent 2 4 2" xfId="8112" xr:uid="{00000000-0005-0000-0000-0000C81F0000}"/>
    <cellStyle name="Percent 2 4 2 2" xfId="8113" xr:uid="{00000000-0005-0000-0000-0000C91F0000}"/>
    <cellStyle name="Percent 2 4 2 2 2" xfId="8114" xr:uid="{00000000-0005-0000-0000-0000CA1F0000}"/>
    <cellStyle name="Percent 2 4 2 3" xfId="8115" xr:uid="{00000000-0005-0000-0000-0000CB1F0000}"/>
    <cellStyle name="Percent 2 4 2 4" xfId="8116" xr:uid="{00000000-0005-0000-0000-0000CC1F0000}"/>
    <cellStyle name="Percent 2 4 2 5" xfId="8117" xr:uid="{00000000-0005-0000-0000-0000CD1F0000}"/>
    <cellStyle name="Percent 2 4 3" xfId="8118" xr:uid="{00000000-0005-0000-0000-0000CE1F0000}"/>
    <cellStyle name="Percent 2 4 4" xfId="8119" xr:uid="{00000000-0005-0000-0000-0000CF1F0000}"/>
    <cellStyle name="Percent 2 4 5" xfId="8120" xr:uid="{00000000-0005-0000-0000-0000D01F0000}"/>
    <cellStyle name="Percent 2 4 6" xfId="8121" xr:uid="{00000000-0005-0000-0000-0000D11F0000}"/>
    <cellStyle name="Percent 2 40" xfId="8122" xr:uid="{00000000-0005-0000-0000-0000D21F0000}"/>
    <cellStyle name="Percent 2 40 2" xfId="8123" xr:uid="{00000000-0005-0000-0000-0000D31F0000}"/>
    <cellStyle name="Percent 2 41" xfId="8124" xr:uid="{00000000-0005-0000-0000-0000D41F0000}"/>
    <cellStyle name="Percent 2 41 2" xfId="8125" xr:uid="{00000000-0005-0000-0000-0000D51F0000}"/>
    <cellStyle name="Percent 2 42" xfId="8126" xr:uid="{00000000-0005-0000-0000-0000D61F0000}"/>
    <cellStyle name="Percent 2 42 2" xfId="8127" xr:uid="{00000000-0005-0000-0000-0000D71F0000}"/>
    <cellStyle name="Percent 2 43" xfId="8128" xr:uid="{00000000-0005-0000-0000-0000D81F0000}"/>
    <cellStyle name="Percent 2 43 2" xfId="8129" xr:uid="{00000000-0005-0000-0000-0000D91F0000}"/>
    <cellStyle name="Percent 2 44" xfId="8130" xr:uid="{00000000-0005-0000-0000-0000DA1F0000}"/>
    <cellStyle name="Percent 2 44 2" xfId="8131" xr:uid="{00000000-0005-0000-0000-0000DB1F0000}"/>
    <cellStyle name="Percent 2 45" xfId="8132" xr:uid="{00000000-0005-0000-0000-0000DC1F0000}"/>
    <cellStyle name="Percent 2 45 2" xfId="8133" xr:uid="{00000000-0005-0000-0000-0000DD1F0000}"/>
    <cellStyle name="Percent 2 46" xfId="8134" xr:uid="{00000000-0005-0000-0000-0000DE1F0000}"/>
    <cellStyle name="Percent 2 46 2" xfId="8135" xr:uid="{00000000-0005-0000-0000-0000DF1F0000}"/>
    <cellStyle name="Percent 2 47" xfId="8136" xr:uid="{00000000-0005-0000-0000-0000E01F0000}"/>
    <cellStyle name="Percent 2 47 2" xfId="8137" xr:uid="{00000000-0005-0000-0000-0000E11F0000}"/>
    <cellStyle name="Percent 2 48" xfId="8138" xr:uid="{00000000-0005-0000-0000-0000E21F0000}"/>
    <cellStyle name="Percent 2 48 2" xfId="8139" xr:uid="{00000000-0005-0000-0000-0000E31F0000}"/>
    <cellStyle name="Percent 2 49" xfId="8140" xr:uid="{00000000-0005-0000-0000-0000E41F0000}"/>
    <cellStyle name="Percent 2 49 2" xfId="8141" xr:uid="{00000000-0005-0000-0000-0000E51F0000}"/>
    <cellStyle name="Percent 2 5" xfId="8142" xr:uid="{00000000-0005-0000-0000-0000E61F0000}"/>
    <cellStyle name="Percent 2 5 2" xfId="8143" xr:uid="{00000000-0005-0000-0000-0000E71F0000}"/>
    <cellStyle name="Percent 2 5 2 2" xfId="8144" xr:uid="{00000000-0005-0000-0000-0000E81F0000}"/>
    <cellStyle name="Percent 2 5 2 3" xfId="8145" xr:uid="{00000000-0005-0000-0000-0000E91F0000}"/>
    <cellStyle name="Percent 2 5 3" xfId="8146" xr:uid="{00000000-0005-0000-0000-0000EA1F0000}"/>
    <cellStyle name="Percent 2 5 4" xfId="8147" xr:uid="{00000000-0005-0000-0000-0000EB1F0000}"/>
    <cellStyle name="Percent 2 50" xfId="8148" xr:uid="{00000000-0005-0000-0000-0000EC1F0000}"/>
    <cellStyle name="Percent 2 50 2" xfId="8149" xr:uid="{00000000-0005-0000-0000-0000ED1F0000}"/>
    <cellStyle name="Percent 2 51" xfId="8150" xr:uid="{00000000-0005-0000-0000-0000EE1F0000}"/>
    <cellStyle name="Percent 2 51 2" xfId="8151" xr:uid="{00000000-0005-0000-0000-0000EF1F0000}"/>
    <cellStyle name="Percent 2 52" xfId="8152" xr:uid="{00000000-0005-0000-0000-0000F01F0000}"/>
    <cellStyle name="Percent 2 52 2" xfId="8153" xr:uid="{00000000-0005-0000-0000-0000F11F0000}"/>
    <cellStyle name="Percent 2 53" xfId="8154" xr:uid="{00000000-0005-0000-0000-0000F21F0000}"/>
    <cellStyle name="Percent 2 53 2" xfId="8155" xr:uid="{00000000-0005-0000-0000-0000F31F0000}"/>
    <cellStyle name="Percent 2 54" xfId="8156" xr:uid="{00000000-0005-0000-0000-0000F41F0000}"/>
    <cellStyle name="Percent 2 54 2" xfId="8157" xr:uid="{00000000-0005-0000-0000-0000F51F0000}"/>
    <cellStyle name="Percent 2 55" xfId="8158" xr:uid="{00000000-0005-0000-0000-0000F61F0000}"/>
    <cellStyle name="Percent 2 56" xfId="8159" xr:uid="{00000000-0005-0000-0000-0000F71F0000}"/>
    <cellStyle name="Percent 2 56 2" xfId="8160" xr:uid="{00000000-0005-0000-0000-0000F81F0000}"/>
    <cellStyle name="Percent 2 57" xfId="8161" xr:uid="{00000000-0005-0000-0000-0000F91F0000}"/>
    <cellStyle name="Percent 2 57 2" xfId="8162" xr:uid="{00000000-0005-0000-0000-0000FA1F0000}"/>
    <cellStyle name="Percent 2 58" xfId="8163" xr:uid="{00000000-0005-0000-0000-0000FB1F0000}"/>
    <cellStyle name="Percent 2 58 2" xfId="8164" xr:uid="{00000000-0005-0000-0000-0000FC1F0000}"/>
    <cellStyle name="Percent 2 59" xfId="8165" xr:uid="{00000000-0005-0000-0000-0000FD1F0000}"/>
    <cellStyle name="Percent 2 59 2" xfId="8166" xr:uid="{00000000-0005-0000-0000-0000FE1F0000}"/>
    <cellStyle name="Percent 2 6" xfId="8167" xr:uid="{00000000-0005-0000-0000-0000FF1F0000}"/>
    <cellStyle name="Percent 2 6 2" xfId="8168" xr:uid="{00000000-0005-0000-0000-000000200000}"/>
    <cellStyle name="Percent 2 6 2 2" xfId="8169" xr:uid="{00000000-0005-0000-0000-000001200000}"/>
    <cellStyle name="Percent 2 6 2 2 2" xfId="8170" xr:uid="{00000000-0005-0000-0000-000002200000}"/>
    <cellStyle name="Percent 2 6 2 3" xfId="8171" xr:uid="{00000000-0005-0000-0000-000003200000}"/>
    <cellStyle name="Percent 2 6 3" xfId="8172" xr:uid="{00000000-0005-0000-0000-000004200000}"/>
    <cellStyle name="Percent 2 6 4" xfId="8173" xr:uid="{00000000-0005-0000-0000-000005200000}"/>
    <cellStyle name="Percent 2 60" xfId="8174" xr:uid="{00000000-0005-0000-0000-000006200000}"/>
    <cellStyle name="Percent 2 60 2" xfId="8175" xr:uid="{00000000-0005-0000-0000-000007200000}"/>
    <cellStyle name="Percent 2 61" xfId="8176" xr:uid="{00000000-0005-0000-0000-000008200000}"/>
    <cellStyle name="Percent 2 61 2" xfId="8177" xr:uid="{00000000-0005-0000-0000-000009200000}"/>
    <cellStyle name="Percent 2 62" xfId="8178" xr:uid="{00000000-0005-0000-0000-00000A200000}"/>
    <cellStyle name="Percent 2 62 2" xfId="8179" xr:uid="{00000000-0005-0000-0000-00000B200000}"/>
    <cellStyle name="Percent 2 63" xfId="8180" xr:uid="{00000000-0005-0000-0000-00000C200000}"/>
    <cellStyle name="Percent 2 63 2" xfId="8181" xr:uid="{00000000-0005-0000-0000-00000D200000}"/>
    <cellStyle name="Percent 2 63 2 2" xfId="8182" xr:uid="{00000000-0005-0000-0000-00000E200000}"/>
    <cellStyle name="Percent 2 63 2 2 2" xfId="8183" xr:uid="{00000000-0005-0000-0000-00000F200000}"/>
    <cellStyle name="Percent 2 63 2 3" xfId="8184" xr:uid="{00000000-0005-0000-0000-000010200000}"/>
    <cellStyle name="Percent 2 64" xfId="8185" xr:uid="{00000000-0005-0000-0000-000011200000}"/>
    <cellStyle name="Percent 2 65" xfId="8186" xr:uid="{00000000-0005-0000-0000-000012200000}"/>
    <cellStyle name="Percent 2 66" xfId="8187" xr:uid="{00000000-0005-0000-0000-000013200000}"/>
    <cellStyle name="Percent 2 67" xfId="8188" xr:uid="{00000000-0005-0000-0000-000014200000}"/>
    <cellStyle name="Percent 2 68" xfId="8189" xr:uid="{00000000-0005-0000-0000-000015200000}"/>
    <cellStyle name="Percent 2 69" xfId="8190" xr:uid="{00000000-0005-0000-0000-000016200000}"/>
    <cellStyle name="Percent 2 69 2" xfId="8191" xr:uid="{00000000-0005-0000-0000-000017200000}"/>
    <cellStyle name="Percent 2 7" xfId="8192" xr:uid="{00000000-0005-0000-0000-000018200000}"/>
    <cellStyle name="Percent 2 7 2" xfId="8193" xr:uid="{00000000-0005-0000-0000-000019200000}"/>
    <cellStyle name="Percent 2 7 2 2" xfId="8194" xr:uid="{00000000-0005-0000-0000-00001A200000}"/>
    <cellStyle name="Percent 2 7 2 3" xfId="8195" xr:uid="{00000000-0005-0000-0000-00001B200000}"/>
    <cellStyle name="Percent 2 7 3" xfId="8196" xr:uid="{00000000-0005-0000-0000-00001C200000}"/>
    <cellStyle name="Percent 2 70" xfId="8197" xr:uid="{00000000-0005-0000-0000-00001D200000}"/>
    <cellStyle name="Percent 2 71" xfId="8198" xr:uid="{00000000-0005-0000-0000-00001E200000}"/>
    <cellStyle name="Percent 2 72" xfId="8199" xr:uid="{00000000-0005-0000-0000-00001F200000}"/>
    <cellStyle name="Percent 2 73" xfId="8200" xr:uid="{00000000-0005-0000-0000-000020200000}"/>
    <cellStyle name="Percent 2 74" xfId="8201" xr:uid="{00000000-0005-0000-0000-000021200000}"/>
    <cellStyle name="Percent 2 75" xfId="8202" xr:uid="{00000000-0005-0000-0000-000022200000}"/>
    <cellStyle name="Percent 2 76" xfId="8203" xr:uid="{00000000-0005-0000-0000-000023200000}"/>
    <cellStyle name="Percent 2 77" xfId="8204" xr:uid="{00000000-0005-0000-0000-000024200000}"/>
    <cellStyle name="Percent 2 78" xfId="8205" xr:uid="{00000000-0005-0000-0000-000025200000}"/>
    <cellStyle name="Percent 2 79" xfId="8206" xr:uid="{00000000-0005-0000-0000-000026200000}"/>
    <cellStyle name="Percent 2 8" xfId="8207" xr:uid="{00000000-0005-0000-0000-000027200000}"/>
    <cellStyle name="Percent 2 8 2" xfId="8208" xr:uid="{00000000-0005-0000-0000-000028200000}"/>
    <cellStyle name="Percent 2 8 2 2" xfId="8209" xr:uid="{00000000-0005-0000-0000-000029200000}"/>
    <cellStyle name="Percent 2 8 2 3" xfId="8210" xr:uid="{00000000-0005-0000-0000-00002A200000}"/>
    <cellStyle name="Percent 2 8 3" xfId="8211" xr:uid="{00000000-0005-0000-0000-00002B200000}"/>
    <cellStyle name="Percent 2 80" xfId="8212" xr:uid="{00000000-0005-0000-0000-00002C200000}"/>
    <cellStyle name="Percent 2 81" xfId="8213" xr:uid="{00000000-0005-0000-0000-00002D200000}"/>
    <cellStyle name="Percent 2 82" xfId="8214" xr:uid="{00000000-0005-0000-0000-00002E200000}"/>
    <cellStyle name="Percent 2 83" xfId="8215" xr:uid="{00000000-0005-0000-0000-00002F200000}"/>
    <cellStyle name="Percent 2 84" xfId="8216" xr:uid="{00000000-0005-0000-0000-000030200000}"/>
    <cellStyle name="Percent 2 85" xfId="8217" xr:uid="{00000000-0005-0000-0000-000031200000}"/>
    <cellStyle name="Percent 2 86" xfId="8218" xr:uid="{00000000-0005-0000-0000-000032200000}"/>
    <cellStyle name="Percent 2 87" xfId="8219" xr:uid="{00000000-0005-0000-0000-000033200000}"/>
    <cellStyle name="Percent 2 88" xfId="8220" xr:uid="{00000000-0005-0000-0000-000034200000}"/>
    <cellStyle name="Percent 2 89" xfId="8221" xr:uid="{00000000-0005-0000-0000-000035200000}"/>
    <cellStyle name="Percent 2 9" xfId="8222" xr:uid="{00000000-0005-0000-0000-000036200000}"/>
    <cellStyle name="Percent 2 9 2" xfId="8223" xr:uid="{00000000-0005-0000-0000-000037200000}"/>
    <cellStyle name="Percent 2 9 2 2" xfId="8224" xr:uid="{00000000-0005-0000-0000-000038200000}"/>
    <cellStyle name="Percent 2 9 2 3" xfId="8225" xr:uid="{00000000-0005-0000-0000-000039200000}"/>
    <cellStyle name="Percent 2 9 3" xfId="8226" xr:uid="{00000000-0005-0000-0000-00003A200000}"/>
    <cellStyle name="Percent 2 90" xfId="8227" xr:uid="{00000000-0005-0000-0000-00003B200000}"/>
    <cellStyle name="Percent 2 91" xfId="8228" xr:uid="{00000000-0005-0000-0000-00003C200000}"/>
    <cellStyle name="Percent 2 92" xfId="8229" xr:uid="{00000000-0005-0000-0000-00003D200000}"/>
    <cellStyle name="Percent 2 93" xfId="8230" xr:uid="{00000000-0005-0000-0000-00003E200000}"/>
    <cellStyle name="Percent 2 94" xfId="8231" xr:uid="{00000000-0005-0000-0000-00003F200000}"/>
    <cellStyle name="Percent 2 95" xfId="8232" xr:uid="{00000000-0005-0000-0000-000040200000}"/>
    <cellStyle name="Percent 2 96" xfId="8233" xr:uid="{00000000-0005-0000-0000-000041200000}"/>
    <cellStyle name="Percent 2 97" xfId="8234" xr:uid="{00000000-0005-0000-0000-000042200000}"/>
    <cellStyle name="Percent 2 98" xfId="8235" xr:uid="{00000000-0005-0000-0000-000043200000}"/>
    <cellStyle name="Percent 2 99" xfId="8236" xr:uid="{00000000-0005-0000-0000-000044200000}"/>
    <cellStyle name="Percent 20" xfId="8237" xr:uid="{00000000-0005-0000-0000-000045200000}"/>
    <cellStyle name="Percent 20 2" xfId="8238" xr:uid="{00000000-0005-0000-0000-000046200000}"/>
    <cellStyle name="Percent 21" xfId="8239" xr:uid="{00000000-0005-0000-0000-000047200000}"/>
    <cellStyle name="Percent 21 2" xfId="8240" xr:uid="{00000000-0005-0000-0000-000048200000}"/>
    <cellStyle name="Percent 22" xfId="8241" xr:uid="{00000000-0005-0000-0000-000049200000}"/>
    <cellStyle name="Percent 23" xfId="8242" xr:uid="{00000000-0005-0000-0000-00004A200000}"/>
    <cellStyle name="Percent 24" xfId="8243" xr:uid="{00000000-0005-0000-0000-00004B200000}"/>
    <cellStyle name="Percent 25" xfId="8244" xr:uid="{00000000-0005-0000-0000-00004C200000}"/>
    <cellStyle name="Percent 26" xfId="8245" xr:uid="{00000000-0005-0000-0000-00004D200000}"/>
    <cellStyle name="Percent 26 2" xfId="8246" xr:uid="{00000000-0005-0000-0000-00004E200000}"/>
    <cellStyle name="Percent 27" xfId="8247" xr:uid="{00000000-0005-0000-0000-00004F200000}"/>
    <cellStyle name="Percent 28" xfId="8248" xr:uid="{00000000-0005-0000-0000-000050200000}"/>
    <cellStyle name="Percent 29" xfId="8249" xr:uid="{00000000-0005-0000-0000-000051200000}"/>
    <cellStyle name="Percent 3" xfId="5" xr:uid="{00000000-0005-0000-0000-000052200000}"/>
    <cellStyle name="Percent 3 10" xfId="8250" xr:uid="{00000000-0005-0000-0000-000053200000}"/>
    <cellStyle name="Percent 3 10 2" xfId="8251" xr:uid="{00000000-0005-0000-0000-000054200000}"/>
    <cellStyle name="Percent 3 10 2 2" xfId="8252" xr:uid="{00000000-0005-0000-0000-000055200000}"/>
    <cellStyle name="Percent 3 10 2 3" xfId="8253" xr:uid="{00000000-0005-0000-0000-000056200000}"/>
    <cellStyle name="Percent 3 10 3" xfId="8254" xr:uid="{00000000-0005-0000-0000-000057200000}"/>
    <cellStyle name="Percent 3 100" xfId="8255" xr:uid="{00000000-0005-0000-0000-000058200000}"/>
    <cellStyle name="Percent 3 101" xfId="8256" xr:uid="{00000000-0005-0000-0000-000059200000}"/>
    <cellStyle name="Percent 3 101 2" xfId="8257" xr:uid="{00000000-0005-0000-0000-00005A200000}"/>
    <cellStyle name="Percent 3 101 3" xfId="8258" xr:uid="{00000000-0005-0000-0000-00005B200000}"/>
    <cellStyle name="Percent 3 102" xfId="8259" xr:uid="{00000000-0005-0000-0000-00005C200000}"/>
    <cellStyle name="Percent 3 102 2" xfId="8260" xr:uid="{00000000-0005-0000-0000-00005D200000}"/>
    <cellStyle name="Percent 3 103" xfId="8261" xr:uid="{00000000-0005-0000-0000-00005E200000}"/>
    <cellStyle name="Percent 3 103 2" xfId="8262" xr:uid="{00000000-0005-0000-0000-00005F200000}"/>
    <cellStyle name="Percent 3 104" xfId="8263" xr:uid="{00000000-0005-0000-0000-000060200000}"/>
    <cellStyle name="Percent 3 104 2" xfId="8264" xr:uid="{00000000-0005-0000-0000-000061200000}"/>
    <cellStyle name="Percent 3 105" xfId="8265" xr:uid="{00000000-0005-0000-0000-000062200000}"/>
    <cellStyle name="Percent 3 105 2" xfId="8266" xr:uid="{00000000-0005-0000-0000-000063200000}"/>
    <cellStyle name="Percent 3 106" xfId="8267" xr:uid="{00000000-0005-0000-0000-000064200000}"/>
    <cellStyle name="Percent 3 106 2" xfId="8268" xr:uid="{00000000-0005-0000-0000-000065200000}"/>
    <cellStyle name="Percent 3 107" xfId="8269" xr:uid="{00000000-0005-0000-0000-000066200000}"/>
    <cellStyle name="Percent 3 108" xfId="8270" xr:uid="{00000000-0005-0000-0000-000067200000}"/>
    <cellStyle name="Percent 3 109" xfId="8271" xr:uid="{00000000-0005-0000-0000-000068200000}"/>
    <cellStyle name="Percent 3 11" xfId="8272" xr:uid="{00000000-0005-0000-0000-000069200000}"/>
    <cellStyle name="Percent 3 11 2" xfId="8273" xr:uid="{00000000-0005-0000-0000-00006A200000}"/>
    <cellStyle name="Percent 3 11 2 2" xfId="8274" xr:uid="{00000000-0005-0000-0000-00006B200000}"/>
    <cellStyle name="Percent 3 11 2 3" xfId="8275" xr:uid="{00000000-0005-0000-0000-00006C200000}"/>
    <cellStyle name="Percent 3 11 3" xfId="8276" xr:uid="{00000000-0005-0000-0000-00006D200000}"/>
    <cellStyle name="Percent 3 110" xfId="8277" xr:uid="{00000000-0005-0000-0000-00006E200000}"/>
    <cellStyle name="Percent 3 111" xfId="8278" xr:uid="{00000000-0005-0000-0000-00006F200000}"/>
    <cellStyle name="Percent 3 112" xfId="8279" xr:uid="{00000000-0005-0000-0000-000070200000}"/>
    <cellStyle name="Percent 3 113" xfId="8280" xr:uid="{00000000-0005-0000-0000-000071200000}"/>
    <cellStyle name="Percent 3 114" xfId="8281" xr:uid="{00000000-0005-0000-0000-000072200000}"/>
    <cellStyle name="Percent 3 115" xfId="8282" xr:uid="{00000000-0005-0000-0000-000073200000}"/>
    <cellStyle name="Percent 3 116" xfId="8283" xr:uid="{00000000-0005-0000-0000-000074200000}"/>
    <cellStyle name="Percent 3 117" xfId="8284" xr:uid="{00000000-0005-0000-0000-000075200000}"/>
    <cellStyle name="Percent 3 118" xfId="8285" xr:uid="{00000000-0005-0000-0000-000076200000}"/>
    <cellStyle name="Percent 3 119" xfId="8286" xr:uid="{00000000-0005-0000-0000-000077200000}"/>
    <cellStyle name="Percent 3 119 2" xfId="8287" xr:uid="{00000000-0005-0000-0000-000078200000}"/>
    <cellStyle name="Percent 3 12" xfId="8288" xr:uid="{00000000-0005-0000-0000-000079200000}"/>
    <cellStyle name="Percent 3 12 2" xfId="8289" xr:uid="{00000000-0005-0000-0000-00007A200000}"/>
    <cellStyle name="Percent 3 12 2 2" xfId="8290" xr:uid="{00000000-0005-0000-0000-00007B200000}"/>
    <cellStyle name="Percent 3 12 2 3" xfId="8291" xr:uid="{00000000-0005-0000-0000-00007C200000}"/>
    <cellStyle name="Percent 3 12 3" xfId="8292" xr:uid="{00000000-0005-0000-0000-00007D200000}"/>
    <cellStyle name="Percent 3 120" xfId="8293" xr:uid="{00000000-0005-0000-0000-00007E200000}"/>
    <cellStyle name="Percent 3 120 2" xfId="8294" xr:uid="{00000000-0005-0000-0000-00007F200000}"/>
    <cellStyle name="Percent 3 121" xfId="8295" xr:uid="{00000000-0005-0000-0000-000080200000}"/>
    <cellStyle name="Percent 3 121 2" xfId="8296" xr:uid="{00000000-0005-0000-0000-000081200000}"/>
    <cellStyle name="Percent 3 122" xfId="8297" xr:uid="{00000000-0005-0000-0000-000082200000}"/>
    <cellStyle name="Percent 3 122 2" xfId="8298" xr:uid="{00000000-0005-0000-0000-000083200000}"/>
    <cellStyle name="Percent 3 123" xfId="8299" xr:uid="{00000000-0005-0000-0000-000084200000}"/>
    <cellStyle name="Percent 3 124" xfId="8300" xr:uid="{00000000-0005-0000-0000-000085200000}"/>
    <cellStyle name="Percent 3 125" xfId="8301" xr:uid="{00000000-0005-0000-0000-000086200000}"/>
    <cellStyle name="Percent 3 126" xfId="8302" xr:uid="{00000000-0005-0000-0000-000087200000}"/>
    <cellStyle name="Percent 3 127" xfId="8303" xr:uid="{00000000-0005-0000-0000-000088200000}"/>
    <cellStyle name="Percent 3 128" xfId="8304" xr:uid="{00000000-0005-0000-0000-000089200000}"/>
    <cellStyle name="Percent 3 129" xfId="8305" xr:uid="{00000000-0005-0000-0000-00008A200000}"/>
    <cellStyle name="Percent 3 13" xfId="8306" xr:uid="{00000000-0005-0000-0000-00008B200000}"/>
    <cellStyle name="Percent 3 13 2" xfId="8307" xr:uid="{00000000-0005-0000-0000-00008C200000}"/>
    <cellStyle name="Percent 3 13 2 2" xfId="8308" xr:uid="{00000000-0005-0000-0000-00008D200000}"/>
    <cellStyle name="Percent 3 13 2 3" xfId="8309" xr:uid="{00000000-0005-0000-0000-00008E200000}"/>
    <cellStyle name="Percent 3 13 3" xfId="8310" xr:uid="{00000000-0005-0000-0000-00008F200000}"/>
    <cellStyle name="Percent 3 13 4" xfId="8311" xr:uid="{00000000-0005-0000-0000-000090200000}"/>
    <cellStyle name="Percent 3 130" xfId="8312" xr:uid="{00000000-0005-0000-0000-000091200000}"/>
    <cellStyle name="Percent 3 131" xfId="8313" xr:uid="{00000000-0005-0000-0000-000092200000}"/>
    <cellStyle name="Percent 3 132" xfId="8314" xr:uid="{00000000-0005-0000-0000-000093200000}"/>
    <cellStyle name="Percent 3 133" xfId="8315" xr:uid="{00000000-0005-0000-0000-000094200000}"/>
    <cellStyle name="Percent 3 134" xfId="8316" xr:uid="{00000000-0005-0000-0000-000095200000}"/>
    <cellStyle name="Percent 3 135" xfId="8317" xr:uid="{00000000-0005-0000-0000-000096200000}"/>
    <cellStyle name="Percent 3 136" xfId="8318" xr:uid="{00000000-0005-0000-0000-000097200000}"/>
    <cellStyle name="Percent 3 137" xfId="8319" xr:uid="{00000000-0005-0000-0000-000098200000}"/>
    <cellStyle name="Percent 3 138" xfId="8320" xr:uid="{00000000-0005-0000-0000-000099200000}"/>
    <cellStyle name="Percent 3 139" xfId="8321" xr:uid="{00000000-0005-0000-0000-00009A200000}"/>
    <cellStyle name="Percent 3 14" xfId="8322" xr:uid="{00000000-0005-0000-0000-00009B200000}"/>
    <cellStyle name="Percent 3 14 2" xfId="8323" xr:uid="{00000000-0005-0000-0000-00009C200000}"/>
    <cellStyle name="Percent 3 14 2 2" xfId="8324" xr:uid="{00000000-0005-0000-0000-00009D200000}"/>
    <cellStyle name="Percent 3 14 2 3" xfId="8325" xr:uid="{00000000-0005-0000-0000-00009E200000}"/>
    <cellStyle name="Percent 3 14 3" xfId="8326" xr:uid="{00000000-0005-0000-0000-00009F200000}"/>
    <cellStyle name="Percent 3 140" xfId="8327" xr:uid="{00000000-0005-0000-0000-0000A0200000}"/>
    <cellStyle name="Percent 3 141" xfId="8328" xr:uid="{00000000-0005-0000-0000-0000A1200000}"/>
    <cellStyle name="Percent 3 142" xfId="8329" xr:uid="{00000000-0005-0000-0000-0000A2200000}"/>
    <cellStyle name="Percent 3 143" xfId="8330" xr:uid="{00000000-0005-0000-0000-0000A3200000}"/>
    <cellStyle name="Percent 3 144" xfId="8331" xr:uid="{00000000-0005-0000-0000-0000A4200000}"/>
    <cellStyle name="Percent 3 145" xfId="8332" xr:uid="{00000000-0005-0000-0000-0000A5200000}"/>
    <cellStyle name="Percent 3 145 2" xfId="8333" xr:uid="{00000000-0005-0000-0000-0000A6200000}"/>
    <cellStyle name="Percent 3 146" xfId="8334" xr:uid="{00000000-0005-0000-0000-0000A7200000}"/>
    <cellStyle name="Percent 3 146 2" xfId="8335" xr:uid="{00000000-0005-0000-0000-0000A8200000}"/>
    <cellStyle name="Percent 3 147" xfId="8336" xr:uid="{00000000-0005-0000-0000-0000A9200000}"/>
    <cellStyle name="Percent 3 148" xfId="8337" xr:uid="{00000000-0005-0000-0000-0000AA200000}"/>
    <cellStyle name="Percent 3 149" xfId="8338" xr:uid="{00000000-0005-0000-0000-0000AB200000}"/>
    <cellStyle name="Percent 3 15" xfId="8339" xr:uid="{00000000-0005-0000-0000-0000AC200000}"/>
    <cellStyle name="Percent 3 15 2" xfId="8340" xr:uid="{00000000-0005-0000-0000-0000AD200000}"/>
    <cellStyle name="Percent 3 15 2 2" xfId="8341" xr:uid="{00000000-0005-0000-0000-0000AE200000}"/>
    <cellStyle name="Percent 3 15 2 3" xfId="8342" xr:uid="{00000000-0005-0000-0000-0000AF200000}"/>
    <cellStyle name="Percent 3 15 3" xfId="8343" xr:uid="{00000000-0005-0000-0000-0000B0200000}"/>
    <cellStyle name="Percent 3 15 4" xfId="8344" xr:uid="{00000000-0005-0000-0000-0000B1200000}"/>
    <cellStyle name="Percent 3 150" xfId="8345" xr:uid="{00000000-0005-0000-0000-0000B2200000}"/>
    <cellStyle name="Percent 3 151" xfId="8346" xr:uid="{00000000-0005-0000-0000-0000B3200000}"/>
    <cellStyle name="Percent 3 152" xfId="8347" xr:uid="{00000000-0005-0000-0000-0000B4200000}"/>
    <cellStyle name="Percent 3 153" xfId="8348" xr:uid="{00000000-0005-0000-0000-0000B5200000}"/>
    <cellStyle name="Percent 3 154" xfId="8349" xr:uid="{00000000-0005-0000-0000-0000B6200000}"/>
    <cellStyle name="Percent 3 155" xfId="8350" xr:uid="{00000000-0005-0000-0000-0000B7200000}"/>
    <cellStyle name="Percent 3 16" xfId="8351" xr:uid="{00000000-0005-0000-0000-0000B8200000}"/>
    <cellStyle name="Percent 3 16 2" xfId="8352" xr:uid="{00000000-0005-0000-0000-0000B9200000}"/>
    <cellStyle name="Percent 3 16 2 2" xfId="8353" xr:uid="{00000000-0005-0000-0000-0000BA200000}"/>
    <cellStyle name="Percent 3 16 2 3" xfId="8354" xr:uid="{00000000-0005-0000-0000-0000BB200000}"/>
    <cellStyle name="Percent 3 16 3" xfId="8355" xr:uid="{00000000-0005-0000-0000-0000BC200000}"/>
    <cellStyle name="Percent 3 16 4" xfId="8356" xr:uid="{00000000-0005-0000-0000-0000BD200000}"/>
    <cellStyle name="Percent 3 17" xfId="8357" xr:uid="{00000000-0005-0000-0000-0000BE200000}"/>
    <cellStyle name="Percent 3 17 2" xfId="8358" xr:uid="{00000000-0005-0000-0000-0000BF200000}"/>
    <cellStyle name="Percent 3 17 2 2" xfId="8359" xr:uid="{00000000-0005-0000-0000-0000C0200000}"/>
    <cellStyle name="Percent 3 17 2 3" xfId="8360" xr:uid="{00000000-0005-0000-0000-0000C1200000}"/>
    <cellStyle name="Percent 3 17 3" xfId="8361" xr:uid="{00000000-0005-0000-0000-0000C2200000}"/>
    <cellStyle name="Percent 3 17 4" xfId="8362" xr:uid="{00000000-0005-0000-0000-0000C3200000}"/>
    <cellStyle name="Percent 3 18" xfId="8363" xr:uid="{00000000-0005-0000-0000-0000C4200000}"/>
    <cellStyle name="Percent 3 18 2" xfId="8364" xr:uid="{00000000-0005-0000-0000-0000C5200000}"/>
    <cellStyle name="Percent 3 18 2 2" xfId="8365" xr:uid="{00000000-0005-0000-0000-0000C6200000}"/>
    <cellStyle name="Percent 3 18 2 3" xfId="8366" xr:uid="{00000000-0005-0000-0000-0000C7200000}"/>
    <cellStyle name="Percent 3 18 3" xfId="8367" xr:uid="{00000000-0005-0000-0000-0000C8200000}"/>
    <cellStyle name="Percent 3 18 4" xfId="8368" xr:uid="{00000000-0005-0000-0000-0000C9200000}"/>
    <cellStyle name="Percent 3 19" xfId="8369" xr:uid="{00000000-0005-0000-0000-0000CA200000}"/>
    <cellStyle name="Percent 3 19 2" xfId="8370" xr:uid="{00000000-0005-0000-0000-0000CB200000}"/>
    <cellStyle name="Percent 3 19 2 2" xfId="8371" xr:uid="{00000000-0005-0000-0000-0000CC200000}"/>
    <cellStyle name="Percent 3 19 2 3" xfId="8372" xr:uid="{00000000-0005-0000-0000-0000CD200000}"/>
    <cellStyle name="Percent 3 19 3" xfId="8373" xr:uid="{00000000-0005-0000-0000-0000CE200000}"/>
    <cellStyle name="Percent 3 2" xfId="8374" xr:uid="{00000000-0005-0000-0000-0000CF200000}"/>
    <cellStyle name="Percent 3 2 10" xfId="8375" xr:uid="{00000000-0005-0000-0000-0000D0200000}"/>
    <cellStyle name="Percent 3 2 10 2" xfId="8376" xr:uid="{00000000-0005-0000-0000-0000D1200000}"/>
    <cellStyle name="Percent 3 2 11" xfId="8377" xr:uid="{00000000-0005-0000-0000-0000D2200000}"/>
    <cellStyle name="Percent 3 2 11 2" xfId="8378" xr:uid="{00000000-0005-0000-0000-0000D3200000}"/>
    <cellStyle name="Percent 3 2 12" xfId="8379" xr:uid="{00000000-0005-0000-0000-0000D4200000}"/>
    <cellStyle name="Percent 3 2 12 2" xfId="8380" xr:uid="{00000000-0005-0000-0000-0000D5200000}"/>
    <cellStyle name="Percent 3 2 12 2 2" xfId="8381" xr:uid="{00000000-0005-0000-0000-0000D6200000}"/>
    <cellStyle name="Percent 3 2 12 3" xfId="8382" xr:uid="{00000000-0005-0000-0000-0000D7200000}"/>
    <cellStyle name="Percent 3 2 13" xfId="8383" xr:uid="{00000000-0005-0000-0000-0000D8200000}"/>
    <cellStyle name="Percent 3 2 13 2" xfId="8384" xr:uid="{00000000-0005-0000-0000-0000D9200000}"/>
    <cellStyle name="Percent 3 2 14" xfId="8385" xr:uid="{00000000-0005-0000-0000-0000DA200000}"/>
    <cellStyle name="Percent 3 2 14 2" xfId="8386" xr:uid="{00000000-0005-0000-0000-0000DB200000}"/>
    <cellStyle name="Percent 3 2 14 2 2" xfId="8387" xr:uid="{00000000-0005-0000-0000-0000DC200000}"/>
    <cellStyle name="Percent 3 2 14 3" xfId="8388" xr:uid="{00000000-0005-0000-0000-0000DD200000}"/>
    <cellStyle name="Percent 3 2 15" xfId="8389" xr:uid="{00000000-0005-0000-0000-0000DE200000}"/>
    <cellStyle name="Percent 3 2 15 2" xfId="8390" xr:uid="{00000000-0005-0000-0000-0000DF200000}"/>
    <cellStyle name="Percent 3 2 15 2 2" xfId="8391" xr:uid="{00000000-0005-0000-0000-0000E0200000}"/>
    <cellStyle name="Percent 3 2 15 3" xfId="8392" xr:uid="{00000000-0005-0000-0000-0000E1200000}"/>
    <cellStyle name="Percent 3 2 16" xfId="8393" xr:uid="{00000000-0005-0000-0000-0000E2200000}"/>
    <cellStyle name="Percent 3 2 16 2" xfId="8394" xr:uid="{00000000-0005-0000-0000-0000E3200000}"/>
    <cellStyle name="Percent 3 2 16 2 2" xfId="8395" xr:uid="{00000000-0005-0000-0000-0000E4200000}"/>
    <cellStyle name="Percent 3 2 16 3" xfId="8396" xr:uid="{00000000-0005-0000-0000-0000E5200000}"/>
    <cellStyle name="Percent 3 2 17" xfId="8397" xr:uid="{00000000-0005-0000-0000-0000E6200000}"/>
    <cellStyle name="Percent 3 2 17 2" xfId="8398" xr:uid="{00000000-0005-0000-0000-0000E7200000}"/>
    <cellStyle name="Percent 3 2 17 2 2" xfId="8399" xr:uid="{00000000-0005-0000-0000-0000E8200000}"/>
    <cellStyle name="Percent 3 2 17 3" xfId="8400" xr:uid="{00000000-0005-0000-0000-0000E9200000}"/>
    <cellStyle name="Percent 3 2 18" xfId="8401" xr:uid="{00000000-0005-0000-0000-0000EA200000}"/>
    <cellStyle name="Percent 3 2 19" xfId="8402" xr:uid="{00000000-0005-0000-0000-0000EB200000}"/>
    <cellStyle name="Percent 3 2 2" xfId="8403" xr:uid="{00000000-0005-0000-0000-0000EC200000}"/>
    <cellStyle name="Percent 3 2 2 10" xfId="8404" xr:uid="{00000000-0005-0000-0000-0000ED200000}"/>
    <cellStyle name="Percent 3 2 2 10 2" xfId="8405" xr:uid="{00000000-0005-0000-0000-0000EE200000}"/>
    <cellStyle name="Percent 3 2 2 10 2 2" xfId="8406" xr:uid="{00000000-0005-0000-0000-0000EF200000}"/>
    <cellStyle name="Percent 3 2 2 10 3" xfId="8407" xr:uid="{00000000-0005-0000-0000-0000F0200000}"/>
    <cellStyle name="Percent 3 2 2 11" xfId="8408" xr:uid="{00000000-0005-0000-0000-0000F1200000}"/>
    <cellStyle name="Percent 3 2 2 11 2" xfId="8409" xr:uid="{00000000-0005-0000-0000-0000F2200000}"/>
    <cellStyle name="Percent 3 2 2 11 2 2" xfId="8410" xr:uid="{00000000-0005-0000-0000-0000F3200000}"/>
    <cellStyle name="Percent 3 2 2 11 3" xfId="8411" xr:uid="{00000000-0005-0000-0000-0000F4200000}"/>
    <cellStyle name="Percent 3 2 2 12" xfId="8412" xr:uid="{00000000-0005-0000-0000-0000F5200000}"/>
    <cellStyle name="Percent 3 2 2 12 2" xfId="8413" xr:uid="{00000000-0005-0000-0000-0000F6200000}"/>
    <cellStyle name="Percent 3 2 2 12 2 2" xfId="8414" xr:uid="{00000000-0005-0000-0000-0000F7200000}"/>
    <cellStyle name="Percent 3 2 2 12 3" xfId="8415" xr:uid="{00000000-0005-0000-0000-0000F8200000}"/>
    <cellStyle name="Percent 3 2 2 13" xfId="8416" xr:uid="{00000000-0005-0000-0000-0000F9200000}"/>
    <cellStyle name="Percent 3 2 2 13 2" xfId="8417" xr:uid="{00000000-0005-0000-0000-0000FA200000}"/>
    <cellStyle name="Percent 3 2 2 13 2 2" xfId="8418" xr:uid="{00000000-0005-0000-0000-0000FB200000}"/>
    <cellStyle name="Percent 3 2 2 13 3" xfId="8419" xr:uid="{00000000-0005-0000-0000-0000FC200000}"/>
    <cellStyle name="Percent 3 2 2 14" xfId="8420" xr:uid="{00000000-0005-0000-0000-0000FD200000}"/>
    <cellStyle name="Percent 3 2 2 14 2" xfId="8421" xr:uid="{00000000-0005-0000-0000-0000FE200000}"/>
    <cellStyle name="Percent 3 2 2 14 2 2" xfId="8422" xr:uid="{00000000-0005-0000-0000-0000FF200000}"/>
    <cellStyle name="Percent 3 2 2 14 3" xfId="8423" xr:uid="{00000000-0005-0000-0000-000000210000}"/>
    <cellStyle name="Percent 3 2 2 15" xfId="8424" xr:uid="{00000000-0005-0000-0000-000001210000}"/>
    <cellStyle name="Percent 3 2 2 15 2" xfId="8425" xr:uid="{00000000-0005-0000-0000-000002210000}"/>
    <cellStyle name="Percent 3 2 2 15 2 2" xfId="8426" xr:uid="{00000000-0005-0000-0000-000003210000}"/>
    <cellStyle name="Percent 3 2 2 15 3" xfId="8427" xr:uid="{00000000-0005-0000-0000-000004210000}"/>
    <cellStyle name="Percent 3 2 2 16" xfId="8428" xr:uid="{00000000-0005-0000-0000-000005210000}"/>
    <cellStyle name="Percent 3 2 2 16 2" xfId="8429" xr:uid="{00000000-0005-0000-0000-000006210000}"/>
    <cellStyle name="Percent 3 2 2 17" xfId="8430" xr:uid="{00000000-0005-0000-0000-000007210000}"/>
    <cellStyle name="Percent 3 2 2 17 2" xfId="8431" xr:uid="{00000000-0005-0000-0000-000008210000}"/>
    <cellStyle name="Percent 3 2 2 18" xfId="8432" xr:uid="{00000000-0005-0000-0000-000009210000}"/>
    <cellStyle name="Percent 3 2 2 18 2" xfId="8433" xr:uid="{00000000-0005-0000-0000-00000A210000}"/>
    <cellStyle name="Percent 3 2 2 19" xfId="8434" xr:uid="{00000000-0005-0000-0000-00000B210000}"/>
    <cellStyle name="Percent 3 2 2 2" xfId="8435" xr:uid="{00000000-0005-0000-0000-00000C210000}"/>
    <cellStyle name="Percent 3 2 2 2 10" xfId="8436" xr:uid="{00000000-0005-0000-0000-00000D210000}"/>
    <cellStyle name="Percent 3 2 2 2 10 2" xfId="8437" xr:uid="{00000000-0005-0000-0000-00000E210000}"/>
    <cellStyle name="Percent 3 2 2 2 10 2 2" xfId="8438" xr:uid="{00000000-0005-0000-0000-00000F210000}"/>
    <cellStyle name="Percent 3 2 2 2 10 3" xfId="8439" xr:uid="{00000000-0005-0000-0000-000010210000}"/>
    <cellStyle name="Percent 3 2 2 2 11" xfId="8440" xr:uid="{00000000-0005-0000-0000-000011210000}"/>
    <cellStyle name="Percent 3 2 2 2 11 2" xfId="8441" xr:uid="{00000000-0005-0000-0000-000012210000}"/>
    <cellStyle name="Percent 3 2 2 2 11 2 2" xfId="8442" xr:uid="{00000000-0005-0000-0000-000013210000}"/>
    <cellStyle name="Percent 3 2 2 2 11 3" xfId="8443" xr:uid="{00000000-0005-0000-0000-000014210000}"/>
    <cellStyle name="Percent 3 2 2 2 12" xfId="8444" xr:uid="{00000000-0005-0000-0000-000015210000}"/>
    <cellStyle name="Percent 3 2 2 2 12 2" xfId="8445" xr:uid="{00000000-0005-0000-0000-000016210000}"/>
    <cellStyle name="Percent 3 2 2 2 12 2 2" xfId="8446" xr:uid="{00000000-0005-0000-0000-000017210000}"/>
    <cellStyle name="Percent 3 2 2 2 12 3" xfId="8447" xr:uid="{00000000-0005-0000-0000-000018210000}"/>
    <cellStyle name="Percent 3 2 2 2 13" xfId="8448" xr:uid="{00000000-0005-0000-0000-000019210000}"/>
    <cellStyle name="Percent 3 2 2 2 13 2" xfId="8449" xr:uid="{00000000-0005-0000-0000-00001A210000}"/>
    <cellStyle name="Percent 3 2 2 2 13 2 2" xfId="8450" xr:uid="{00000000-0005-0000-0000-00001B210000}"/>
    <cellStyle name="Percent 3 2 2 2 13 3" xfId="8451" xr:uid="{00000000-0005-0000-0000-00001C210000}"/>
    <cellStyle name="Percent 3 2 2 2 14" xfId="8452" xr:uid="{00000000-0005-0000-0000-00001D210000}"/>
    <cellStyle name="Percent 3 2 2 2 14 2" xfId="8453" xr:uid="{00000000-0005-0000-0000-00001E210000}"/>
    <cellStyle name="Percent 3 2 2 2 14 2 2" xfId="8454" xr:uid="{00000000-0005-0000-0000-00001F210000}"/>
    <cellStyle name="Percent 3 2 2 2 14 3" xfId="8455" xr:uid="{00000000-0005-0000-0000-000020210000}"/>
    <cellStyle name="Percent 3 2 2 2 15" xfId="8456" xr:uid="{00000000-0005-0000-0000-000021210000}"/>
    <cellStyle name="Percent 3 2 2 2 15 2" xfId="8457" xr:uid="{00000000-0005-0000-0000-000022210000}"/>
    <cellStyle name="Percent 3 2 2 2 15 2 2" xfId="8458" xr:uid="{00000000-0005-0000-0000-000023210000}"/>
    <cellStyle name="Percent 3 2 2 2 15 3" xfId="8459" xr:uid="{00000000-0005-0000-0000-000024210000}"/>
    <cellStyle name="Percent 3 2 2 2 16" xfId="8460" xr:uid="{00000000-0005-0000-0000-000025210000}"/>
    <cellStyle name="Percent 3 2 2 2 16 2" xfId="8461" xr:uid="{00000000-0005-0000-0000-000026210000}"/>
    <cellStyle name="Percent 3 2 2 2 16 2 2" xfId="8462" xr:uid="{00000000-0005-0000-0000-000027210000}"/>
    <cellStyle name="Percent 3 2 2 2 16 3" xfId="8463" xr:uid="{00000000-0005-0000-0000-000028210000}"/>
    <cellStyle name="Percent 3 2 2 2 16 4" xfId="8464" xr:uid="{00000000-0005-0000-0000-000029210000}"/>
    <cellStyle name="Percent 3 2 2 2 17" xfId="8465" xr:uid="{00000000-0005-0000-0000-00002A210000}"/>
    <cellStyle name="Percent 3 2 2 2 17 2" xfId="8466" xr:uid="{00000000-0005-0000-0000-00002B210000}"/>
    <cellStyle name="Percent 3 2 2 2 17 2 2" xfId="8467" xr:uid="{00000000-0005-0000-0000-00002C210000}"/>
    <cellStyle name="Percent 3 2 2 2 17 3" xfId="8468" xr:uid="{00000000-0005-0000-0000-00002D210000}"/>
    <cellStyle name="Percent 3 2 2 2 18" xfId="8469" xr:uid="{00000000-0005-0000-0000-00002E210000}"/>
    <cellStyle name="Percent 3 2 2 2 2" xfId="8470" xr:uid="{00000000-0005-0000-0000-00002F210000}"/>
    <cellStyle name="Percent 3 2 2 2 2 2" xfId="8471" xr:uid="{00000000-0005-0000-0000-000030210000}"/>
    <cellStyle name="Percent 3 2 2 2 2 2 2" xfId="8472" xr:uid="{00000000-0005-0000-0000-000031210000}"/>
    <cellStyle name="Percent 3 2 2 2 2 2 2 2" xfId="8473" xr:uid="{00000000-0005-0000-0000-000032210000}"/>
    <cellStyle name="Percent 3 2 2 2 2 2 2 2 2" xfId="8474" xr:uid="{00000000-0005-0000-0000-000033210000}"/>
    <cellStyle name="Percent 3 2 2 2 2 2 2 3" xfId="8475" xr:uid="{00000000-0005-0000-0000-000034210000}"/>
    <cellStyle name="Percent 3 2 2 2 2 2 3" xfId="8476" xr:uid="{00000000-0005-0000-0000-000035210000}"/>
    <cellStyle name="Percent 3 2 2 2 2 2 3 2" xfId="8477" xr:uid="{00000000-0005-0000-0000-000036210000}"/>
    <cellStyle name="Percent 3 2 2 2 2 2 3 2 2" xfId="8478" xr:uid="{00000000-0005-0000-0000-000037210000}"/>
    <cellStyle name="Percent 3 2 2 2 2 2 3 3" xfId="8479" xr:uid="{00000000-0005-0000-0000-000038210000}"/>
    <cellStyle name="Percent 3 2 2 2 2 2 4" xfId="8480" xr:uid="{00000000-0005-0000-0000-000039210000}"/>
    <cellStyle name="Percent 3 2 2 2 2 2 4 2" xfId="8481" xr:uid="{00000000-0005-0000-0000-00003A210000}"/>
    <cellStyle name="Percent 3 2 2 2 2 2 4 2 2" xfId="8482" xr:uid="{00000000-0005-0000-0000-00003B210000}"/>
    <cellStyle name="Percent 3 2 2 2 2 2 4 3" xfId="8483" xr:uid="{00000000-0005-0000-0000-00003C210000}"/>
    <cellStyle name="Percent 3 2 2 2 2 2 5" xfId="8484" xr:uid="{00000000-0005-0000-0000-00003D210000}"/>
    <cellStyle name="Percent 3 2 2 2 2 2 5 2" xfId="8485" xr:uid="{00000000-0005-0000-0000-00003E210000}"/>
    <cellStyle name="Percent 3 2 2 2 2 2 5 2 2" xfId="8486" xr:uid="{00000000-0005-0000-0000-00003F210000}"/>
    <cellStyle name="Percent 3 2 2 2 2 2 5 3" xfId="8487" xr:uid="{00000000-0005-0000-0000-000040210000}"/>
    <cellStyle name="Percent 3 2 2 2 2 2 6" xfId="8488" xr:uid="{00000000-0005-0000-0000-000041210000}"/>
    <cellStyle name="Percent 3 2 2 2 2 2 6 2" xfId="8489" xr:uid="{00000000-0005-0000-0000-000042210000}"/>
    <cellStyle name="Percent 3 2 2 2 2 2 7" xfId="8490" xr:uid="{00000000-0005-0000-0000-000043210000}"/>
    <cellStyle name="Percent 3 2 2 2 2 3" xfId="8491" xr:uid="{00000000-0005-0000-0000-000044210000}"/>
    <cellStyle name="Percent 3 2 2 2 2 3 2" xfId="8492" xr:uid="{00000000-0005-0000-0000-000045210000}"/>
    <cellStyle name="Percent 3 2 2 2 2 3 2 2" xfId="8493" xr:uid="{00000000-0005-0000-0000-000046210000}"/>
    <cellStyle name="Percent 3 2 2 2 2 3 3" xfId="8494" xr:uid="{00000000-0005-0000-0000-000047210000}"/>
    <cellStyle name="Percent 3 2 2 2 2 4" xfId="8495" xr:uid="{00000000-0005-0000-0000-000048210000}"/>
    <cellStyle name="Percent 3 2 2 2 2 4 2" xfId="8496" xr:uid="{00000000-0005-0000-0000-000049210000}"/>
    <cellStyle name="Percent 3 2 2 2 2 4 2 2" xfId="8497" xr:uid="{00000000-0005-0000-0000-00004A210000}"/>
    <cellStyle name="Percent 3 2 2 2 2 4 3" xfId="8498" xr:uid="{00000000-0005-0000-0000-00004B210000}"/>
    <cellStyle name="Percent 3 2 2 2 2 5" xfId="8499" xr:uid="{00000000-0005-0000-0000-00004C210000}"/>
    <cellStyle name="Percent 3 2 2 2 2 5 2" xfId="8500" xr:uid="{00000000-0005-0000-0000-00004D210000}"/>
    <cellStyle name="Percent 3 2 2 2 2 5 2 2" xfId="8501" xr:uid="{00000000-0005-0000-0000-00004E210000}"/>
    <cellStyle name="Percent 3 2 2 2 2 5 3" xfId="8502" xr:uid="{00000000-0005-0000-0000-00004F210000}"/>
    <cellStyle name="Percent 3 2 2 2 2 6" xfId="8503" xr:uid="{00000000-0005-0000-0000-000050210000}"/>
    <cellStyle name="Percent 3 2 2 2 2 6 2" xfId="8504" xr:uid="{00000000-0005-0000-0000-000051210000}"/>
    <cellStyle name="Percent 3 2 2 2 2 7" xfId="8505" xr:uid="{00000000-0005-0000-0000-000052210000}"/>
    <cellStyle name="Percent 3 2 2 2 3" xfId="8506" xr:uid="{00000000-0005-0000-0000-000053210000}"/>
    <cellStyle name="Percent 3 2 2 2 3 2" xfId="8507" xr:uid="{00000000-0005-0000-0000-000054210000}"/>
    <cellStyle name="Percent 3 2 2 2 3 2 2" xfId="8508" xr:uid="{00000000-0005-0000-0000-000055210000}"/>
    <cellStyle name="Percent 3 2 2 2 3 3" xfId="8509" xr:uid="{00000000-0005-0000-0000-000056210000}"/>
    <cellStyle name="Percent 3 2 2 2 4" xfId="8510" xr:uid="{00000000-0005-0000-0000-000057210000}"/>
    <cellStyle name="Percent 3 2 2 2 4 2" xfId="8511" xr:uid="{00000000-0005-0000-0000-000058210000}"/>
    <cellStyle name="Percent 3 2 2 2 4 2 2" xfId="8512" xr:uid="{00000000-0005-0000-0000-000059210000}"/>
    <cellStyle name="Percent 3 2 2 2 4 3" xfId="8513" xr:uid="{00000000-0005-0000-0000-00005A210000}"/>
    <cellStyle name="Percent 3 2 2 2 5" xfId="8514" xr:uid="{00000000-0005-0000-0000-00005B210000}"/>
    <cellStyle name="Percent 3 2 2 2 5 2" xfId="8515" xr:uid="{00000000-0005-0000-0000-00005C210000}"/>
    <cellStyle name="Percent 3 2 2 2 5 2 2" xfId="8516" xr:uid="{00000000-0005-0000-0000-00005D210000}"/>
    <cellStyle name="Percent 3 2 2 2 5 3" xfId="8517" xr:uid="{00000000-0005-0000-0000-00005E210000}"/>
    <cellStyle name="Percent 3 2 2 2 6" xfId="8518" xr:uid="{00000000-0005-0000-0000-00005F210000}"/>
    <cellStyle name="Percent 3 2 2 2 6 2" xfId="8519" xr:uid="{00000000-0005-0000-0000-000060210000}"/>
    <cellStyle name="Percent 3 2 2 2 6 2 2" xfId="8520" xr:uid="{00000000-0005-0000-0000-000061210000}"/>
    <cellStyle name="Percent 3 2 2 2 6 3" xfId="8521" xr:uid="{00000000-0005-0000-0000-000062210000}"/>
    <cellStyle name="Percent 3 2 2 2 7" xfId="8522" xr:uid="{00000000-0005-0000-0000-000063210000}"/>
    <cellStyle name="Percent 3 2 2 2 7 2" xfId="8523" xr:uid="{00000000-0005-0000-0000-000064210000}"/>
    <cellStyle name="Percent 3 2 2 2 7 2 2" xfId="8524" xr:uid="{00000000-0005-0000-0000-000065210000}"/>
    <cellStyle name="Percent 3 2 2 2 7 3" xfId="8525" xr:uid="{00000000-0005-0000-0000-000066210000}"/>
    <cellStyle name="Percent 3 2 2 2 8" xfId="8526" xr:uid="{00000000-0005-0000-0000-000067210000}"/>
    <cellStyle name="Percent 3 2 2 2 8 2" xfId="8527" xr:uid="{00000000-0005-0000-0000-000068210000}"/>
    <cellStyle name="Percent 3 2 2 2 8 2 2" xfId="8528" xr:uid="{00000000-0005-0000-0000-000069210000}"/>
    <cellStyle name="Percent 3 2 2 2 8 3" xfId="8529" xr:uid="{00000000-0005-0000-0000-00006A210000}"/>
    <cellStyle name="Percent 3 2 2 2 9" xfId="8530" xr:uid="{00000000-0005-0000-0000-00006B210000}"/>
    <cellStyle name="Percent 3 2 2 2 9 2" xfId="8531" xr:uid="{00000000-0005-0000-0000-00006C210000}"/>
    <cellStyle name="Percent 3 2 2 2 9 2 2" xfId="8532" xr:uid="{00000000-0005-0000-0000-00006D210000}"/>
    <cellStyle name="Percent 3 2 2 2 9 3" xfId="8533" xr:uid="{00000000-0005-0000-0000-00006E210000}"/>
    <cellStyle name="Percent 3 2 2 3" xfId="8534" xr:uid="{00000000-0005-0000-0000-00006F210000}"/>
    <cellStyle name="Percent 3 2 2 3 2" xfId="8535" xr:uid="{00000000-0005-0000-0000-000070210000}"/>
    <cellStyle name="Percent 3 2 2 3 2 2" xfId="8536" xr:uid="{00000000-0005-0000-0000-000071210000}"/>
    <cellStyle name="Percent 3 2 2 3 3" xfId="8537" xr:uid="{00000000-0005-0000-0000-000072210000}"/>
    <cellStyle name="Percent 3 2 2 4" xfId="8538" xr:uid="{00000000-0005-0000-0000-000073210000}"/>
    <cellStyle name="Percent 3 2 2 4 2" xfId="8539" xr:uid="{00000000-0005-0000-0000-000074210000}"/>
    <cellStyle name="Percent 3 2 2 4 2 2" xfId="8540" xr:uid="{00000000-0005-0000-0000-000075210000}"/>
    <cellStyle name="Percent 3 2 2 4 3" xfId="8541" xr:uid="{00000000-0005-0000-0000-000076210000}"/>
    <cellStyle name="Percent 3 2 2 5" xfId="8542" xr:uid="{00000000-0005-0000-0000-000077210000}"/>
    <cellStyle name="Percent 3 2 2 5 2" xfId="8543" xr:uid="{00000000-0005-0000-0000-000078210000}"/>
    <cellStyle name="Percent 3 2 2 5 2 2" xfId="8544" xr:uid="{00000000-0005-0000-0000-000079210000}"/>
    <cellStyle name="Percent 3 2 2 5 3" xfId="8545" xr:uid="{00000000-0005-0000-0000-00007A210000}"/>
    <cellStyle name="Percent 3 2 2 6" xfId="8546" xr:uid="{00000000-0005-0000-0000-00007B210000}"/>
    <cellStyle name="Percent 3 2 2 6 2" xfId="8547" xr:uid="{00000000-0005-0000-0000-00007C210000}"/>
    <cellStyle name="Percent 3 2 2 6 2 2" xfId="8548" xr:uid="{00000000-0005-0000-0000-00007D210000}"/>
    <cellStyle name="Percent 3 2 2 6 3" xfId="8549" xr:uid="{00000000-0005-0000-0000-00007E210000}"/>
    <cellStyle name="Percent 3 2 2 7" xfId="8550" xr:uid="{00000000-0005-0000-0000-00007F210000}"/>
    <cellStyle name="Percent 3 2 2 7 2" xfId="8551" xr:uid="{00000000-0005-0000-0000-000080210000}"/>
    <cellStyle name="Percent 3 2 2 7 2 2" xfId="8552" xr:uid="{00000000-0005-0000-0000-000081210000}"/>
    <cellStyle name="Percent 3 2 2 7 3" xfId="8553" xr:uid="{00000000-0005-0000-0000-000082210000}"/>
    <cellStyle name="Percent 3 2 2 8" xfId="8554" xr:uid="{00000000-0005-0000-0000-000083210000}"/>
    <cellStyle name="Percent 3 2 2 8 2" xfId="8555" xr:uid="{00000000-0005-0000-0000-000084210000}"/>
    <cellStyle name="Percent 3 2 2 8 2 2" xfId="8556" xr:uid="{00000000-0005-0000-0000-000085210000}"/>
    <cellStyle name="Percent 3 2 2 8 3" xfId="8557" xr:uid="{00000000-0005-0000-0000-000086210000}"/>
    <cellStyle name="Percent 3 2 2 9" xfId="8558" xr:uid="{00000000-0005-0000-0000-000087210000}"/>
    <cellStyle name="Percent 3 2 2 9 2" xfId="8559" xr:uid="{00000000-0005-0000-0000-000088210000}"/>
    <cellStyle name="Percent 3 2 2 9 2 2" xfId="8560" xr:uid="{00000000-0005-0000-0000-000089210000}"/>
    <cellStyle name="Percent 3 2 2 9 3" xfId="8561" xr:uid="{00000000-0005-0000-0000-00008A210000}"/>
    <cellStyle name="Percent 3 2 20" xfId="8562" xr:uid="{00000000-0005-0000-0000-00008B210000}"/>
    <cellStyle name="Percent 3 2 20 2" xfId="8563" xr:uid="{00000000-0005-0000-0000-00008C210000}"/>
    <cellStyle name="Percent 3 2 3" xfId="8564" xr:uid="{00000000-0005-0000-0000-00008D210000}"/>
    <cellStyle name="Percent 3 2 3 2" xfId="8565" xr:uid="{00000000-0005-0000-0000-00008E210000}"/>
    <cellStyle name="Percent 3 2 4" xfId="8566" xr:uid="{00000000-0005-0000-0000-00008F210000}"/>
    <cellStyle name="Percent 3 2 4 2" xfId="8567" xr:uid="{00000000-0005-0000-0000-000090210000}"/>
    <cellStyle name="Percent 3 2 5" xfId="8568" xr:uid="{00000000-0005-0000-0000-000091210000}"/>
    <cellStyle name="Percent 3 2 5 2" xfId="8569" xr:uid="{00000000-0005-0000-0000-000092210000}"/>
    <cellStyle name="Percent 3 2 6" xfId="8570" xr:uid="{00000000-0005-0000-0000-000093210000}"/>
    <cellStyle name="Percent 3 2 6 2" xfId="8571" xr:uid="{00000000-0005-0000-0000-000094210000}"/>
    <cellStyle name="Percent 3 2 7" xfId="8572" xr:uid="{00000000-0005-0000-0000-000095210000}"/>
    <cellStyle name="Percent 3 2 7 2" xfId="8573" xr:uid="{00000000-0005-0000-0000-000096210000}"/>
    <cellStyle name="Percent 3 2 8" xfId="8574" xr:uid="{00000000-0005-0000-0000-000097210000}"/>
    <cellStyle name="Percent 3 2 8 2" xfId="8575" xr:uid="{00000000-0005-0000-0000-000098210000}"/>
    <cellStyle name="Percent 3 2 9" xfId="8576" xr:uid="{00000000-0005-0000-0000-000099210000}"/>
    <cellStyle name="Percent 3 2 9 2" xfId="8577" xr:uid="{00000000-0005-0000-0000-00009A210000}"/>
    <cellStyle name="Percent 3 20" xfId="8578" xr:uid="{00000000-0005-0000-0000-00009B210000}"/>
    <cellStyle name="Percent 3 20 2" xfId="8579" xr:uid="{00000000-0005-0000-0000-00009C210000}"/>
    <cellStyle name="Percent 3 20 3" xfId="8580" xr:uid="{00000000-0005-0000-0000-00009D210000}"/>
    <cellStyle name="Percent 3 20 4" xfId="8581" xr:uid="{00000000-0005-0000-0000-00009E210000}"/>
    <cellStyle name="Percent 3 21" xfId="8582" xr:uid="{00000000-0005-0000-0000-00009F210000}"/>
    <cellStyle name="Percent 3 21 2" xfId="8583" xr:uid="{00000000-0005-0000-0000-0000A0210000}"/>
    <cellStyle name="Percent 3 21 3" xfId="8584" xr:uid="{00000000-0005-0000-0000-0000A1210000}"/>
    <cellStyle name="Percent 3 21 4" xfId="8585" xr:uid="{00000000-0005-0000-0000-0000A2210000}"/>
    <cellStyle name="Percent 3 22" xfId="8586" xr:uid="{00000000-0005-0000-0000-0000A3210000}"/>
    <cellStyle name="Percent 3 22 2" xfId="8587" xr:uid="{00000000-0005-0000-0000-0000A4210000}"/>
    <cellStyle name="Percent 3 23" xfId="8588" xr:uid="{00000000-0005-0000-0000-0000A5210000}"/>
    <cellStyle name="Percent 3 23 2" xfId="8589" xr:uid="{00000000-0005-0000-0000-0000A6210000}"/>
    <cellStyle name="Percent 3 24" xfId="8590" xr:uid="{00000000-0005-0000-0000-0000A7210000}"/>
    <cellStyle name="Percent 3 24 2" xfId="8591" xr:uid="{00000000-0005-0000-0000-0000A8210000}"/>
    <cellStyle name="Percent 3 25" xfId="8592" xr:uid="{00000000-0005-0000-0000-0000A9210000}"/>
    <cellStyle name="Percent 3 25 2" xfId="8593" xr:uid="{00000000-0005-0000-0000-0000AA210000}"/>
    <cellStyle name="Percent 3 26" xfId="8594" xr:uid="{00000000-0005-0000-0000-0000AB210000}"/>
    <cellStyle name="Percent 3 26 2" xfId="8595" xr:uid="{00000000-0005-0000-0000-0000AC210000}"/>
    <cellStyle name="Percent 3 27" xfId="8596" xr:uid="{00000000-0005-0000-0000-0000AD210000}"/>
    <cellStyle name="Percent 3 27 2" xfId="8597" xr:uid="{00000000-0005-0000-0000-0000AE210000}"/>
    <cellStyle name="Percent 3 28" xfId="8598" xr:uid="{00000000-0005-0000-0000-0000AF210000}"/>
    <cellStyle name="Percent 3 28 2" xfId="8599" xr:uid="{00000000-0005-0000-0000-0000B0210000}"/>
    <cellStyle name="Percent 3 29" xfId="8600" xr:uid="{00000000-0005-0000-0000-0000B1210000}"/>
    <cellStyle name="Percent 3 29 2" xfId="8601" xr:uid="{00000000-0005-0000-0000-0000B2210000}"/>
    <cellStyle name="Percent 3 3" xfId="8602" xr:uid="{00000000-0005-0000-0000-0000B3210000}"/>
    <cellStyle name="Percent 3 3 2" xfId="8603" xr:uid="{00000000-0005-0000-0000-0000B4210000}"/>
    <cellStyle name="Percent 3 3 2 2" xfId="8604" xr:uid="{00000000-0005-0000-0000-0000B5210000}"/>
    <cellStyle name="Percent 3 3 2 2 2" xfId="8605" xr:uid="{00000000-0005-0000-0000-0000B6210000}"/>
    <cellStyle name="Percent 3 3 2 3" xfId="8606" xr:uid="{00000000-0005-0000-0000-0000B7210000}"/>
    <cellStyle name="Percent 3 3 2 4" xfId="8607" xr:uid="{00000000-0005-0000-0000-0000B8210000}"/>
    <cellStyle name="Percent 3 3 2 5" xfId="8608" xr:uid="{00000000-0005-0000-0000-0000B9210000}"/>
    <cellStyle name="Percent 3 3 3" xfId="8609" xr:uid="{00000000-0005-0000-0000-0000BA210000}"/>
    <cellStyle name="Percent 3 3 4" xfId="8610" xr:uid="{00000000-0005-0000-0000-0000BB210000}"/>
    <cellStyle name="Percent 3 3 5" xfId="8611" xr:uid="{00000000-0005-0000-0000-0000BC210000}"/>
    <cellStyle name="Percent 3 3 6" xfId="8612" xr:uid="{00000000-0005-0000-0000-0000BD210000}"/>
    <cellStyle name="Percent 3 3 6 2" xfId="8613" xr:uid="{00000000-0005-0000-0000-0000BE210000}"/>
    <cellStyle name="Percent 3 3 6 3" xfId="8614" xr:uid="{00000000-0005-0000-0000-0000BF210000}"/>
    <cellStyle name="Percent 3 3 7" xfId="8615" xr:uid="{00000000-0005-0000-0000-0000C0210000}"/>
    <cellStyle name="Percent 3 30" xfId="8616" xr:uid="{00000000-0005-0000-0000-0000C1210000}"/>
    <cellStyle name="Percent 3 30 2" xfId="8617" xr:uid="{00000000-0005-0000-0000-0000C2210000}"/>
    <cellStyle name="Percent 3 31" xfId="8618" xr:uid="{00000000-0005-0000-0000-0000C3210000}"/>
    <cellStyle name="Percent 3 31 2" xfId="8619" xr:uid="{00000000-0005-0000-0000-0000C4210000}"/>
    <cellStyle name="Percent 3 32" xfId="8620" xr:uid="{00000000-0005-0000-0000-0000C5210000}"/>
    <cellStyle name="Percent 3 32 2" xfId="8621" xr:uid="{00000000-0005-0000-0000-0000C6210000}"/>
    <cellStyle name="Percent 3 33" xfId="8622" xr:uid="{00000000-0005-0000-0000-0000C7210000}"/>
    <cellStyle name="Percent 3 33 2" xfId="8623" xr:uid="{00000000-0005-0000-0000-0000C8210000}"/>
    <cellStyle name="Percent 3 34" xfId="8624" xr:uid="{00000000-0005-0000-0000-0000C9210000}"/>
    <cellStyle name="Percent 3 34 2" xfId="8625" xr:uid="{00000000-0005-0000-0000-0000CA210000}"/>
    <cellStyle name="Percent 3 35" xfId="8626" xr:uid="{00000000-0005-0000-0000-0000CB210000}"/>
    <cellStyle name="Percent 3 35 2" xfId="8627" xr:uid="{00000000-0005-0000-0000-0000CC210000}"/>
    <cellStyle name="Percent 3 36" xfId="8628" xr:uid="{00000000-0005-0000-0000-0000CD210000}"/>
    <cellStyle name="Percent 3 36 2" xfId="8629" xr:uid="{00000000-0005-0000-0000-0000CE210000}"/>
    <cellStyle name="Percent 3 37" xfId="8630" xr:uid="{00000000-0005-0000-0000-0000CF210000}"/>
    <cellStyle name="Percent 3 37 2" xfId="8631" xr:uid="{00000000-0005-0000-0000-0000D0210000}"/>
    <cellStyle name="Percent 3 38" xfId="8632" xr:uid="{00000000-0005-0000-0000-0000D1210000}"/>
    <cellStyle name="Percent 3 38 2" xfId="8633" xr:uid="{00000000-0005-0000-0000-0000D2210000}"/>
    <cellStyle name="Percent 3 39" xfId="8634" xr:uid="{00000000-0005-0000-0000-0000D3210000}"/>
    <cellStyle name="Percent 3 39 2" xfId="8635" xr:uid="{00000000-0005-0000-0000-0000D4210000}"/>
    <cellStyle name="Percent 3 4" xfId="8636" xr:uid="{00000000-0005-0000-0000-0000D5210000}"/>
    <cellStyle name="Percent 3 4 2" xfId="8637" xr:uid="{00000000-0005-0000-0000-0000D6210000}"/>
    <cellStyle name="Percent 3 4 3" xfId="8638" xr:uid="{00000000-0005-0000-0000-0000D7210000}"/>
    <cellStyle name="Percent 3 4 3 2" xfId="8639" xr:uid="{00000000-0005-0000-0000-0000D8210000}"/>
    <cellStyle name="Percent 3 4 4" xfId="8640" xr:uid="{00000000-0005-0000-0000-0000D9210000}"/>
    <cellStyle name="Percent 3 4 4 2" xfId="8641" xr:uid="{00000000-0005-0000-0000-0000DA210000}"/>
    <cellStyle name="Percent 3 4 4 3" xfId="8642" xr:uid="{00000000-0005-0000-0000-0000DB210000}"/>
    <cellStyle name="Percent 3 40" xfId="8643" xr:uid="{00000000-0005-0000-0000-0000DC210000}"/>
    <cellStyle name="Percent 3 40 2" xfId="8644" xr:uid="{00000000-0005-0000-0000-0000DD210000}"/>
    <cellStyle name="Percent 3 41" xfId="8645" xr:uid="{00000000-0005-0000-0000-0000DE210000}"/>
    <cellStyle name="Percent 3 41 2" xfId="8646" xr:uid="{00000000-0005-0000-0000-0000DF210000}"/>
    <cellStyle name="Percent 3 42" xfId="8647" xr:uid="{00000000-0005-0000-0000-0000E0210000}"/>
    <cellStyle name="Percent 3 42 2" xfId="8648" xr:uid="{00000000-0005-0000-0000-0000E1210000}"/>
    <cellStyle name="Percent 3 43" xfId="8649" xr:uid="{00000000-0005-0000-0000-0000E2210000}"/>
    <cellStyle name="Percent 3 43 2" xfId="8650" xr:uid="{00000000-0005-0000-0000-0000E3210000}"/>
    <cellStyle name="Percent 3 44" xfId="8651" xr:uid="{00000000-0005-0000-0000-0000E4210000}"/>
    <cellStyle name="Percent 3 44 2" xfId="8652" xr:uid="{00000000-0005-0000-0000-0000E5210000}"/>
    <cellStyle name="Percent 3 45" xfId="8653" xr:uid="{00000000-0005-0000-0000-0000E6210000}"/>
    <cellStyle name="Percent 3 45 2" xfId="8654" xr:uid="{00000000-0005-0000-0000-0000E7210000}"/>
    <cellStyle name="Percent 3 46" xfId="8655" xr:uid="{00000000-0005-0000-0000-0000E8210000}"/>
    <cellStyle name="Percent 3 46 2" xfId="8656" xr:uid="{00000000-0005-0000-0000-0000E9210000}"/>
    <cellStyle name="Percent 3 47" xfId="8657" xr:uid="{00000000-0005-0000-0000-0000EA210000}"/>
    <cellStyle name="Percent 3 47 2" xfId="8658" xr:uid="{00000000-0005-0000-0000-0000EB210000}"/>
    <cellStyle name="Percent 3 48" xfId="8659" xr:uid="{00000000-0005-0000-0000-0000EC210000}"/>
    <cellStyle name="Percent 3 48 2" xfId="8660" xr:uid="{00000000-0005-0000-0000-0000ED210000}"/>
    <cellStyle name="Percent 3 49" xfId="8661" xr:uid="{00000000-0005-0000-0000-0000EE210000}"/>
    <cellStyle name="Percent 3 49 2" xfId="8662" xr:uid="{00000000-0005-0000-0000-0000EF210000}"/>
    <cellStyle name="Percent 3 5" xfId="8663" xr:uid="{00000000-0005-0000-0000-0000F0210000}"/>
    <cellStyle name="Percent 3 5 2" xfId="8664" xr:uid="{00000000-0005-0000-0000-0000F1210000}"/>
    <cellStyle name="Percent 3 5 2 2" xfId="8665" xr:uid="{00000000-0005-0000-0000-0000F2210000}"/>
    <cellStyle name="Percent 3 5 2 3" xfId="8666" xr:uid="{00000000-0005-0000-0000-0000F3210000}"/>
    <cellStyle name="Percent 3 5 3" xfId="8667" xr:uid="{00000000-0005-0000-0000-0000F4210000}"/>
    <cellStyle name="Percent 3 50" xfId="8668" xr:uid="{00000000-0005-0000-0000-0000F5210000}"/>
    <cellStyle name="Percent 3 50 2" xfId="8669" xr:uid="{00000000-0005-0000-0000-0000F6210000}"/>
    <cellStyle name="Percent 3 51" xfId="8670" xr:uid="{00000000-0005-0000-0000-0000F7210000}"/>
    <cellStyle name="Percent 3 51 2" xfId="8671" xr:uid="{00000000-0005-0000-0000-0000F8210000}"/>
    <cellStyle name="Percent 3 52" xfId="8672" xr:uid="{00000000-0005-0000-0000-0000F9210000}"/>
    <cellStyle name="Percent 3 52 2" xfId="8673" xr:uid="{00000000-0005-0000-0000-0000FA210000}"/>
    <cellStyle name="Percent 3 53" xfId="8674" xr:uid="{00000000-0005-0000-0000-0000FB210000}"/>
    <cellStyle name="Percent 3 53 2" xfId="8675" xr:uid="{00000000-0005-0000-0000-0000FC210000}"/>
    <cellStyle name="Percent 3 54" xfId="8676" xr:uid="{00000000-0005-0000-0000-0000FD210000}"/>
    <cellStyle name="Percent 3 54 2" xfId="8677" xr:uid="{00000000-0005-0000-0000-0000FE210000}"/>
    <cellStyle name="Percent 3 55" xfId="8678" xr:uid="{00000000-0005-0000-0000-0000FF210000}"/>
    <cellStyle name="Percent 3 55 2" xfId="8679" xr:uid="{00000000-0005-0000-0000-000000220000}"/>
    <cellStyle name="Percent 3 56" xfId="8680" xr:uid="{00000000-0005-0000-0000-000001220000}"/>
    <cellStyle name="Percent 3 56 2" xfId="8681" xr:uid="{00000000-0005-0000-0000-000002220000}"/>
    <cellStyle name="Percent 3 57" xfId="8682" xr:uid="{00000000-0005-0000-0000-000003220000}"/>
    <cellStyle name="Percent 3 57 2" xfId="8683" xr:uid="{00000000-0005-0000-0000-000004220000}"/>
    <cellStyle name="Percent 3 58" xfId="8684" xr:uid="{00000000-0005-0000-0000-000005220000}"/>
    <cellStyle name="Percent 3 58 2" xfId="8685" xr:uid="{00000000-0005-0000-0000-000006220000}"/>
    <cellStyle name="Percent 3 59" xfId="8686" xr:uid="{00000000-0005-0000-0000-000007220000}"/>
    <cellStyle name="Percent 3 59 2" xfId="8687" xr:uid="{00000000-0005-0000-0000-000008220000}"/>
    <cellStyle name="Percent 3 6" xfId="8688" xr:uid="{00000000-0005-0000-0000-000009220000}"/>
    <cellStyle name="Percent 3 6 2" xfId="8689" xr:uid="{00000000-0005-0000-0000-00000A220000}"/>
    <cellStyle name="Percent 3 6 2 2" xfId="8690" xr:uid="{00000000-0005-0000-0000-00000B220000}"/>
    <cellStyle name="Percent 3 6 2 3" xfId="8691" xr:uid="{00000000-0005-0000-0000-00000C220000}"/>
    <cellStyle name="Percent 3 6 3" xfId="8692" xr:uid="{00000000-0005-0000-0000-00000D220000}"/>
    <cellStyle name="Percent 3 60" xfId="8693" xr:uid="{00000000-0005-0000-0000-00000E220000}"/>
    <cellStyle name="Percent 3 60 2" xfId="8694" xr:uid="{00000000-0005-0000-0000-00000F220000}"/>
    <cellStyle name="Percent 3 61" xfId="8695" xr:uid="{00000000-0005-0000-0000-000010220000}"/>
    <cellStyle name="Percent 3 61 2" xfId="8696" xr:uid="{00000000-0005-0000-0000-000011220000}"/>
    <cellStyle name="Percent 3 62" xfId="8697" xr:uid="{00000000-0005-0000-0000-000012220000}"/>
    <cellStyle name="Percent 3 63" xfId="8698" xr:uid="{00000000-0005-0000-0000-000013220000}"/>
    <cellStyle name="Percent 3 64" xfId="8699" xr:uid="{00000000-0005-0000-0000-000014220000}"/>
    <cellStyle name="Percent 3 65" xfId="8700" xr:uid="{00000000-0005-0000-0000-000015220000}"/>
    <cellStyle name="Percent 3 66" xfId="8701" xr:uid="{00000000-0005-0000-0000-000016220000}"/>
    <cellStyle name="Percent 3 67" xfId="8702" xr:uid="{00000000-0005-0000-0000-000017220000}"/>
    <cellStyle name="Percent 3 68" xfId="8703" xr:uid="{00000000-0005-0000-0000-000018220000}"/>
    <cellStyle name="Percent 3 69" xfId="8704" xr:uid="{00000000-0005-0000-0000-000019220000}"/>
    <cellStyle name="Percent 3 7" xfId="8705" xr:uid="{00000000-0005-0000-0000-00001A220000}"/>
    <cellStyle name="Percent 3 7 2" xfId="8706" xr:uid="{00000000-0005-0000-0000-00001B220000}"/>
    <cellStyle name="Percent 3 7 2 2" xfId="8707" xr:uid="{00000000-0005-0000-0000-00001C220000}"/>
    <cellStyle name="Percent 3 7 2 3" xfId="8708" xr:uid="{00000000-0005-0000-0000-00001D220000}"/>
    <cellStyle name="Percent 3 7 3" xfId="8709" xr:uid="{00000000-0005-0000-0000-00001E220000}"/>
    <cellStyle name="Percent 3 70" xfId="8710" xr:uid="{00000000-0005-0000-0000-00001F220000}"/>
    <cellStyle name="Percent 3 71" xfId="8711" xr:uid="{00000000-0005-0000-0000-000020220000}"/>
    <cellStyle name="Percent 3 72" xfId="8712" xr:uid="{00000000-0005-0000-0000-000021220000}"/>
    <cellStyle name="Percent 3 73" xfId="8713" xr:uid="{00000000-0005-0000-0000-000022220000}"/>
    <cellStyle name="Percent 3 74" xfId="8714" xr:uid="{00000000-0005-0000-0000-000023220000}"/>
    <cellStyle name="Percent 3 75" xfId="8715" xr:uid="{00000000-0005-0000-0000-000024220000}"/>
    <cellStyle name="Percent 3 76" xfId="8716" xr:uid="{00000000-0005-0000-0000-000025220000}"/>
    <cellStyle name="Percent 3 77" xfId="8717" xr:uid="{00000000-0005-0000-0000-000026220000}"/>
    <cellStyle name="Percent 3 78" xfId="8718" xr:uid="{00000000-0005-0000-0000-000027220000}"/>
    <cellStyle name="Percent 3 79" xfId="8719" xr:uid="{00000000-0005-0000-0000-000028220000}"/>
    <cellStyle name="Percent 3 8" xfId="8720" xr:uid="{00000000-0005-0000-0000-000029220000}"/>
    <cellStyle name="Percent 3 8 2" xfId="8721" xr:uid="{00000000-0005-0000-0000-00002A220000}"/>
    <cellStyle name="Percent 3 8 2 2" xfId="8722" xr:uid="{00000000-0005-0000-0000-00002B220000}"/>
    <cellStyle name="Percent 3 8 2 3" xfId="8723" xr:uid="{00000000-0005-0000-0000-00002C220000}"/>
    <cellStyle name="Percent 3 8 3" xfId="8724" xr:uid="{00000000-0005-0000-0000-00002D220000}"/>
    <cellStyle name="Percent 3 80" xfId="8725" xr:uid="{00000000-0005-0000-0000-00002E220000}"/>
    <cellStyle name="Percent 3 81" xfId="8726" xr:uid="{00000000-0005-0000-0000-00002F220000}"/>
    <cellStyle name="Percent 3 82" xfId="8727" xr:uid="{00000000-0005-0000-0000-000030220000}"/>
    <cellStyle name="Percent 3 83" xfId="8728" xr:uid="{00000000-0005-0000-0000-000031220000}"/>
    <cellStyle name="Percent 3 84" xfId="8729" xr:uid="{00000000-0005-0000-0000-000032220000}"/>
    <cellStyle name="Percent 3 85" xfId="8730" xr:uid="{00000000-0005-0000-0000-000033220000}"/>
    <cellStyle name="Percent 3 86" xfId="8731" xr:uid="{00000000-0005-0000-0000-000034220000}"/>
    <cellStyle name="Percent 3 87" xfId="8732" xr:uid="{00000000-0005-0000-0000-000035220000}"/>
    <cellStyle name="Percent 3 88" xfId="8733" xr:uid="{00000000-0005-0000-0000-000036220000}"/>
    <cellStyle name="Percent 3 89" xfId="8734" xr:uid="{00000000-0005-0000-0000-000037220000}"/>
    <cellStyle name="Percent 3 9" xfId="8735" xr:uid="{00000000-0005-0000-0000-000038220000}"/>
    <cellStyle name="Percent 3 9 2" xfId="8736" xr:uid="{00000000-0005-0000-0000-000039220000}"/>
    <cellStyle name="Percent 3 9 2 2" xfId="8737" xr:uid="{00000000-0005-0000-0000-00003A220000}"/>
    <cellStyle name="Percent 3 9 2 3" xfId="8738" xr:uid="{00000000-0005-0000-0000-00003B220000}"/>
    <cellStyle name="Percent 3 9 3" xfId="8739" xr:uid="{00000000-0005-0000-0000-00003C220000}"/>
    <cellStyle name="Percent 3 90" xfId="8740" xr:uid="{00000000-0005-0000-0000-00003D220000}"/>
    <cellStyle name="Percent 3 91" xfId="8741" xr:uid="{00000000-0005-0000-0000-00003E220000}"/>
    <cellStyle name="Percent 3 92" xfId="8742" xr:uid="{00000000-0005-0000-0000-00003F220000}"/>
    <cellStyle name="Percent 3 93" xfId="8743" xr:uid="{00000000-0005-0000-0000-000040220000}"/>
    <cellStyle name="Percent 3 94" xfId="8744" xr:uid="{00000000-0005-0000-0000-000041220000}"/>
    <cellStyle name="Percent 3 95" xfId="8745" xr:uid="{00000000-0005-0000-0000-000042220000}"/>
    <cellStyle name="Percent 3 96" xfId="8746" xr:uid="{00000000-0005-0000-0000-000043220000}"/>
    <cellStyle name="Percent 3 97" xfId="8747" xr:uid="{00000000-0005-0000-0000-000044220000}"/>
    <cellStyle name="Percent 3 98" xfId="8748" xr:uid="{00000000-0005-0000-0000-000045220000}"/>
    <cellStyle name="Percent 3 99" xfId="8749" xr:uid="{00000000-0005-0000-0000-000046220000}"/>
    <cellStyle name="Percent 3 99 2" xfId="8750" xr:uid="{00000000-0005-0000-0000-000047220000}"/>
    <cellStyle name="Percent 30" xfId="8751" xr:uid="{00000000-0005-0000-0000-000048220000}"/>
    <cellStyle name="Percent 31" xfId="8752" xr:uid="{00000000-0005-0000-0000-000049220000}"/>
    <cellStyle name="Percent 32" xfId="8753" xr:uid="{00000000-0005-0000-0000-00004A220000}"/>
    <cellStyle name="Percent 33" xfId="8754" xr:uid="{00000000-0005-0000-0000-00004B220000}"/>
    <cellStyle name="Percent 34" xfId="8755" xr:uid="{00000000-0005-0000-0000-00004C220000}"/>
    <cellStyle name="Percent 35" xfId="8756" xr:uid="{00000000-0005-0000-0000-00004D220000}"/>
    <cellStyle name="Percent 36" xfId="8757" xr:uid="{00000000-0005-0000-0000-00004E220000}"/>
    <cellStyle name="Percent 37" xfId="8758" xr:uid="{00000000-0005-0000-0000-00004F220000}"/>
    <cellStyle name="Percent 38" xfId="8759" xr:uid="{00000000-0005-0000-0000-000050220000}"/>
    <cellStyle name="Percent 39" xfId="8760" xr:uid="{00000000-0005-0000-0000-000051220000}"/>
    <cellStyle name="Percent 4" xfId="8" xr:uid="{00000000-0005-0000-0000-000052220000}"/>
    <cellStyle name="Percent 4 10" xfId="8761" xr:uid="{00000000-0005-0000-0000-000053220000}"/>
    <cellStyle name="Percent 4 11" xfId="8762" xr:uid="{00000000-0005-0000-0000-000054220000}"/>
    <cellStyle name="Percent 4 12" xfId="8763" xr:uid="{00000000-0005-0000-0000-000055220000}"/>
    <cellStyle name="Percent 4 13" xfId="8764" xr:uid="{00000000-0005-0000-0000-000056220000}"/>
    <cellStyle name="Percent 4 14" xfId="8765" xr:uid="{00000000-0005-0000-0000-000057220000}"/>
    <cellStyle name="Percent 4 15" xfId="8766" xr:uid="{00000000-0005-0000-0000-000058220000}"/>
    <cellStyle name="Percent 4 16" xfId="8767" xr:uid="{00000000-0005-0000-0000-000059220000}"/>
    <cellStyle name="Percent 4 17" xfId="8768" xr:uid="{00000000-0005-0000-0000-00005A220000}"/>
    <cellStyle name="Percent 4 18" xfId="8769" xr:uid="{00000000-0005-0000-0000-00005B220000}"/>
    <cellStyle name="Percent 4 19" xfId="8770" xr:uid="{00000000-0005-0000-0000-00005C220000}"/>
    <cellStyle name="Percent 4 2" xfId="8771" xr:uid="{00000000-0005-0000-0000-00005D220000}"/>
    <cellStyle name="Percent 4 2 2" xfId="8772" xr:uid="{00000000-0005-0000-0000-00005E220000}"/>
    <cellStyle name="Percent 4 2 2 2" xfId="8773" xr:uid="{00000000-0005-0000-0000-00005F220000}"/>
    <cellStyle name="Percent 4 2 2 3" xfId="9694" xr:uid="{CF0B3A28-107E-4FD8-8257-6C488539B19A}"/>
    <cellStyle name="Percent 4 2 2 4" xfId="9989" xr:uid="{81E8A9AD-6FE2-44DF-AA9E-07AF1886670C}"/>
    <cellStyle name="Percent 4 2 3" xfId="8774" xr:uid="{00000000-0005-0000-0000-000060220000}"/>
    <cellStyle name="Percent 4 2 4" xfId="8775" xr:uid="{00000000-0005-0000-0000-000061220000}"/>
    <cellStyle name="Percent 4 2 5" xfId="9580" xr:uid="{F6EEEC47-B092-4F6B-87B1-ABF693DEE8B3}"/>
    <cellStyle name="Percent 4 2 6" xfId="9875" xr:uid="{46D52170-7324-45C6-9220-74076F8C0E6A}"/>
    <cellStyle name="Percent 4 20" xfId="8776" xr:uid="{00000000-0005-0000-0000-000062220000}"/>
    <cellStyle name="Percent 4 21" xfId="8777" xr:uid="{00000000-0005-0000-0000-000063220000}"/>
    <cellStyle name="Percent 4 22" xfId="8778" xr:uid="{00000000-0005-0000-0000-000064220000}"/>
    <cellStyle name="Percent 4 23" xfId="8779" xr:uid="{00000000-0005-0000-0000-000065220000}"/>
    <cellStyle name="Percent 4 24" xfId="8780" xr:uid="{00000000-0005-0000-0000-000066220000}"/>
    <cellStyle name="Percent 4 25" xfId="8781" xr:uid="{00000000-0005-0000-0000-000067220000}"/>
    <cellStyle name="Percent 4 26" xfId="8782" xr:uid="{00000000-0005-0000-0000-000068220000}"/>
    <cellStyle name="Percent 4 27" xfId="8783" xr:uid="{00000000-0005-0000-0000-000069220000}"/>
    <cellStyle name="Percent 4 28" xfId="8784" xr:uid="{00000000-0005-0000-0000-00006A220000}"/>
    <cellStyle name="Percent 4 29" xfId="8785" xr:uid="{00000000-0005-0000-0000-00006B220000}"/>
    <cellStyle name="Percent 4 3" xfId="8786" xr:uid="{00000000-0005-0000-0000-00006C220000}"/>
    <cellStyle name="Percent 4 3 2" xfId="8787" xr:uid="{00000000-0005-0000-0000-00006D220000}"/>
    <cellStyle name="Percent 4 3 3" xfId="9637" xr:uid="{B01BFA60-BC95-4317-B91E-578578CAE709}"/>
    <cellStyle name="Percent 4 3 4" xfId="9932" xr:uid="{20614402-7410-46DB-AB9D-7A532075E39B}"/>
    <cellStyle name="Percent 4 30" xfId="8788" xr:uid="{00000000-0005-0000-0000-00006E220000}"/>
    <cellStyle name="Percent 4 31" xfId="8789" xr:uid="{00000000-0005-0000-0000-00006F220000}"/>
    <cellStyle name="Percent 4 32" xfId="8790" xr:uid="{00000000-0005-0000-0000-000070220000}"/>
    <cellStyle name="Percent 4 33" xfId="8791" xr:uid="{00000000-0005-0000-0000-000071220000}"/>
    <cellStyle name="Percent 4 34" xfId="8792" xr:uid="{00000000-0005-0000-0000-000072220000}"/>
    <cellStyle name="Percent 4 35" xfId="8793" xr:uid="{00000000-0005-0000-0000-000073220000}"/>
    <cellStyle name="Percent 4 36" xfId="8794" xr:uid="{00000000-0005-0000-0000-000074220000}"/>
    <cellStyle name="Percent 4 37" xfId="8795" xr:uid="{00000000-0005-0000-0000-000075220000}"/>
    <cellStyle name="Percent 4 38" xfId="8796" xr:uid="{00000000-0005-0000-0000-000076220000}"/>
    <cellStyle name="Percent 4 39" xfId="8797" xr:uid="{00000000-0005-0000-0000-000077220000}"/>
    <cellStyle name="Percent 4 4" xfId="8798" xr:uid="{00000000-0005-0000-0000-000078220000}"/>
    <cellStyle name="Percent 4 40" xfId="8799" xr:uid="{00000000-0005-0000-0000-000079220000}"/>
    <cellStyle name="Percent 4 41" xfId="8800" xr:uid="{00000000-0005-0000-0000-00007A220000}"/>
    <cellStyle name="Percent 4 42" xfId="8801" xr:uid="{00000000-0005-0000-0000-00007B220000}"/>
    <cellStyle name="Percent 4 43" xfId="8802" xr:uid="{00000000-0005-0000-0000-00007C220000}"/>
    <cellStyle name="Percent 4 44" xfId="8803" xr:uid="{00000000-0005-0000-0000-00007D220000}"/>
    <cellStyle name="Percent 4 45" xfId="8804" xr:uid="{00000000-0005-0000-0000-00007E220000}"/>
    <cellStyle name="Percent 4 46" xfId="8805" xr:uid="{00000000-0005-0000-0000-00007F220000}"/>
    <cellStyle name="Percent 4 47" xfId="8806" xr:uid="{00000000-0005-0000-0000-000080220000}"/>
    <cellStyle name="Percent 4 48" xfId="8807" xr:uid="{00000000-0005-0000-0000-000081220000}"/>
    <cellStyle name="Percent 4 49" xfId="8808" xr:uid="{00000000-0005-0000-0000-000082220000}"/>
    <cellStyle name="Percent 4 5" xfId="8809" xr:uid="{00000000-0005-0000-0000-000083220000}"/>
    <cellStyle name="Percent 4 50" xfId="8810" xr:uid="{00000000-0005-0000-0000-000084220000}"/>
    <cellStyle name="Percent 4 51" xfId="8811" xr:uid="{00000000-0005-0000-0000-000085220000}"/>
    <cellStyle name="Percent 4 52" xfId="8812" xr:uid="{00000000-0005-0000-0000-000086220000}"/>
    <cellStyle name="Percent 4 53" xfId="8813" xr:uid="{00000000-0005-0000-0000-000087220000}"/>
    <cellStyle name="Percent 4 54" xfId="8814" xr:uid="{00000000-0005-0000-0000-000088220000}"/>
    <cellStyle name="Percent 4 55" xfId="8815" xr:uid="{00000000-0005-0000-0000-000089220000}"/>
    <cellStyle name="Percent 4 56" xfId="8816" xr:uid="{00000000-0005-0000-0000-00008A220000}"/>
    <cellStyle name="Percent 4 57" xfId="8817" xr:uid="{00000000-0005-0000-0000-00008B220000}"/>
    <cellStyle name="Percent 4 58" xfId="8818" xr:uid="{00000000-0005-0000-0000-00008C220000}"/>
    <cellStyle name="Percent 4 59" xfId="8819" xr:uid="{00000000-0005-0000-0000-00008D220000}"/>
    <cellStyle name="Percent 4 6" xfId="8820" xr:uid="{00000000-0005-0000-0000-00008E220000}"/>
    <cellStyle name="Percent 4 60" xfId="8821" xr:uid="{00000000-0005-0000-0000-00008F220000}"/>
    <cellStyle name="Percent 4 61" xfId="8822" xr:uid="{00000000-0005-0000-0000-000090220000}"/>
    <cellStyle name="Percent 4 62" xfId="9381" xr:uid="{00000000-0005-0000-0000-000091220000}"/>
    <cellStyle name="Percent 4 63" xfId="9385" xr:uid="{00000000-0005-0000-0000-000092220000}"/>
    <cellStyle name="Percent 4 64" xfId="9414" xr:uid="{00000000-0005-0000-0000-000093220000}"/>
    <cellStyle name="Percent 4 65" xfId="9417" xr:uid="{00000000-0005-0000-0000-000094220000}"/>
    <cellStyle name="Percent 4 65 2" xfId="9423" xr:uid="{00000000-0005-0000-0000-000095220000}"/>
    <cellStyle name="Percent 4 65 2 2" xfId="9443" xr:uid="{9AAC4A93-01F0-4AD7-B970-AEBCA4DCC0E0}"/>
    <cellStyle name="Percent 4 66" xfId="9522" xr:uid="{6B227B9D-1490-497C-92BC-E703206B683C}"/>
    <cellStyle name="Percent 4 67" xfId="9817" xr:uid="{B8A057B7-D4F2-4CFE-AF6A-1504177B16CC}"/>
    <cellStyle name="Percent 4 7" xfId="8823" xr:uid="{00000000-0005-0000-0000-000096220000}"/>
    <cellStyle name="Percent 4 8" xfId="8824" xr:uid="{00000000-0005-0000-0000-000097220000}"/>
    <cellStyle name="Percent 4 9" xfId="8825" xr:uid="{00000000-0005-0000-0000-000098220000}"/>
    <cellStyle name="Percent 40" xfId="8826" xr:uid="{00000000-0005-0000-0000-000099220000}"/>
    <cellStyle name="Percent 41" xfId="8827" xr:uid="{00000000-0005-0000-0000-00009A220000}"/>
    <cellStyle name="Percent 42" xfId="8828" xr:uid="{00000000-0005-0000-0000-00009B220000}"/>
    <cellStyle name="Percent 43" xfId="8829" xr:uid="{00000000-0005-0000-0000-00009C220000}"/>
    <cellStyle name="Percent 44" xfId="8830" xr:uid="{00000000-0005-0000-0000-00009D220000}"/>
    <cellStyle name="Percent 44 2" xfId="8831" xr:uid="{00000000-0005-0000-0000-00009E220000}"/>
    <cellStyle name="Percent 45" xfId="8832" xr:uid="{00000000-0005-0000-0000-00009F220000}"/>
    <cellStyle name="Percent 46" xfId="8833" xr:uid="{00000000-0005-0000-0000-0000A0220000}"/>
    <cellStyle name="Percent 47" xfId="8834" xr:uid="{00000000-0005-0000-0000-0000A1220000}"/>
    <cellStyle name="Percent 48" xfId="8835" xr:uid="{00000000-0005-0000-0000-0000A2220000}"/>
    <cellStyle name="Percent 49" xfId="8836" xr:uid="{00000000-0005-0000-0000-0000A3220000}"/>
    <cellStyle name="Percent 49 2" xfId="8837" xr:uid="{00000000-0005-0000-0000-0000A4220000}"/>
    <cellStyle name="Percent 5" xfId="10" xr:uid="{00000000-0005-0000-0000-0000A5220000}"/>
    <cellStyle name="Percent 5 10" xfId="8838" xr:uid="{00000000-0005-0000-0000-0000A6220000}"/>
    <cellStyle name="Percent 5 11" xfId="8839" xr:uid="{00000000-0005-0000-0000-0000A7220000}"/>
    <cellStyle name="Percent 5 12" xfId="8840" xr:uid="{00000000-0005-0000-0000-0000A8220000}"/>
    <cellStyle name="Percent 5 13" xfId="8841" xr:uid="{00000000-0005-0000-0000-0000A9220000}"/>
    <cellStyle name="Percent 5 14" xfId="8842" xr:uid="{00000000-0005-0000-0000-0000AA220000}"/>
    <cellStyle name="Percent 5 15" xfId="8843" xr:uid="{00000000-0005-0000-0000-0000AB220000}"/>
    <cellStyle name="Percent 5 16" xfId="8844" xr:uid="{00000000-0005-0000-0000-0000AC220000}"/>
    <cellStyle name="Percent 5 17" xfId="8845" xr:uid="{00000000-0005-0000-0000-0000AD220000}"/>
    <cellStyle name="Percent 5 18" xfId="8846" xr:uid="{00000000-0005-0000-0000-0000AE220000}"/>
    <cellStyle name="Percent 5 19" xfId="8847" xr:uid="{00000000-0005-0000-0000-0000AF220000}"/>
    <cellStyle name="Percent 5 2" xfId="8848" xr:uid="{00000000-0005-0000-0000-0000B0220000}"/>
    <cellStyle name="Percent 5 2 10" xfId="8849" xr:uid="{00000000-0005-0000-0000-0000B1220000}"/>
    <cellStyle name="Percent 5 2 11" xfId="8850" xr:uid="{00000000-0005-0000-0000-0000B2220000}"/>
    <cellStyle name="Percent 5 2 12" xfId="8851" xr:uid="{00000000-0005-0000-0000-0000B3220000}"/>
    <cellStyle name="Percent 5 2 13" xfId="8852" xr:uid="{00000000-0005-0000-0000-0000B4220000}"/>
    <cellStyle name="Percent 5 2 14" xfId="8853" xr:uid="{00000000-0005-0000-0000-0000B5220000}"/>
    <cellStyle name="Percent 5 2 15" xfId="8854" xr:uid="{00000000-0005-0000-0000-0000B6220000}"/>
    <cellStyle name="Percent 5 2 15 2" xfId="8855" xr:uid="{00000000-0005-0000-0000-0000B7220000}"/>
    <cellStyle name="Percent 5 2 16" xfId="8856" xr:uid="{00000000-0005-0000-0000-0000B8220000}"/>
    <cellStyle name="Percent 5 2 17" xfId="8857" xr:uid="{00000000-0005-0000-0000-0000B9220000}"/>
    <cellStyle name="Percent 5 2 18" xfId="8858" xr:uid="{00000000-0005-0000-0000-0000BA220000}"/>
    <cellStyle name="Percent 5 2 19" xfId="8859" xr:uid="{00000000-0005-0000-0000-0000BB220000}"/>
    <cellStyle name="Percent 5 2 2" xfId="8860" xr:uid="{00000000-0005-0000-0000-0000BC220000}"/>
    <cellStyle name="Percent 5 2 2 10" xfId="8861" xr:uid="{00000000-0005-0000-0000-0000BD220000}"/>
    <cellStyle name="Percent 5 2 2 11" xfId="8862" xr:uid="{00000000-0005-0000-0000-0000BE220000}"/>
    <cellStyle name="Percent 5 2 2 12" xfId="8863" xr:uid="{00000000-0005-0000-0000-0000BF220000}"/>
    <cellStyle name="Percent 5 2 2 12 2" xfId="8864" xr:uid="{00000000-0005-0000-0000-0000C0220000}"/>
    <cellStyle name="Percent 5 2 2 13" xfId="8865" xr:uid="{00000000-0005-0000-0000-0000C1220000}"/>
    <cellStyle name="Percent 5 2 2 14" xfId="8866" xr:uid="{00000000-0005-0000-0000-0000C2220000}"/>
    <cellStyle name="Percent 5 2 2 15" xfId="10126" xr:uid="{3C9B2EE3-B446-4397-978C-BACD70F66E84}"/>
    <cellStyle name="Percent 5 2 2 2" xfId="8867" xr:uid="{00000000-0005-0000-0000-0000C3220000}"/>
    <cellStyle name="Percent 5 2 2 2 10" xfId="8868" xr:uid="{00000000-0005-0000-0000-0000C4220000}"/>
    <cellStyle name="Percent 5 2 2 2 10 2" xfId="8869" xr:uid="{00000000-0005-0000-0000-0000C5220000}"/>
    <cellStyle name="Percent 5 2 2 2 10 2 2" xfId="8870" xr:uid="{00000000-0005-0000-0000-0000C6220000}"/>
    <cellStyle name="Percent 5 2 2 2 10 3" xfId="8871" xr:uid="{00000000-0005-0000-0000-0000C7220000}"/>
    <cellStyle name="Percent 5 2 2 2 11" xfId="8872" xr:uid="{00000000-0005-0000-0000-0000C8220000}"/>
    <cellStyle name="Percent 5 2 2 2 11 2" xfId="8873" xr:uid="{00000000-0005-0000-0000-0000C9220000}"/>
    <cellStyle name="Percent 5 2 2 2 11 2 2" xfId="8874" xr:uid="{00000000-0005-0000-0000-0000CA220000}"/>
    <cellStyle name="Percent 5 2 2 2 11 3" xfId="8875" xr:uid="{00000000-0005-0000-0000-0000CB220000}"/>
    <cellStyle name="Percent 5 2 2 2 12" xfId="8876" xr:uid="{00000000-0005-0000-0000-0000CC220000}"/>
    <cellStyle name="Percent 5 2 2 2 12 2" xfId="8877" xr:uid="{00000000-0005-0000-0000-0000CD220000}"/>
    <cellStyle name="Percent 5 2 2 2 13" xfId="8878" xr:uid="{00000000-0005-0000-0000-0000CE220000}"/>
    <cellStyle name="Percent 5 2 2 2 13 2" xfId="8879" xr:uid="{00000000-0005-0000-0000-0000CF220000}"/>
    <cellStyle name="Percent 5 2 2 2 14" xfId="8880" xr:uid="{00000000-0005-0000-0000-0000D0220000}"/>
    <cellStyle name="Percent 5 2 2 2 2" xfId="8881" xr:uid="{00000000-0005-0000-0000-0000D1220000}"/>
    <cellStyle name="Percent 5 2 2 2 2 2" xfId="8882" xr:uid="{00000000-0005-0000-0000-0000D2220000}"/>
    <cellStyle name="Percent 5 2 2 2 2 2 2" xfId="8883" xr:uid="{00000000-0005-0000-0000-0000D3220000}"/>
    <cellStyle name="Percent 5 2 2 2 2 3" xfId="8884" xr:uid="{00000000-0005-0000-0000-0000D4220000}"/>
    <cellStyle name="Percent 5 2 2 2 3" xfId="8885" xr:uid="{00000000-0005-0000-0000-0000D5220000}"/>
    <cellStyle name="Percent 5 2 2 2 3 2" xfId="8886" xr:uid="{00000000-0005-0000-0000-0000D6220000}"/>
    <cellStyle name="Percent 5 2 2 2 3 2 2" xfId="8887" xr:uid="{00000000-0005-0000-0000-0000D7220000}"/>
    <cellStyle name="Percent 5 2 2 2 3 3" xfId="8888" xr:uid="{00000000-0005-0000-0000-0000D8220000}"/>
    <cellStyle name="Percent 5 2 2 2 4" xfId="8889" xr:uid="{00000000-0005-0000-0000-0000D9220000}"/>
    <cellStyle name="Percent 5 2 2 2 4 2" xfId="8890" xr:uid="{00000000-0005-0000-0000-0000DA220000}"/>
    <cellStyle name="Percent 5 2 2 2 4 2 2" xfId="8891" xr:uid="{00000000-0005-0000-0000-0000DB220000}"/>
    <cellStyle name="Percent 5 2 2 2 4 3" xfId="8892" xr:uid="{00000000-0005-0000-0000-0000DC220000}"/>
    <cellStyle name="Percent 5 2 2 2 5" xfId="8893" xr:uid="{00000000-0005-0000-0000-0000DD220000}"/>
    <cellStyle name="Percent 5 2 2 2 5 2" xfId="8894" xr:uid="{00000000-0005-0000-0000-0000DE220000}"/>
    <cellStyle name="Percent 5 2 2 2 5 2 2" xfId="8895" xr:uid="{00000000-0005-0000-0000-0000DF220000}"/>
    <cellStyle name="Percent 5 2 2 2 5 3" xfId="8896" xr:uid="{00000000-0005-0000-0000-0000E0220000}"/>
    <cellStyle name="Percent 5 2 2 2 6" xfId="8897" xr:uid="{00000000-0005-0000-0000-0000E1220000}"/>
    <cellStyle name="Percent 5 2 2 2 6 2" xfId="8898" xr:uid="{00000000-0005-0000-0000-0000E2220000}"/>
    <cellStyle name="Percent 5 2 2 2 6 2 2" xfId="8899" xr:uid="{00000000-0005-0000-0000-0000E3220000}"/>
    <cellStyle name="Percent 5 2 2 2 6 3" xfId="8900" xr:uid="{00000000-0005-0000-0000-0000E4220000}"/>
    <cellStyle name="Percent 5 2 2 2 7" xfId="8901" xr:uid="{00000000-0005-0000-0000-0000E5220000}"/>
    <cellStyle name="Percent 5 2 2 2 7 2" xfId="8902" xr:uid="{00000000-0005-0000-0000-0000E6220000}"/>
    <cellStyle name="Percent 5 2 2 2 7 2 2" xfId="8903" xr:uid="{00000000-0005-0000-0000-0000E7220000}"/>
    <cellStyle name="Percent 5 2 2 2 7 3" xfId="8904" xr:uid="{00000000-0005-0000-0000-0000E8220000}"/>
    <cellStyle name="Percent 5 2 2 2 8" xfId="8905" xr:uid="{00000000-0005-0000-0000-0000E9220000}"/>
    <cellStyle name="Percent 5 2 2 2 8 2" xfId="8906" xr:uid="{00000000-0005-0000-0000-0000EA220000}"/>
    <cellStyle name="Percent 5 2 2 2 8 2 2" xfId="8907" xr:uid="{00000000-0005-0000-0000-0000EB220000}"/>
    <cellStyle name="Percent 5 2 2 2 8 3" xfId="8908" xr:uid="{00000000-0005-0000-0000-0000EC220000}"/>
    <cellStyle name="Percent 5 2 2 2 9" xfId="8909" xr:uid="{00000000-0005-0000-0000-0000ED220000}"/>
    <cellStyle name="Percent 5 2 2 2 9 2" xfId="8910" xr:uid="{00000000-0005-0000-0000-0000EE220000}"/>
    <cellStyle name="Percent 5 2 2 2 9 2 2" xfId="8911" xr:uid="{00000000-0005-0000-0000-0000EF220000}"/>
    <cellStyle name="Percent 5 2 2 2 9 3" xfId="8912" xr:uid="{00000000-0005-0000-0000-0000F0220000}"/>
    <cellStyle name="Percent 5 2 2 3" xfId="8913" xr:uid="{00000000-0005-0000-0000-0000F1220000}"/>
    <cellStyle name="Percent 5 2 2 4" xfId="8914" xr:uid="{00000000-0005-0000-0000-0000F2220000}"/>
    <cellStyle name="Percent 5 2 2 5" xfId="8915" xr:uid="{00000000-0005-0000-0000-0000F3220000}"/>
    <cellStyle name="Percent 5 2 2 6" xfId="8916" xr:uid="{00000000-0005-0000-0000-0000F4220000}"/>
    <cellStyle name="Percent 5 2 2 7" xfId="8917" xr:uid="{00000000-0005-0000-0000-0000F5220000}"/>
    <cellStyle name="Percent 5 2 2 8" xfId="8918" xr:uid="{00000000-0005-0000-0000-0000F6220000}"/>
    <cellStyle name="Percent 5 2 2 9" xfId="8919" xr:uid="{00000000-0005-0000-0000-0000F7220000}"/>
    <cellStyle name="Percent 5 2 20" xfId="8920" xr:uid="{00000000-0005-0000-0000-0000F8220000}"/>
    <cellStyle name="Percent 5 2 21" xfId="10100" xr:uid="{775DE773-71B7-4F8A-8111-5276280D9110}"/>
    <cellStyle name="Percent 5 2 3" xfId="8921" xr:uid="{00000000-0005-0000-0000-0000F9220000}"/>
    <cellStyle name="Percent 5 2 3 2" xfId="8922" xr:uid="{00000000-0005-0000-0000-0000FA220000}"/>
    <cellStyle name="Percent 5 2 3 2 2" xfId="8923" xr:uid="{00000000-0005-0000-0000-0000FB220000}"/>
    <cellStyle name="Percent 5 2 3 2 3" xfId="8924" xr:uid="{00000000-0005-0000-0000-0000FC220000}"/>
    <cellStyle name="Percent 5 2 3 3" xfId="8925" xr:uid="{00000000-0005-0000-0000-0000FD220000}"/>
    <cellStyle name="Percent 5 2 3 4" xfId="10171" xr:uid="{3AA13D7C-D4C6-4C71-A384-8C6EC316F3AC}"/>
    <cellStyle name="Percent 5 2 4" xfId="8926" xr:uid="{00000000-0005-0000-0000-0000FE220000}"/>
    <cellStyle name="Percent 5 2 4 2" xfId="8927" xr:uid="{00000000-0005-0000-0000-0000FF220000}"/>
    <cellStyle name="Percent 5 2 4 2 2" xfId="8928" xr:uid="{00000000-0005-0000-0000-000000230000}"/>
    <cellStyle name="Percent 5 2 4 3" xfId="8929" xr:uid="{00000000-0005-0000-0000-000001230000}"/>
    <cellStyle name="Percent 5 2 5" xfId="8930" xr:uid="{00000000-0005-0000-0000-000002230000}"/>
    <cellStyle name="Percent 5 2 5 2" xfId="8931" xr:uid="{00000000-0005-0000-0000-000003230000}"/>
    <cellStyle name="Percent 5 2 5 2 2" xfId="8932" xr:uid="{00000000-0005-0000-0000-000004230000}"/>
    <cellStyle name="Percent 5 2 5 3" xfId="8933" xr:uid="{00000000-0005-0000-0000-000005230000}"/>
    <cellStyle name="Percent 5 2 6" xfId="8934" xr:uid="{00000000-0005-0000-0000-000006230000}"/>
    <cellStyle name="Percent 5 2 7" xfId="8935" xr:uid="{00000000-0005-0000-0000-000007230000}"/>
    <cellStyle name="Percent 5 2 8" xfId="8936" xr:uid="{00000000-0005-0000-0000-000008230000}"/>
    <cellStyle name="Percent 5 2 9" xfId="8937" xr:uid="{00000000-0005-0000-0000-000009230000}"/>
    <cellStyle name="Percent 5 20" xfId="8938" xr:uid="{00000000-0005-0000-0000-00000A230000}"/>
    <cellStyle name="Percent 5 21" xfId="8939" xr:uid="{00000000-0005-0000-0000-00000B230000}"/>
    <cellStyle name="Percent 5 22" xfId="8940" xr:uid="{00000000-0005-0000-0000-00000C230000}"/>
    <cellStyle name="Percent 5 23" xfId="8941" xr:uid="{00000000-0005-0000-0000-00000D230000}"/>
    <cellStyle name="Percent 5 24" xfId="8942" xr:uid="{00000000-0005-0000-0000-00000E230000}"/>
    <cellStyle name="Percent 5 25" xfId="8943" xr:uid="{00000000-0005-0000-0000-00000F230000}"/>
    <cellStyle name="Percent 5 26" xfId="8944" xr:uid="{00000000-0005-0000-0000-000010230000}"/>
    <cellStyle name="Percent 5 27" xfId="8945" xr:uid="{00000000-0005-0000-0000-000011230000}"/>
    <cellStyle name="Percent 5 28" xfId="8946" xr:uid="{00000000-0005-0000-0000-000012230000}"/>
    <cellStyle name="Percent 5 29" xfId="8947" xr:uid="{00000000-0005-0000-0000-000013230000}"/>
    <cellStyle name="Percent 5 3" xfId="8948" xr:uid="{00000000-0005-0000-0000-000014230000}"/>
    <cellStyle name="Percent 5 3 2" xfId="8949" xr:uid="{00000000-0005-0000-0000-000015230000}"/>
    <cellStyle name="Percent 5 3 2 2" xfId="8950" xr:uid="{00000000-0005-0000-0000-000016230000}"/>
    <cellStyle name="Percent 5 3 3" xfId="8951" xr:uid="{00000000-0005-0000-0000-000017230000}"/>
    <cellStyle name="Percent 5 3 4" xfId="8952" xr:uid="{00000000-0005-0000-0000-000018230000}"/>
    <cellStyle name="Percent 5 3 5" xfId="8953" xr:uid="{00000000-0005-0000-0000-000019230000}"/>
    <cellStyle name="Percent 5 30" xfId="8954" xr:uid="{00000000-0005-0000-0000-00001A230000}"/>
    <cellStyle name="Percent 5 31" xfId="8955" xr:uid="{00000000-0005-0000-0000-00001B230000}"/>
    <cellStyle name="Percent 5 32" xfId="8956" xr:uid="{00000000-0005-0000-0000-00001C230000}"/>
    <cellStyle name="Percent 5 33" xfId="8957" xr:uid="{00000000-0005-0000-0000-00001D230000}"/>
    <cellStyle name="Percent 5 34" xfId="8958" xr:uid="{00000000-0005-0000-0000-00001E230000}"/>
    <cellStyle name="Percent 5 35" xfId="8959" xr:uid="{00000000-0005-0000-0000-00001F230000}"/>
    <cellStyle name="Percent 5 36" xfId="8960" xr:uid="{00000000-0005-0000-0000-000020230000}"/>
    <cellStyle name="Percent 5 37" xfId="8961" xr:uid="{00000000-0005-0000-0000-000021230000}"/>
    <cellStyle name="Percent 5 38" xfId="8962" xr:uid="{00000000-0005-0000-0000-000022230000}"/>
    <cellStyle name="Percent 5 39" xfId="8963" xr:uid="{00000000-0005-0000-0000-000023230000}"/>
    <cellStyle name="Percent 5 4" xfId="8964" xr:uid="{00000000-0005-0000-0000-000024230000}"/>
    <cellStyle name="Percent 5 4 2" xfId="8965" xr:uid="{00000000-0005-0000-0000-000025230000}"/>
    <cellStyle name="Percent 5 4 3" xfId="8966" xr:uid="{00000000-0005-0000-0000-000026230000}"/>
    <cellStyle name="Percent 5 40" xfId="8967" xr:uid="{00000000-0005-0000-0000-000027230000}"/>
    <cellStyle name="Percent 5 41" xfId="8968" xr:uid="{00000000-0005-0000-0000-000028230000}"/>
    <cellStyle name="Percent 5 42" xfId="8969" xr:uid="{00000000-0005-0000-0000-000029230000}"/>
    <cellStyle name="Percent 5 43" xfId="8970" xr:uid="{00000000-0005-0000-0000-00002A230000}"/>
    <cellStyle name="Percent 5 44" xfId="8971" xr:uid="{00000000-0005-0000-0000-00002B230000}"/>
    <cellStyle name="Percent 5 45" xfId="8972" xr:uid="{00000000-0005-0000-0000-00002C230000}"/>
    <cellStyle name="Percent 5 46" xfId="8973" xr:uid="{00000000-0005-0000-0000-00002D230000}"/>
    <cellStyle name="Percent 5 47" xfId="8974" xr:uid="{00000000-0005-0000-0000-00002E230000}"/>
    <cellStyle name="Percent 5 48" xfId="8975" xr:uid="{00000000-0005-0000-0000-00002F230000}"/>
    <cellStyle name="Percent 5 49" xfId="8976" xr:uid="{00000000-0005-0000-0000-000030230000}"/>
    <cellStyle name="Percent 5 5" xfId="8977" xr:uid="{00000000-0005-0000-0000-000031230000}"/>
    <cellStyle name="Percent 5 5 2" xfId="8978" xr:uid="{00000000-0005-0000-0000-000032230000}"/>
    <cellStyle name="Percent 5 5 3" xfId="8979" xr:uid="{00000000-0005-0000-0000-000033230000}"/>
    <cellStyle name="Percent 5 50" xfId="8980" xr:uid="{00000000-0005-0000-0000-000034230000}"/>
    <cellStyle name="Percent 5 51" xfId="8981" xr:uid="{00000000-0005-0000-0000-000035230000}"/>
    <cellStyle name="Percent 5 52" xfId="8982" xr:uid="{00000000-0005-0000-0000-000036230000}"/>
    <cellStyle name="Percent 5 53" xfId="8983" xr:uid="{00000000-0005-0000-0000-000037230000}"/>
    <cellStyle name="Percent 5 54" xfId="8984" xr:uid="{00000000-0005-0000-0000-000038230000}"/>
    <cellStyle name="Percent 5 55" xfId="8985" xr:uid="{00000000-0005-0000-0000-000039230000}"/>
    <cellStyle name="Percent 5 56" xfId="8986" xr:uid="{00000000-0005-0000-0000-00003A230000}"/>
    <cellStyle name="Percent 5 57" xfId="8987" xr:uid="{00000000-0005-0000-0000-00003B230000}"/>
    <cellStyle name="Percent 5 58" xfId="8988" xr:uid="{00000000-0005-0000-0000-00003C230000}"/>
    <cellStyle name="Percent 5 59" xfId="8989" xr:uid="{00000000-0005-0000-0000-00003D230000}"/>
    <cellStyle name="Percent 5 6" xfId="8990" xr:uid="{00000000-0005-0000-0000-00003E230000}"/>
    <cellStyle name="Percent 5 60" xfId="8991" xr:uid="{00000000-0005-0000-0000-00003F230000}"/>
    <cellStyle name="Percent 5 61" xfId="8992" xr:uid="{00000000-0005-0000-0000-000040230000}"/>
    <cellStyle name="Percent 5 62" xfId="8993" xr:uid="{00000000-0005-0000-0000-000041230000}"/>
    <cellStyle name="Percent 5 63" xfId="8994" xr:uid="{00000000-0005-0000-0000-000042230000}"/>
    <cellStyle name="Percent 5 64" xfId="8995" xr:uid="{00000000-0005-0000-0000-000043230000}"/>
    <cellStyle name="Percent 5 7" xfId="8996" xr:uid="{00000000-0005-0000-0000-000044230000}"/>
    <cellStyle name="Percent 5 8" xfId="8997" xr:uid="{00000000-0005-0000-0000-000045230000}"/>
    <cellStyle name="Percent 5 9" xfId="8998" xr:uid="{00000000-0005-0000-0000-000046230000}"/>
    <cellStyle name="Percent 50" xfId="8999" xr:uid="{00000000-0005-0000-0000-000047230000}"/>
    <cellStyle name="Percent 51" xfId="9000" xr:uid="{00000000-0005-0000-0000-000048230000}"/>
    <cellStyle name="Percent 52" xfId="9001" xr:uid="{00000000-0005-0000-0000-000049230000}"/>
    <cellStyle name="Percent 53" xfId="9002" xr:uid="{00000000-0005-0000-0000-00004A230000}"/>
    <cellStyle name="Percent 54" xfId="9003" xr:uid="{00000000-0005-0000-0000-00004B230000}"/>
    <cellStyle name="Percent 55" xfId="9004" xr:uid="{00000000-0005-0000-0000-00004C230000}"/>
    <cellStyle name="Percent 56" xfId="9005" xr:uid="{00000000-0005-0000-0000-00004D230000}"/>
    <cellStyle name="Percent 57" xfId="9006" xr:uid="{00000000-0005-0000-0000-00004E230000}"/>
    <cellStyle name="Percent 58" xfId="9007" xr:uid="{00000000-0005-0000-0000-00004F230000}"/>
    <cellStyle name="Percent 59" xfId="9008" xr:uid="{00000000-0005-0000-0000-000050230000}"/>
    <cellStyle name="Percent 6" xfId="12" xr:uid="{00000000-0005-0000-0000-000051230000}"/>
    <cellStyle name="Percent 6 2" xfId="9009" xr:uid="{00000000-0005-0000-0000-000052230000}"/>
    <cellStyle name="Percent 6 3" xfId="9010" xr:uid="{00000000-0005-0000-0000-000053230000}"/>
    <cellStyle name="Percent 6 4" xfId="9011" xr:uid="{00000000-0005-0000-0000-000054230000}"/>
    <cellStyle name="Percent 6 4 2" xfId="9400" xr:uid="{00000000-0005-0000-0000-000055230000}"/>
    <cellStyle name="Percent 6 4 2 10" xfId="9514" xr:uid="{116698FA-F219-4AE1-B0EA-9954180AF48E}"/>
    <cellStyle name="Percent 6 4 2 11" xfId="9742" xr:uid="{9EF4225C-5DA0-4D80-AD45-024DE491FCF1}"/>
    <cellStyle name="Percent 6 4 2 12" xfId="9789" xr:uid="{2737E9AC-78E5-4989-8444-508EC163E517}"/>
    <cellStyle name="Percent 6 4 2 2" xfId="9415" xr:uid="{00000000-0005-0000-0000-000056230000}"/>
    <cellStyle name="Percent 6 4 2 2 2" xfId="9588" xr:uid="{F10FEE7D-2207-4A82-9DA7-7D9B9337A1B8}"/>
    <cellStyle name="Percent 6 4 2 2 2 2" xfId="9702" xr:uid="{F487F3C3-A229-4EDB-A6EA-F60F6BC7B552}"/>
    <cellStyle name="Percent 6 4 2 2 2 2 2" xfId="9997" xr:uid="{D26EC23B-A990-4F3B-92F8-8DD5B2F3E3B0}"/>
    <cellStyle name="Percent 6 4 2 2 2 3" xfId="9883" xr:uid="{A9ACB4E2-8F65-473A-8ED7-F91378CACE14}"/>
    <cellStyle name="Percent 6 4 2 2 3" xfId="9645" xr:uid="{72DDE68B-DB9C-4B78-8CC5-D6990110946A}"/>
    <cellStyle name="Percent 6 4 2 2 3 2" xfId="9940" xr:uid="{405B81B0-3077-4EF2-B12F-D665E1005E6B}"/>
    <cellStyle name="Percent 6 4 2 2 4" xfId="9531" xr:uid="{7EC5D545-D9F8-4B44-BC9D-63F6389C4804}"/>
    <cellStyle name="Percent 6 4 2 2 5" xfId="9769" xr:uid="{003486ED-2351-4DCB-957C-3AF2E6D04B03}"/>
    <cellStyle name="Percent 6 4 2 2 6" xfId="9826" xr:uid="{9D98C479-D36A-4F56-A940-CE5A52ED83B1}"/>
    <cellStyle name="Percent 6 4 2 3" xfId="9426" xr:uid="{00000000-0005-0000-0000-000057230000}"/>
    <cellStyle name="Percent 6 4 2 3 2" xfId="9600" xr:uid="{5671260B-4351-44A8-A544-5B8CBF6EB6D1}"/>
    <cellStyle name="Percent 6 4 2 3 2 2" xfId="9714" xr:uid="{9FB12D09-C80E-4219-BE73-CAE4A924E099}"/>
    <cellStyle name="Percent 6 4 2 3 2 2 2" xfId="10009" xr:uid="{3E684561-076F-4C65-995C-2AEA0C700352}"/>
    <cellStyle name="Percent 6 4 2 3 2 3" xfId="9895" xr:uid="{D7A76FA3-03AC-488B-8EE8-E13348EA3CD6}"/>
    <cellStyle name="Percent 6 4 2 3 3" xfId="9657" xr:uid="{4D4BB5CA-D920-4353-ACBE-FE9C655B95B5}"/>
    <cellStyle name="Percent 6 4 2 3 3 2" xfId="9952" xr:uid="{FD48A3CE-E858-4A91-AB08-64E6689DE4C9}"/>
    <cellStyle name="Percent 6 4 2 3 4" xfId="9543" xr:uid="{E9D137E8-E9D1-4694-8B69-D2BCAE9F2A28}"/>
    <cellStyle name="Percent 6 4 2 3 5" xfId="9838" xr:uid="{DE552D81-5D59-4B70-A3F2-F6DC8F905F86}"/>
    <cellStyle name="Percent 6 4 2 4" xfId="9428" xr:uid="{00000000-0005-0000-0000-000058230000}"/>
    <cellStyle name="Percent 6 4 2 4 2" xfId="9669" xr:uid="{F45A4C2E-3D4D-4E65-B9E4-54563324C5C8}"/>
    <cellStyle name="Percent 6 4 2 4 2 2" xfId="9964" xr:uid="{9EBF2D9C-A970-4B66-8F53-A0B0D5E482A6}"/>
    <cellStyle name="Percent 6 4 2 4 3" xfId="9555" xr:uid="{FE395660-8C92-4720-A9B5-D736914ADF5F}"/>
    <cellStyle name="Percent 6 4 2 4 4" xfId="9850" xr:uid="{52AA4B00-F642-45BD-8E39-D64E5B1150AE}"/>
    <cellStyle name="Percent 6 4 2 5" xfId="9430" xr:uid="{CF475F07-C253-4648-BF6D-43D5F82AE918}"/>
    <cellStyle name="Percent 6 4 2 5 2" xfId="9454" xr:uid="{3D874318-77D3-484F-BB96-273DF740D72D}"/>
    <cellStyle name="Percent 6 4 2 5 3" xfId="9464" xr:uid="{60ADC685-2B60-424A-A420-3C2ADEE9AAC3}"/>
    <cellStyle name="Percent 6 4 2 5 4" xfId="9612" xr:uid="{7AFF5316-1DED-465D-AFE5-79A047143E80}"/>
    <cellStyle name="Percent 6 4 2 5 5" xfId="9907" xr:uid="{636DDDF5-2DE4-47B6-89AC-5613FB96DC82}"/>
    <cellStyle name="Percent 6 4 2 6" xfId="9444" xr:uid="{BF3BC7AE-B78C-41AD-82E8-BE72F615F803}"/>
    <cellStyle name="Percent 6 4 2 7" xfId="9446" xr:uid="{EB90AAFF-DBB3-4AB3-BD91-5036A0079F28}"/>
    <cellStyle name="Percent 6 4 2 8" xfId="9452" xr:uid="{49A3C50F-C393-41E1-9BD8-31CEA3AD435E}"/>
    <cellStyle name="Percent 6 4 2 9" xfId="9462" xr:uid="{613F6324-9429-4CF3-B5D9-186E32982D9A}"/>
    <cellStyle name="Percent 60" xfId="9012" xr:uid="{00000000-0005-0000-0000-000059230000}"/>
    <cellStyle name="Percent 61" xfId="9013" xr:uid="{00000000-0005-0000-0000-00005A230000}"/>
    <cellStyle name="Percent 62" xfId="9014" xr:uid="{00000000-0005-0000-0000-00005B230000}"/>
    <cellStyle name="Percent 63" xfId="9015" xr:uid="{00000000-0005-0000-0000-00005C230000}"/>
    <cellStyle name="Percent 64" xfId="9016" xr:uid="{00000000-0005-0000-0000-00005D230000}"/>
    <cellStyle name="Percent 64 2" xfId="9017" xr:uid="{00000000-0005-0000-0000-00005E230000}"/>
    <cellStyle name="Percent 64 2 2" xfId="9018" xr:uid="{00000000-0005-0000-0000-00005F230000}"/>
    <cellStyle name="Percent 65" xfId="9019" xr:uid="{00000000-0005-0000-0000-000060230000}"/>
    <cellStyle name="Percent 65 2" xfId="9020" xr:uid="{00000000-0005-0000-0000-000061230000}"/>
    <cellStyle name="Percent 65 3" xfId="9021" xr:uid="{00000000-0005-0000-0000-000062230000}"/>
    <cellStyle name="Percent 66" xfId="9022" xr:uid="{00000000-0005-0000-0000-000063230000}"/>
    <cellStyle name="Percent 66 2" xfId="9023" xr:uid="{00000000-0005-0000-0000-000064230000}"/>
    <cellStyle name="Percent 67" xfId="9024" xr:uid="{00000000-0005-0000-0000-000065230000}"/>
    <cellStyle name="Percent 67 2" xfId="9025" xr:uid="{00000000-0005-0000-0000-000066230000}"/>
    <cellStyle name="Percent 68" xfId="9026" xr:uid="{00000000-0005-0000-0000-000067230000}"/>
    <cellStyle name="Percent 69" xfId="9027" xr:uid="{00000000-0005-0000-0000-000068230000}"/>
    <cellStyle name="Percent 7" xfId="15" xr:uid="{00000000-0005-0000-0000-000069230000}"/>
    <cellStyle name="Percent 7 10" xfId="9028" xr:uid="{00000000-0005-0000-0000-00006A230000}"/>
    <cellStyle name="Percent 7 11" xfId="9029" xr:uid="{00000000-0005-0000-0000-00006B230000}"/>
    <cellStyle name="Percent 7 12" xfId="9030" xr:uid="{00000000-0005-0000-0000-00006C230000}"/>
    <cellStyle name="Percent 7 12 2" xfId="9031" xr:uid="{00000000-0005-0000-0000-00006D230000}"/>
    <cellStyle name="Percent 7 13" xfId="9032" xr:uid="{00000000-0005-0000-0000-00006E230000}"/>
    <cellStyle name="Percent 7 14" xfId="9033" xr:uid="{00000000-0005-0000-0000-00006F230000}"/>
    <cellStyle name="Percent 7 15" xfId="9034" xr:uid="{00000000-0005-0000-0000-000070230000}"/>
    <cellStyle name="Percent 7 2" xfId="9035" xr:uid="{00000000-0005-0000-0000-000071230000}"/>
    <cellStyle name="Percent 7 2 10" xfId="9036" xr:uid="{00000000-0005-0000-0000-000072230000}"/>
    <cellStyle name="Percent 7 2 10 2" xfId="9037" xr:uid="{00000000-0005-0000-0000-000073230000}"/>
    <cellStyle name="Percent 7 2 10 2 2" xfId="9038" xr:uid="{00000000-0005-0000-0000-000074230000}"/>
    <cellStyle name="Percent 7 2 10 3" xfId="9039" xr:uid="{00000000-0005-0000-0000-000075230000}"/>
    <cellStyle name="Percent 7 2 11" xfId="9040" xr:uid="{00000000-0005-0000-0000-000076230000}"/>
    <cellStyle name="Percent 7 2 11 2" xfId="9041" xr:uid="{00000000-0005-0000-0000-000077230000}"/>
    <cellStyle name="Percent 7 2 11 2 2" xfId="9042" xr:uid="{00000000-0005-0000-0000-000078230000}"/>
    <cellStyle name="Percent 7 2 11 3" xfId="9043" xr:uid="{00000000-0005-0000-0000-000079230000}"/>
    <cellStyle name="Percent 7 2 12" xfId="9044" xr:uid="{00000000-0005-0000-0000-00007A230000}"/>
    <cellStyle name="Percent 7 2 12 2" xfId="9045" xr:uid="{00000000-0005-0000-0000-00007B230000}"/>
    <cellStyle name="Percent 7 2 12 3" xfId="9046" xr:uid="{00000000-0005-0000-0000-00007C230000}"/>
    <cellStyle name="Percent 7 2 13" xfId="9047" xr:uid="{00000000-0005-0000-0000-00007D230000}"/>
    <cellStyle name="Percent 7 2 13 2" xfId="9048" xr:uid="{00000000-0005-0000-0000-00007E230000}"/>
    <cellStyle name="Percent 7 2 13 3" xfId="9049" xr:uid="{00000000-0005-0000-0000-00007F230000}"/>
    <cellStyle name="Percent 7 2 14" xfId="9050" xr:uid="{00000000-0005-0000-0000-000080230000}"/>
    <cellStyle name="Percent 7 2 2" xfId="9051" xr:uid="{00000000-0005-0000-0000-000081230000}"/>
    <cellStyle name="Percent 7 2 2 2" xfId="9052" xr:uid="{00000000-0005-0000-0000-000082230000}"/>
    <cellStyle name="Percent 7 2 2 2 2" xfId="9053" xr:uid="{00000000-0005-0000-0000-000083230000}"/>
    <cellStyle name="Percent 7 2 2 3" xfId="9054" xr:uid="{00000000-0005-0000-0000-000084230000}"/>
    <cellStyle name="Percent 7 2 3" xfId="9055" xr:uid="{00000000-0005-0000-0000-000085230000}"/>
    <cellStyle name="Percent 7 2 3 2" xfId="9056" xr:uid="{00000000-0005-0000-0000-000086230000}"/>
    <cellStyle name="Percent 7 2 3 2 2" xfId="9057" xr:uid="{00000000-0005-0000-0000-000087230000}"/>
    <cellStyle name="Percent 7 2 3 3" xfId="9058" xr:uid="{00000000-0005-0000-0000-000088230000}"/>
    <cellStyle name="Percent 7 2 4" xfId="9059" xr:uid="{00000000-0005-0000-0000-000089230000}"/>
    <cellStyle name="Percent 7 2 4 2" xfId="9060" xr:uid="{00000000-0005-0000-0000-00008A230000}"/>
    <cellStyle name="Percent 7 2 4 2 2" xfId="9061" xr:uid="{00000000-0005-0000-0000-00008B230000}"/>
    <cellStyle name="Percent 7 2 4 3" xfId="9062" xr:uid="{00000000-0005-0000-0000-00008C230000}"/>
    <cellStyle name="Percent 7 2 5" xfId="9063" xr:uid="{00000000-0005-0000-0000-00008D230000}"/>
    <cellStyle name="Percent 7 2 5 2" xfId="9064" xr:uid="{00000000-0005-0000-0000-00008E230000}"/>
    <cellStyle name="Percent 7 2 5 2 2" xfId="9065" xr:uid="{00000000-0005-0000-0000-00008F230000}"/>
    <cellStyle name="Percent 7 2 5 3" xfId="9066" xr:uid="{00000000-0005-0000-0000-000090230000}"/>
    <cellStyle name="Percent 7 2 6" xfId="9067" xr:uid="{00000000-0005-0000-0000-000091230000}"/>
    <cellStyle name="Percent 7 2 6 2" xfId="9068" xr:uid="{00000000-0005-0000-0000-000092230000}"/>
    <cellStyle name="Percent 7 2 6 2 2" xfId="9069" xr:uid="{00000000-0005-0000-0000-000093230000}"/>
    <cellStyle name="Percent 7 2 6 3" xfId="9070" xr:uid="{00000000-0005-0000-0000-000094230000}"/>
    <cellStyle name="Percent 7 2 7" xfId="9071" xr:uid="{00000000-0005-0000-0000-000095230000}"/>
    <cellStyle name="Percent 7 2 7 2" xfId="9072" xr:uid="{00000000-0005-0000-0000-000096230000}"/>
    <cellStyle name="Percent 7 2 7 2 2" xfId="9073" xr:uid="{00000000-0005-0000-0000-000097230000}"/>
    <cellStyle name="Percent 7 2 7 3" xfId="9074" xr:uid="{00000000-0005-0000-0000-000098230000}"/>
    <cellStyle name="Percent 7 2 8" xfId="9075" xr:uid="{00000000-0005-0000-0000-000099230000}"/>
    <cellStyle name="Percent 7 2 8 2" xfId="9076" xr:uid="{00000000-0005-0000-0000-00009A230000}"/>
    <cellStyle name="Percent 7 2 8 2 2" xfId="9077" xr:uid="{00000000-0005-0000-0000-00009B230000}"/>
    <cellStyle name="Percent 7 2 8 3" xfId="9078" xr:uid="{00000000-0005-0000-0000-00009C230000}"/>
    <cellStyle name="Percent 7 2 9" xfId="9079" xr:uid="{00000000-0005-0000-0000-00009D230000}"/>
    <cellStyle name="Percent 7 2 9 2" xfId="9080" xr:uid="{00000000-0005-0000-0000-00009E230000}"/>
    <cellStyle name="Percent 7 2 9 2 2" xfId="9081" xr:uid="{00000000-0005-0000-0000-00009F230000}"/>
    <cellStyle name="Percent 7 2 9 3" xfId="9082" xr:uid="{00000000-0005-0000-0000-0000A0230000}"/>
    <cellStyle name="Percent 7 3" xfId="9083" xr:uid="{00000000-0005-0000-0000-0000A1230000}"/>
    <cellStyle name="Percent 7 4" xfId="9084" xr:uid="{00000000-0005-0000-0000-0000A2230000}"/>
    <cellStyle name="Percent 7 5" xfId="9085" xr:uid="{00000000-0005-0000-0000-0000A3230000}"/>
    <cellStyle name="Percent 7 6" xfId="9086" xr:uid="{00000000-0005-0000-0000-0000A4230000}"/>
    <cellStyle name="Percent 7 7" xfId="9087" xr:uid="{00000000-0005-0000-0000-0000A5230000}"/>
    <cellStyle name="Percent 7 8" xfId="9088" xr:uid="{00000000-0005-0000-0000-0000A6230000}"/>
    <cellStyle name="Percent 7 9" xfId="9089" xr:uid="{00000000-0005-0000-0000-0000A7230000}"/>
    <cellStyle name="Percent 70" xfId="9090" xr:uid="{00000000-0005-0000-0000-0000A8230000}"/>
    <cellStyle name="Percent 71" xfId="9091" xr:uid="{00000000-0005-0000-0000-0000A9230000}"/>
    <cellStyle name="Percent 72" xfId="9092" xr:uid="{00000000-0005-0000-0000-0000AA230000}"/>
    <cellStyle name="Percent 73" xfId="9093" xr:uid="{00000000-0005-0000-0000-0000AB230000}"/>
    <cellStyle name="Percent 73 2" xfId="9094" xr:uid="{00000000-0005-0000-0000-0000AC230000}"/>
    <cellStyle name="Percent 74" xfId="9095" xr:uid="{00000000-0005-0000-0000-0000AD230000}"/>
    <cellStyle name="Percent 75" xfId="9096" xr:uid="{00000000-0005-0000-0000-0000AE230000}"/>
    <cellStyle name="Percent 76" xfId="9097" xr:uid="{00000000-0005-0000-0000-0000AF230000}"/>
    <cellStyle name="Percent 77" xfId="9098" xr:uid="{00000000-0005-0000-0000-0000B0230000}"/>
    <cellStyle name="Percent 78" xfId="9099" xr:uid="{00000000-0005-0000-0000-0000B1230000}"/>
    <cellStyle name="Percent 78 2 2" xfId="9399" xr:uid="{00000000-0005-0000-0000-0000B2230000}"/>
    <cellStyle name="Percent 79" xfId="9100" xr:uid="{00000000-0005-0000-0000-0000B3230000}"/>
    <cellStyle name="Percent 79 2" xfId="9403" xr:uid="{00000000-0005-0000-0000-0000B4230000}"/>
    <cellStyle name="Percent 79 2 2" xfId="9533" xr:uid="{6CFE3A77-2706-4919-84F4-7D9C67A4DB13}"/>
    <cellStyle name="Percent 79 2 2 2" xfId="9590" xr:uid="{26E4C6F0-CEA5-416B-8732-AF6DF966AD40}"/>
    <cellStyle name="Percent 79 2 2 2 2" xfId="9704" xr:uid="{DF51BCC4-E06B-4D68-89AE-1020788D0BB1}"/>
    <cellStyle name="Percent 79 2 2 2 2 2" xfId="9999" xr:uid="{BC29116D-EFEC-40CD-A94A-B773EBD78DFE}"/>
    <cellStyle name="Percent 79 2 2 2 3" xfId="9885" xr:uid="{B7280F8A-84A1-498D-8414-FB03555F4207}"/>
    <cellStyle name="Percent 79 2 2 3" xfId="9647" xr:uid="{7C9C9500-4E2A-460C-8601-5915D62CED6A}"/>
    <cellStyle name="Percent 79 2 2 3 2" xfId="9942" xr:uid="{49AC3731-F63F-44DE-B8F8-A96E702F727C}"/>
    <cellStyle name="Percent 79 2 2 4" xfId="9828" xr:uid="{919D7CE8-A49D-425C-8965-A1900F840040}"/>
    <cellStyle name="Percent 79 2 3" xfId="9545" xr:uid="{B797E78B-5DB5-4CFF-8397-6A39D56D3D51}"/>
    <cellStyle name="Percent 79 2 3 2" xfId="9602" xr:uid="{A1171D68-828A-4E2D-B76F-C850813793BF}"/>
    <cellStyle name="Percent 79 2 3 2 2" xfId="9716" xr:uid="{1FC0D770-8E9E-4A3C-9F1F-09419ACC834F}"/>
    <cellStyle name="Percent 79 2 3 2 2 2" xfId="10011" xr:uid="{17180206-C76B-4B34-B80B-9E9208616E69}"/>
    <cellStyle name="Percent 79 2 3 2 3" xfId="9897" xr:uid="{6EAC0317-14AA-49BF-A0F2-1152EC76B2F4}"/>
    <cellStyle name="Percent 79 2 3 3" xfId="9659" xr:uid="{481AD563-78DA-406E-9CBC-1771BCB45933}"/>
    <cellStyle name="Percent 79 2 3 3 2" xfId="9954" xr:uid="{B662F278-0677-4E51-8897-CE32F7C76495}"/>
    <cellStyle name="Percent 79 2 3 4" xfId="9840" xr:uid="{E88E65AA-D84E-4D98-A228-4986A8CD9E3D}"/>
    <cellStyle name="Percent 79 2 4" xfId="9557" xr:uid="{FF87A0C9-03D7-4D63-8D7F-C3292DB05B1B}"/>
    <cellStyle name="Percent 79 2 4 2" xfId="9671" xr:uid="{F798836B-6AFE-4349-A3D6-8FBA4653A3C4}"/>
    <cellStyle name="Percent 79 2 4 2 2" xfId="9966" xr:uid="{8B501220-CC35-4025-A2AA-2841379D276C}"/>
    <cellStyle name="Percent 79 2 4 3" xfId="9852" xr:uid="{D9FFA730-6D52-42C7-B2AA-07D2FB877BF9}"/>
    <cellStyle name="Percent 79 2 5" xfId="9614" xr:uid="{7BDDF8C7-6612-4991-960D-C7B40E30B0A3}"/>
    <cellStyle name="Percent 79 2 5 2" xfId="9909" xr:uid="{FDB660C0-6214-476A-8010-C5B62E94345F}"/>
    <cellStyle name="Percent 79 2 6" xfId="9516" xr:uid="{24D266D6-CCA3-4217-B1AE-A9299AE1103E}"/>
    <cellStyle name="Percent 79 2 7" xfId="9791" xr:uid="{106D3AE9-FDC6-4EEE-81F8-20AB72AB949D}"/>
    <cellStyle name="Percent 8" xfId="9101" xr:uid="{00000000-0005-0000-0000-0000B5230000}"/>
    <cellStyle name="Percent 8 2" xfId="9102" xr:uid="{00000000-0005-0000-0000-0000B6230000}"/>
    <cellStyle name="Percent 8 2 2" xfId="9103" xr:uid="{00000000-0005-0000-0000-0000B7230000}"/>
    <cellStyle name="Percent 8 2 2 2" xfId="9104" xr:uid="{00000000-0005-0000-0000-0000B8230000}"/>
    <cellStyle name="Percent 8 2 2 2 2" xfId="9105" xr:uid="{00000000-0005-0000-0000-0000B9230000}"/>
    <cellStyle name="Percent 8 2 2 2 2 2" xfId="9106" xr:uid="{00000000-0005-0000-0000-0000BA230000}"/>
    <cellStyle name="Percent 8 2 2 2 3" xfId="9107" xr:uid="{00000000-0005-0000-0000-0000BB230000}"/>
    <cellStyle name="Percent 8 2 2 3" xfId="9108" xr:uid="{00000000-0005-0000-0000-0000BC230000}"/>
    <cellStyle name="Percent 8 2 2 3 2" xfId="9109" xr:uid="{00000000-0005-0000-0000-0000BD230000}"/>
    <cellStyle name="Percent 8 2 2 3 2 2" xfId="9110" xr:uid="{00000000-0005-0000-0000-0000BE230000}"/>
    <cellStyle name="Percent 8 2 2 3 3" xfId="9111" xr:uid="{00000000-0005-0000-0000-0000BF230000}"/>
    <cellStyle name="Percent 8 2 2 4" xfId="9112" xr:uid="{00000000-0005-0000-0000-0000C0230000}"/>
    <cellStyle name="Percent 8 2 2 4 2" xfId="9113" xr:uid="{00000000-0005-0000-0000-0000C1230000}"/>
    <cellStyle name="Percent 8 2 2 4 2 2" xfId="9114" xr:uid="{00000000-0005-0000-0000-0000C2230000}"/>
    <cellStyle name="Percent 8 2 2 4 3" xfId="9115" xr:uid="{00000000-0005-0000-0000-0000C3230000}"/>
    <cellStyle name="Percent 8 2 2 5" xfId="9116" xr:uid="{00000000-0005-0000-0000-0000C4230000}"/>
    <cellStyle name="Percent 8 2 2 5 2" xfId="9117" xr:uid="{00000000-0005-0000-0000-0000C5230000}"/>
    <cellStyle name="Percent 8 2 2 5 2 2" xfId="9118" xr:uid="{00000000-0005-0000-0000-0000C6230000}"/>
    <cellStyle name="Percent 8 2 2 5 3" xfId="9119" xr:uid="{00000000-0005-0000-0000-0000C7230000}"/>
    <cellStyle name="Percent 8 2 3" xfId="9120" xr:uid="{00000000-0005-0000-0000-0000C8230000}"/>
    <cellStyle name="Percent 8 2 4" xfId="9121" xr:uid="{00000000-0005-0000-0000-0000C9230000}"/>
    <cellStyle name="Percent 8 2 5" xfId="9122" xr:uid="{00000000-0005-0000-0000-0000CA230000}"/>
    <cellStyle name="Percent 8 2 6" xfId="9123" xr:uid="{00000000-0005-0000-0000-0000CB230000}"/>
    <cellStyle name="Percent 8 2 6 2" xfId="9124" xr:uid="{00000000-0005-0000-0000-0000CC230000}"/>
    <cellStyle name="Percent 8 2 7" xfId="9125" xr:uid="{00000000-0005-0000-0000-0000CD230000}"/>
    <cellStyle name="Percent 8 3" xfId="9126" xr:uid="{00000000-0005-0000-0000-0000CE230000}"/>
    <cellStyle name="Percent 8 3 2" xfId="9127" xr:uid="{00000000-0005-0000-0000-0000CF230000}"/>
    <cellStyle name="Percent 8 3 2 2" xfId="9128" xr:uid="{00000000-0005-0000-0000-0000D0230000}"/>
    <cellStyle name="Percent 8 3 3" xfId="9129" xr:uid="{00000000-0005-0000-0000-0000D1230000}"/>
    <cellStyle name="Percent 8 4" xfId="9130" xr:uid="{00000000-0005-0000-0000-0000D2230000}"/>
    <cellStyle name="Percent 8 4 2" xfId="9131" xr:uid="{00000000-0005-0000-0000-0000D3230000}"/>
    <cellStyle name="Percent 8 4 2 2" xfId="9132" xr:uid="{00000000-0005-0000-0000-0000D4230000}"/>
    <cellStyle name="Percent 8 4 3" xfId="9133" xr:uid="{00000000-0005-0000-0000-0000D5230000}"/>
    <cellStyle name="Percent 8 5" xfId="9134" xr:uid="{00000000-0005-0000-0000-0000D6230000}"/>
    <cellStyle name="Percent 8 5 2" xfId="9135" xr:uid="{00000000-0005-0000-0000-0000D7230000}"/>
    <cellStyle name="Percent 8 5 2 2" xfId="9136" xr:uid="{00000000-0005-0000-0000-0000D8230000}"/>
    <cellStyle name="Percent 8 5 3" xfId="9137" xr:uid="{00000000-0005-0000-0000-0000D9230000}"/>
    <cellStyle name="Percent 8 6" xfId="9138" xr:uid="{00000000-0005-0000-0000-0000DA230000}"/>
    <cellStyle name="Percent 8 6 2" xfId="9139" xr:uid="{00000000-0005-0000-0000-0000DB230000}"/>
    <cellStyle name="Percent 8 6 2 2" xfId="9140" xr:uid="{00000000-0005-0000-0000-0000DC230000}"/>
    <cellStyle name="Percent 8 6 3" xfId="9141" xr:uid="{00000000-0005-0000-0000-0000DD230000}"/>
    <cellStyle name="Percent 8 7" xfId="9142" xr:uid="{00000000-0005-0000-0000-0000DE230000}"/>
    <cellStyle name="Percent 8 7 2" xfId="9143" xr:uid="{00000000-0005-0000-0000-0000DF230000}"/>
    <cellStyle name="Percent 8 7 3" xfId="9144" xr:uid="{00000000-0005-0000-0000-0000E0230000}"/>
    <cellStyle name="Percent 8 8" xfId="9145" xr:uid="{00000000-0005-0000-0000-0000E1230000}"/>
    <cellStyle name="Percent 80" xfId="9146" xr:uid="{00000000-0005-0000-0000-0000E2230000}"/>
    <cellStyle name="Percent 80 2" xfId="9393" xr:uid="{00000000-0005-0000-0000-0000E3230000}"/>
    <cellStyle name="Percent 80 2 2" xfId="9448" xr:uid="{315332B4-6BA4-49F4-97ED-386AEE2C9F35}"/>
    <cellStyle name="Percent 80 2 2 2" xfId="9436" xr:uid="{DC667E82-0B66-423C-9043-19B2312159E8}"/>
    <cellStyle name="Percent 80 2 2 2 2" xfId="9705" xr:uid="{6D21911D-6512-4A85-B2B7-B62C0DE7BDB4}"/>
    <cellStyle name="Percent 80 2 2 2 2 2" xfId="10000" xr:uid="{AB6F7068-05CF-4DE7-9429-998BEF7B31A0}"/>
    <cellStyle name="Percent 80 2 2 2 3" xfId="9591" xr:uid="{D00BA5D1-8416-4E50-BE29-2FF9240F94A9}"/>
    <cellStyle name="Percent 80 2 2 2 4" xfId="9886" xr:uid="{5DAB7EC6-D524-429D-9E3B-2BDB20588C95}"/>
    <cellStyle name="Percent 80 2 2 3" xfId="9648" xr:uid="{7812CA6A-AA8E-4088-8250-8D2122BF1592}"/>
    <cellStyle name="Percent 80 2 2 3 2" xfId="9943" xr:uid="{680C2C8E-EE2F-4084-AF2A-8C4921D0317B}"/>
    <cellStyle name="Percent 80 2 2 4" xfId="9534" xr:uid="{5427FBD9-8187-4EDE-A55D-889A2F96A693}"/>
    <cellStyle name="Percent 80 2 2 5" xfId="9829" xr:uid="{305833CE-29D9-4FED-987D-3B3B93C185E4}"/>
    <cellStyle name="Percent 80 2 3" xfId="9459" xr:uid="{CCC597A4-4180-4DE6-B755-07337A8316A2}"/>
    <cellStyle name="Percent 80 2 3 2" xfId="9603" xr:uid="{FF170F5D-F3F0-40D9-ADC1-02B7F2E9F2A4}"/>
    <cellStyle name="Percent 80 2 3 2 2" xfId="9717" xr:uid="{98DD5776-6DAC-4881-9A04-AC219DE3A32A}"/>
    <cellStyle name="Percent 80 2 3 2 2 2" xfId="10012" xr:uid="{DE26F0DC-A95A-4716-ACCA-0B09EED5F990}"/>
    <cellStyle name="Percent 80 2 3 2 3" xfId="9898" xr:uid="{80687DD0-B536-4AF5-8458-93812285186A}"/>
    <cellStyle name="Percent 80 2 3 3" xfId="9660" xr:uid="{4E17523D-5749-43E8-BEB8-8D551BDEB818}"/>
    <cellStyle name="Percent 80 2 3 3 2" xfId="9955" xr:uid="{AD4250F5-A2A2-4308-9A75-209328BE1C4D}"/>
    <cellStyle name="Percent 80 2 3 4" xfId="9546" xr:uid="{B1ED66D7-A6FF-4EB7-B3FD-CBB3967415FB}"/>
    <cellStyle name="Percent 80 2 3 5" xfId="9841" xr:uid="{7CD0A81A-038A-4566-BB42-F69A6E2536C1}"/>
    <cellStyle name="Percent 80 2 4" xfId="9558" xr:uid="{44404909-CB25-47FB-86B0-103B21F2B069}"/>
    <cellStyle name="Percent 80 2 4 2" xfId="9672" xr:uid="{533B3CCD-A123-4528-A3C1-EE5B0D2B386B}"/>
    <cellStyle name="Percent 80 2 4 2 2" xfId="9967" xr:uid="{6BE035E3-6AF3-4F1A-8350-1AC9CFB8194E}"/>
    <cellStyle name="Percent 80 2 4 3" xfId="9853" xr:uid="{6EE2D7D5-7A07-4E98-A055-62C3B18D7ECC}"/>
    <cellStyle name="Percent 80 2 5" xfId="9615" xr:uid="{08FED039-F232-4FDB-8127-3F247113FD45}"/>
    <cellStyle name="Percent 80 2 5 2" xfId="9910" xr:uid="{E74457C7-2D23-4A7A-A0C7-0C143FD72D92}"/>
    <cellStyle name="Percent 80 2 6" xfId="9517" xr:uid="{43AE74D7-AA88-4F1C-A425-6F5996927B0D}"/>
    <cellStyle name="Percent 80 2 7" xfId="9752" xr:uid="{7411EAF3-D32C-4EEE-9F81-17BA47E6675F}"/>
    <cellStyle name="Percent 80 2 8" xfId="9792" xr:uid="{7E701E34-645C-4569-91D8-582037885280}"/>
    <cellStyle name="Percent 81" xfId="9147" xr:uid="{00000000-0005-0000-0000-0000E4230000}"/>
    <cellStyle name="Percent 82" xfId="9148" xr:uid="{00000000-0005-0000-0000-0000E5230000}"/>
    <cellStyle name="Percent 83" xfId="9149" xr:uid="{00000000-0005-0000-0000-0000E6230000}"/>
    <cellStyle name="Percent 84" xfId="9150" xr:uid="{00000000-0005-0000-0000-0000E7230000}"/>
    <cellStyle name="Percent 85" xfId="9151" xr:uid="{00000000-0005-0000-0000-0000E8230000}"/>
    <cellStyle name="Percent 86" xfId="9152" xr:uid="{00000000-0005-0000-0000-0000E9230000}"/>
    <cellStyle name="Percent 87" xfId="9377" xr:uid="{00000000-0005-0000-0000-0000EA230000}"/>
    <cellStyle name="Percent 88" xfId="9379" xr:uid="{00000000-0005-0000-0000-0000EB230000}"/>
    <cellStyle name="Percent 88 2" xfId="9750" xr:uid="{DA803B08-3C19-4243-A071-F61F78E6C24D}"/>
    <cellStyle name="Percent 88 3" xfId="9405" xr:uid="{00000000-0005-0000-0000-0000EC230000}"/>
    <cellStyle name="Percent 88 3 2" xfId="9532" xr:uid="{54AF6247-9B6C-44E2-9B7D-50C81CB63DCF}"/>
    <cellStyle name="Percent 88 3 2 2" xfId="9589" xr:uid="{82B60A71-BDF3-462B-AED6-ACA483D27D67}"/>
    <cellStyle name="Percent 88 3 2 2 2" xfId="9703" xr:uid="{20AA7D77-B845-4A10-BBCB-823F7DE6FB94}"/>
    <cellStyle name="Percent 88 3 2 2 2 2" xfId="9998" xr:uid="{649D861C-AB54-4360-A2D4-56860A6E25C4}"/>
    <cellStyle name="Percent 88 3 2 2 3" xfId="9884" xr:uid="{6A613396-FE14-4D35-8B5A-C2A17051B165}"/>
    <cellStyle name="Percent 88 3 2 3" xfId="9646" xr:uid="{AF3A4720-572D-4D3E-A994-E8622DCEEBED}"/>
    <cellStyle name="Percent 88 3 2 3 2" xfId="9941" xr:uid="{CAFFC33A-5959-4D83-A813-F0392E34D207}"/>
    <cellStyle name="Percent 88 3 2 4" xfId="9827" xr:uid="{4A52CFF2-E4F5-4511-9E75-C991D43FEC25}"/>
    <cellStyle name="Percent 88 3 3" xfId="9544" xr:uid="{23F0E3A7-114C-4FA9-A589-B8EF5B2BD549}"/>
    <cellStyle name="Percent 88 3 3 2" xfId="9601" xr:uid="{7DCA94B2-1EEE-49FE-8999-6048050480C4}"/>
    <cellStyle name="Percent 88 3 3 2 2" xfId="9715" xr:uid="{F5E6A7EE-5F82-4E16-9E11-91EBAE663C3B}"/>
    <cellStyle name="Percent 88 3 3 2 2 2" xfId="10010" xr:uid="{E49BB3BD-7F28-4435-83E9-CDE80F104104}"/>
    <cellStyle name="Percent 88 3 3 2 3" xfId="9896" xr:uid="{A64AB0C9-92E1-46F9-823C-C71F55A5BE00}"/>
    <cellStyle name="Percent 88 3 3 3" xfId="9658" xr:uid="{F386C32D-2E14-4842-AAFF-062415837BB4}"/>
    <cellStyle name="Percent 88 3 3 3 2" xfId="9953" xr:uid="{1EADF127-7FD6-40EE-A34A-C245E72DD2F4}"/>
    <cellStyle name="Percent 88 3 3 4" xfId="9839" xr:uid="{B2F80895-7023-4DD2-B25C-87FB72F82A8B}"/>
    <cellStyle name="Percent 88 3 4" xfId="9556" xr:uid="{93103F44-30F0-4065-92E0-D68762C371DD}"/>
    <cellStyle name="Percent 88 3 4 2" xfId="9670" xr:uid="{48D4C76A-D00B-4A50-8DE1-BBA7D22E3616}"/>
    <cellStyle name="Percent 88 3 4 2 2" xfId="9965" xr:uid="{1E98E3D0-2257-482A-8AF9-4768DC7FCB0D}"/>
    <cellStyle name="Percent 88 3 4 3" xfId="9851" xr:uid="{888D21C6-1A12-4331-9EB2-C3000E4FF93C}"/>
    <cellStyle name="Percent 88 3 5" xfId="9613" xr:uid="{15533403-7634-4D65-9F35-EEA4FB97FEA2}"/>
    <cellStyle name="Percent 88 3 5 2" xfId="9908" xr:uid="{6DB30A22-C3A6-4DAA-82C3-4ABF7D4117C1}"/>
    <cellStyle name="Percent 88 3 6" xfId="9515" xr:uid="{11CAF4C9-7406-4E95-A459-14369F3A74B0}"/>
    <cellStyle name="Percent 88 3 7" xfId="9790" xr:uid="{9E249376-0030-415E-A2FA-2797821CCAFD}"/>
    <cellStyle name="Percent 89" xfId="9380" xr:uid="{00000000-0005-0000-0000-0000ED230000}"/>
    <cellStyle name="Percent 9" xfId="9153" xr:uid="{00000000-0005-0000-0000-0000EE230000}"/>
    <cellStyle name="Percent 9 2" xfId="9154" xr:uid="{00000000-0005-0000-0000-0000EF230000}"/>
    <cellStyle name="Percent 9 3" xfId="9155" xr:uid="{00000000-0005-0000-0000-0000F0230000}"/>
    <cellStyle name="Percent 90" xfId="9383" xr:uid="{00000000-0005-0000-0000-0000F1230000}"/>
    <cellStyle name="Percent 91" xfId="9384" xr:uid="{00000000-0005-0000-0000-0000F2230000}"/>
    <cellStyle name="Percent 92" xfId="9390" xr:uid="{00000000-0005-0000-0000-0000F3230000}"/>
    <cellStyle name="Percent 93" xfId="9410" xr:uid="{00000000-0005-0000-0000-0000F4230000}"/>
    <cellStyle name="Percent 94" xfId="9408" xr:uid="{00000000-0005-0000-0000-0000F5230000}"/>
    <cellStyle name="Percent 94 2" xfId="9419" xr:uid="{00000000-0005-0000-0000-0000F6230000}"/>
    <cellStyle name="Percent 94 2 2" xfId="9767" xr:uid="{D4F93AB0-FC60-4C2F-813B-FA40DF36F623}"/>
    <cellStyle name="Percent 95" xfId="9442" xr:uid="{272BD4C1-40AB-42EE-8471-1AE97B9C2B81}"/>
    <cellStyle name="PRINTFONT" xfId="9156" xr:uid="{00000000-0005-0000-0000-0000F7230000}"/>
    <cellStyle name="PSChar" xfId="9157" xr:uid="{00000000-0005-0000-0000-0000F8230000}"/>
    <cellStyle name="PSDate" xfId="9158" xr:uid="{00000000-0005-0000-0000-0000F9230000}"/>
    <cellStyle name="PSDec" xfId="9159" xr:uid="{00000000-0005-0000-0000-0000FA230000}"/>
    <cellStyle name="PSHeading" xfId="9160" xr:uid="{00000000-0005-0000-0000-0000FB230000}"/>
    <cellStyle name="PSInt" xfId="9161" xr:uid="{00000000-0005-0000-0000-0000FC230000}"/>
    <cellStyle name="PSSpacer" xfId="9162" xr:uid="{00000000-0005-0000-0000-0000FD230000}"/>
    <cellStyle name="RangeBelow" xfId="9163" xr:uid="{00000000-0005-0000-0000-0000FE230000}"/>
    <cellStyle name="Reset  - Style4" xfId="9164" xr:uid="{00000000-0005-0000-0000-0000FF230000}"/>
    <cellStyle name="Reset  - Style7" xfId="9165" xr:uid="{00000000-0005-0000-0000-000000240000}"/>
    <cellStyle name="STD" xfId="9166" xr:uid="{00000000-0005-0000-0000-000001240000}"/>
    <cellStyle name="Style 21" xfId="9167" xr:uid="{00000000-0005-0000-0000-000002240000}"/>
    <cellStyle name="Style 21 2" xfId="9168" xr:uid="{00000000-0005-0000-0000-000003240000}"/>
    <cellStyle name="Style 21 3" xfId="9169" xr:uid="{00000000-0005-0000-0000-000004240000}"/>
    <cellStyle name="Style 21 4" xfId="9170" xr:uid="{00000000-0005-0000-0000-000005240000}"/>
    <cellStyle name="Style 21 5" xfId="9171" xr:uid="{00000000-0005-0000-0000-000006240000}"/>
    <cellStyle name="Style 22" xfId="6" xr:uid="{00000000-0005-0000-0000-000007240000}"/>
    <cellStyle name="Style 22 2" xfId="9172" xr:uid="{00000000-0005-0000-0000-000008240000}"/>
    <cellStyle name="Style 22 3" xfId="9173" xr:uid="{00000000-0005-0000-0000-000009240000}"/>
    <cellStyle name="Style 22 4" xfId="9174" xr:uid="{00000000-0005-0000-0000-00000A240000}"/>
    <cellStyle name="Style 22 5" xfId="9175" xr:uid="{00000000-0005-0000-0000-00000B240000}"/>
    <cellStyle name="Style 23" xfId="9176" xr:uid="{00000000-0005-0000-0000-00000C240000}"/>
    <cellStyle name="Style 23 2" xfId="9177" xr:uid="{00000000-0005-0000-0000-00000D240000}"/>
    <cellStyle name="Style 23 3" xfId="9178" xr:uid="{00000000-0005-0000-0000-00000E240000}"/>
    <cellStyle name="Style 23 4" xfId="9179" xr:uid="{00000000-0005-0000-0000-00000F240000}"/>
    <cellStyle name="Style 23 5" xfId="9180" xr:uid="{00000000-0005-0000-0000-000010240000}"/>
    <cellStyle name="Style 24" xfId="7" xr:uid="{00000000-0005-0000-0000-000011240000}"/>
    <cellStyle name="Style 24 2" xfId="9181" xr:uid="{00000000-0005-0000-0000-000012240000}"/>
    <cellStyle name="Style 24 3" xfId="9182" xr:uid="{00000000-0005-0000-0000-000013240000}"/>
    <cellStyle name="Style 24 4" xfId="9183" xr:uid="{00000000-0005-0000-0000-000014240000}"/>
    <cellStyle name="Style 24 5" xfId="9184" xr:uid="{00000000-0005-0000-0000-000015240000}"/>
    <cellStyle name="Style 25" xfId="9185" xr:uid="{00000000-0005-0000-0000-000016240000}"/>
    <cellStyle name="Style 25 10" xfId="9186" xr:uid="{00000000-0005-0000-0000-000017240000}"/>
    <cellStyle name="Style 25 2" xfId="9187" xr:uid="{00000000-0005-0000-0000-000018240000}"/>
    <cellStyle name="Style 25 3" xfId="9188" xr:uid="{00000000-0005-0000-0000-000019240000}"/>
    <cellStyle name="Style 25 4" xfId="9189" xr:uid="{00000000-0005-0000-0000-00001A240000}"/>
    <cellStyle name="Style 25 5" xfId="9190" xr:uid="{00000000-0005-0000-0000-00001B240000}"/>
    <cellStyle name="Style 25 6" xfId="9191" xr:uid="{00000000-0005-0000-0000-00001C240000}"/>
    <cellStyle name="Style 25 7" xfId="9192" xr:uid="{00000000-0005-0000-0000-00001D240000}"/>
    <cellStyle name="Style 25 8" xfId="9193" xr:uid="{00000000-0005-0000-0000-00001E240000}"/>
    <cellStyle name="Style 25 9" xfId="9194" xr:uid="{00000000-0005-0000-0000-00001F240000}"/>
    <cellStyle name="Style 26" xfId="9195" xr:uid="{00000000-0005-0000-0000-000020240000}"/>
    <cellStyle name="Style 26 2" xfId="9196" xr:uid="{00000000-0005-0000-0000-000021240000}"/>
    <cellStyle name="Style 26 2 2" xfId="9197" xr:uid="{00000000-0005-0000-0000-000022240000}"/>
    <cellStyle name="Style 26 3" xfId="9198" xr:uid="{00000000-0005-0000-0000-000023240000}"/>
    <cellStyle name="Style 26 3 2" xfId="9199" xr:uid="{00000000-0005-0000-0000-000024240000}"/>
    <cellStyle name="Style 26 4" xfId="9200" xr:uid="{00000000-0005-0000-0000-000025240000}"/>
    <cellStyle name="Style 26 4 2" xfId="10127" xr:uid="{BEAA523B-22E9-4B49-A3EB-F8EB26483292}"/>
    <cellStyle name="Style 26 5" xfId="9201" xr:uid="{00000000-0005-0000-0000-000026240000}"/>
    <cellStyle name="Style 26 6" xfId="9202" xr:uid="{00000000-0005-0000-0000-000027240000}"/>
    <cellStyle name="Style 26 7" xfId="9203" xr:uid="{00000000-0005-0000-0000-000028240000}"/>
    <cellStyle name="Style 27" xfId="9204" xr:uid="{00000000-0005-0000-0000-000029240000}"/>
    <cellStyle name="Style 27 2" xfId="9205" xr:uid="{00000000-0005-0000-0000-00002A240000}"/>
    <cellStyle name="Style 27 3" xfId="9206" xr:uid="{00000000-0005-0000-0000-00002B240000}"/>
    <cellStyle name="Style 27 4" xfId="9207" xr:uid="{00000000-0005-0000-0000-00002C240000}"/>
    <cellStyle name="Style 27 5" xfId="9208" xr:uid="{00000000-0005-0000-0000-00002D240000}"/>
    <cellStyle name="Style 28" xfId="9209" xr:uid="{00000000-0005-0000-0000-00002E240000}"/>
    <cellStyle name="Style 28 2" xfId="9210" xr:uid="{00000000-0005-0000-0000-00002F240000}"/>
    <cellStyle name="Style 28 3" xfId="9211" xr:uid="{00000000-0005-0000-0000-000030240000}"/>
    <cellStyle name="Style 28 4" xfId="9212" xr:uid="{00000000-0005-0000-0000-000031240000}"/>
    <cellStyle name="Style 28 5" xfId="9213" xr:uid="{00000000-0005-0000-0000-000032240000}"/>
    <cellStyle name="Style 29" xfId="9214" xr:uid="{00000000-0005-0000-0000-000033240000}"/>
    <cellStyle name="Style 29 10" xfId="9215" xr:uid="{00000000-0005-0000-0000-000034240000}"/>
    <cellStyle name="Style 29 11" xfId="9216" xr:uid="{00000000-0005-0000-0000-000035240000}"/>
    <cellStyle name="Style 29 12" xfId="9217" xr:uid="{00000000-0005-0000-0000-000036240000}"/>
    <cellStyle name="Style 29 13" xfId="9218" xr:uid="{00000000-0005-0000-0000-000037240000}"/>
    <cellStyle name="Style 29 14" xfId="9219" xr:uid="{00000000-0005-0000-0000-000038240000}"/>
    <cellStyle name="Style 29 15" xfId="9220" xr:uid="{00000000-0005-0000-0000-000039240000}"/>
    <cellStyle name="Style 29 16" xfId="9221" xr:uid="{00000000-0005-0000-0000-00003A240000}"/>
    <cellStyle name="Style 29 2" xfId="9222" xr:uid="{00000000-0005-0000-0000-00003B240000}"/>
    <cellStyle name="Style 29 3" xfId="9223" xr:uid="{00000000-0005-0000-0000-00003C240000}"/>
    <cellStyle name="Style 29 4" xfId="9224" xr:uid="{00000000-0005-0000-0000-00003D240000}"/>
    <cellStyle name="Style 29 5" xfId="9225" xr:uid="{00000000-0005-0000-0000-00003E240000}"/>
    <cellStyle name="Style 29 6" xfId="9226" xr:uid="{00000000-0005-0000-0000-00003F240000}"/>
    <cellStyle name="Style 29 7" xfId="9227" xr:uid="{00000000-0005-0000-0000-000040240000}"/>
    <cellStyle name="Style 29 8" xfId="9228" xr:uid="{00000000-0005-0000-0000-000041240000}"/>
    <cellStyle name="Style 29 9" xfId="9229" xr:uid="{00000000-0005-0000-0000-000042240000}"/>
    <cellStyle name="Style 30" xfId="9230" xr:uid="{00000000-0005-0000-0000-000043240000}"/>
    <cellStyle name="Style 30 10" xfId="9231" xr:uid="{00000000-0005-0000-0000-000044240000}"/>
    <cellStyle name="Style 30 11" xfId="9232" xr:uid="{00000000-0005-0000-0000-000045240000}"/>
    <cellStyle name="Style 30 12" xfId="9233" xr:uid="{00000000-0005-0000-0000-000046240000}"/>
    <cellStyle name="Style 30 13" xfId="9234" xr:uid="{00000000-0005-0000-0000-000047240000}"/>
    <cellStyle name="Style 30 14" xfId="9235" xr:uid="{00000000-0005-0000-0000-000048240000}"/>
    <cellStyle name="Style 30 15" xfId="9236" xr:uid="{00000000-0005-0000-0000-000049240000}"/>
    <cellStyle name="Style 30 16" xfId="9237" xr:uid="{00000000-0005-0000-0000-00004A240000}"/>
    <cellStyle name="Style 30 2" xfId="9238" xr:uid="{00000000-0005-0000-0000-00004B240000}"/>
    <cellStyle name="Style 30 3" xfId="9239" xr:uid="{00000000-0005-0000-0000-00004C240000}"/>
    <cellStyle name="Style 30 4" xfId="9240" xr:uid="{00000000-0005-0000-0000-00004D240000}"/>
    <cellStyle name="Style 30 5" xfId="9241" xr:uid="{00000000-0005-0000-0000-00004E240000}"/>
    <cellStyle name="Style 30 6" xfId="9242" xr:uid="{00000000-0005-0000-0000-00004F240000}"/>
    <cellStyle name="Style 30 7" xfId="9243" xr:uid="{00000000-0005-0000-0000-000050240000}"/>
    <cellStyle name="Style 30 8" xfId="9244" xr:uid="{00000000-0005-0000-0000-000051240000}"/>
    <cellStyle name="Style 30 9" xfId="9245" xr:uid="{00000000-0005-0000-0000-000052240000}"/>
    <cellStyle name="Style 31" xfId="9246" xr:uid="{00000000-0005-0000-0000-000053240000}"/>
    <cellStyle name="Style 31 2" xfId="9247" xr:uid="{00000000-0005-0000-0000-000054240000}"/>
    <cellStyle name="Style 31 3" xfId="9248" xr:uid="{00000000-0005-0000-0000-000055240000}"/>
    <cellStyle name="Style 31 4" xfId="9249" xr:uid="{00000000-0005-0000-0000-000056240000}"/>
    <cellStyle name="Style 31 5" xfId="9250" xr:uid="{00000000-0005-0000-0000-000057240000}"/>
    <cellStyle name="Style 32" xfId="9251" xr:uid="{00000000-0005-0000-0000-000058240000}"/>
    <cellStyle name="Style 32 2" xfId="9252" xr:uid="{00000000-0005-0000-0000-000059240000}"/>
    <cellStyle name="Style 32 3" xfId="9253" xr:uid="{00000000-0005-0000-0000-00005A240000}"/>
    <cellStyle name="Style 32 4" xfId="9254" xr:uid="{00000000-0005-0000-0000-00005B240000}"/>
    <cellStyle name="Style 32 5" xfId="9255" xr:uid="{00000000-0005-0000-0000-00005C240000}"/>
    <cellStyle name="Style 32 6" xfId="9256" xr:uid="{00000000-0005-0000-0000-00005D240000}"/>
    <cellStyle name="Style 32 7" xfId="9257" xr:uid="{00000000-0005-0000-0000-00005E240000}"/>
    <cellStyle name="Style 32 8" xfId="9258" xr:uid="{00000000-0005-0000-0000-00005F240000}"/>
    <cellStyle name="Style 33" xfId="9259" xr:uid="{00000000-0005-0000-0000-000060240000}"/>
    <cellStyle name="Style 33 10" xfId="9260" xr:uid="{00000000-0005-0000-0000-000061240000}"/>
    <cellStyle name="Style 33 11" xfId="9261" xr:uid="{00000000-0005-0000-0000-000062240000}"/>
    <cellStyle name="Style 33 12" xfId="9262" xr:uid="{00000000-0005-0000-0000-000063240000}"/>
    <cellStyle name="Style 33 13" xfId="9263" xr:uid="{00000000-0005-0000-0000-000064240000}"/>
    <cellStyle name="Style 33 14" xfId="9264" xr:uid="{00000000-0005-0000-0000-000065240000}"/>
    <cellStyle name="Style 33 15" xfId="9265" xr:uid="{00000000-0005-0000-0000-000066240000}"/>
    <cellStyle name="Style 33 16" xfId="9266" xr:uid="{00000000-0005-0000-0000-000067240000}"/>
    <cellStyle name="Style 33 2" xfId="9267" xr:uid="{00000000-0005-0000-0000-000068240000}"/>
    <cellStyle name="Style 33 3" xfId="9268" xr:uid="{00000000-0005-0000-0000-000069240000}"/>
    <cellStyle name="Style 33 4" xfId="9269" xr:uid="{00000000-0005-0000-0000-00006A240000}"/>
    <cellStyle name="Style 33 5" xfId="9270" xr:uid="{00000000-0005-0000-0000-00006B240000}"/>
    <cellStyle name="Style 33 6" xfId="9271" xr:uid="{00000000-0005-0000-0000-00006C240000}"/>
    <cellStyle name="Style 33 7" xfId="9272" xr:uid="{00000000-0005-0000-0000-00006D240000}"/>
    <cellStyle name="Style 33 8" xfId="9273" xr:uid="{00000000-0005-0000-0000-00006E240000}"/>
    <cellStyle name="Style 33 9" xfId="9274" xr:uid="{00000000-0005-0000-0000-00006F240000}"/>
    <cellStyle name="Style 34" xfId="9275" xr:uid="{00000000-0005-0000-0000-000070240000}"/>
    <cellStyle name="Style 34 10" xfId="9276" xr:uid="{00000000-0005-0000-0000-000071240000}"/>
    <cellStyle name="Style 34 11" xfId="9277" xr:uid="{00000000-0005-0000-0000-000072240000}"/>
    <cellStyle name="Style 34 12" xfId="9278" xr:uid="{00000000-0005-0000-0000-000073240000}"/>
    <cellStyle name="Style 34 13" xfId="9279" xr:uid="{00000000-0005-0000-0000-000074240000}"/>
    <cellStyle name="Style 34 14" xfId="9280" xr:uid="{00000000-0005-0000-0000-000075240000}"/>
    <cellStyle name="Style 34 15" xfId="9281" xr:uid="{00000000-0005-0000-0000-000076240000}"/>
    <cellStyle name="Style 34 16" xfId="9282" xr:uid="{00000000-0005-0000-0000-000077240000}"/>
    <cellStyle name="Style 34 2" xfId="9283" xr:uid="{00000000-0005-0000-0000-000078240000}"/>
    <cellStyle name="Style 34 3" xfId="9284" xr:uid="{00000000-0005-0000-0000-000079240000}"/>
    <cellStyle name="Style 34 4" xfId="9285" xr:uid="{00000000-0005-0000-0000-00007A240000}"/>
    <cellStyle name="Style 34 5" xfId="9286" xr:uid="{00000000-0005-0000-0000-00007B240000}"/>
    <cellStyle name="Style 34 6" xfId="9287" xr:uid="{00000000-0005-0000-0000-00007C240000}"/>
    <cellStyle name="Style 34 7" xfId="9288" xr:uid="{00000000-0005-0000-0000-00007D240000}"/>
    <cellStyle name="Style 34 8" xfId="9289" xr:uid="{00000000-0005-0000-0000-00007E240000}"/>
    <cellStyle name="Style 34 9" xfId="9290" xr:uid="{00000000-0005-0000-0000-00007F240000}"/>
    <cellStyle name="Style 35" xfId="9291" xr:uid="{00000000-0005-0000-0000-000080240000}"/>
    <cellStyle name="Style 35 10" xfId="9292" xr:uid="{00000000-0005-0000-0000-000081240000}"/>
    <cellStyle name="Style 35 11" xfId="9293" xr:uid="{00000000-0005-0000-0000-000082240000}"/>
    <cellStyle name="Style 35 12" xfId="9294" xr:uid="{00000000-0005-0000-0000-000083240000}"/>
    <cellStyle name="Style 35 13" xfId="9295" xr:uid="{00000000-0005-0000-0000-000084240000}"/>
    <cellStyle name="Style 35 14" xfId="9296" xr:uid="{00000000-0005-0000-0000-000085240000}"/>
    <cellStyle name="Style 35 15" xfId="9297" xr:uid="{00000000-0005-0000-0000-000086240000}"/>
    <cellStyle name="Style 35 16" xfId="9298" xr:uid="{00000000-0005-0000-0000-000087240000}"/>
    <cellStyle name="Style 35 2" xfId="9299" xr:uid="{00000000-0005-0000-0000-000088240000}"/>
    <cellStyle name="Style 35 3" xfId="9300" xr:uid="{00000000-0005-0000-0000-000089240000}"/>
    <cellStyle name="Style 35 4" xfId="9301" xr:uid="{00000000-0005-0000-0000-00008A240000}"/>
    <cellStyle name="Style 35 5" xfId="9302" xr:uid="{00000000-0005-0000-0000-00008B240000}"/>
    <cellStyle name="Style 35 6" xfId="9303" xr:uid="{00000000-0005-0000-0000-00008C240000}"/>
    <cellStyle name="Style 35 7" xfId="9304" xr:uid="{00000000-0005-0000-0000-00008D240000}"/>
    <cellStyle name="Style 35 8" xfId="9305" xr:uid="{00000000-0005-0000-0000-00008E240000}"/>
    <cellStyle name="Style 35 9" xfId="9306" xr:uid="{00000000-0005-0000-0000-00008F240000}"/>
    <cellStyle name="Style 36" xfId="9307" xr:uid="{00000000-0005-0000-0000-000090240000}"/>
    <cellStyle name="Style 36 10" xfId="9308" xr:uid="{00000000-0005-0000-0000-000091240000}"/>
    <cellStyle name="Style 36 11" xfId="9309" xr:uid="{00000000-0005-0000-0000-000092240000}"/>
    <cellStyle name="Style 36 12" xfId="9310" xr:uid="{00000000-0005-0000-0000-000093240000}"/>
    <cellStyle name="Style 36 13" xfId="9311" xr:uid="{00000000-0005-0000-0000-000094240000}"/>
    <cellStyle name="Style 36 14" xfId="9312" xr:uid="{00000000-0005-0000-0000-000095240000}"/>
    <cellStyle name="Style 36 15" xfId="9313" xr:uid="{00000000-0005-0000-0000-000096240000}"/>
    <cellStyle name="Style 36 16" xfId="9314" xr:uid="{00000000-0005-0000-0000-000097240000}"/>
    <cellStyle name="Style 36 2" xfId="9315" xr:uid="{00000000-0005-0000-0000-000098240000}"/>
    <cellStyle name="Style 36 3" xfId="9316" xr:uid="{00000000-0005-0000-0000-000099240000}"/>
    <cellStyle name="Style 36 4" xfId="9317" xr:uid="{00000000-0005-0000-0000-00009A240000}"/>
    <cellStyle name="Style 36 5" xfId="9318" xr:uid="{00000000-0005-0000-0000-00009B240000}"/>
    <cellStyle name="Style 36 6" xfId="9319" xr:uid="{00000000-0005-0000-0000-00009C240000}"/>
    <cellStyle name="Style 36 7" xfId="9320" xr:uid="{00000000-0005-0000-0000-00009D240000}"/>
    <cellStyle name="Style 36 8" xfId="9321" xr:uid="{00000000-0005-0000-0000-00009E240000}"/>
    <cellStyle name="Style 36 9" xfId="9322" xr:uid="{00000000-0005-0000-0000-00009F240000}"/>
    <cellStyle name="Style 39" xfId="9323" xr:uid="{00000000-0005-0000-0000-0000A0240000}"/>
    <cellStyle name="Style 39 10" xfId="9324" xr:uid="{00000000-0005-0000-0000-0000A1240000}"/>
    <cellStyle name="Style 39 11" xfId="9325" xr:uid="{00000000-0005-0000-0000-0000A2240000}"/>
    <cellStyle name="Style 39 12" xfId="9326" xr:uid="{00000000-0005-0000-0000-0000A3240000}"/>
    <cellStyle name="Style 39 13" xfId="9327" xr:uid="{00000000-0005-0000-0000-0000A4240000}"/>
    <cellStyle name="Style 39 14" xfId="9328" xr:uid="{00000000-0005-0000-0000-0000A5240000}"/>
    <cellStyle name="Style 39 15" xfId="9329" xr:uid="{00000000-0005-0000-0000-0000A6240000}"/>
    <cellStyle name="Style 39 16" xfId="9330" xr:uid="{00000000-0005-0000-0000-0000A7240000}"/>
    <cellStyle name="Style 39 17" xfId="9331" xr:uid="{00000000-0005-0000-0000-0000A8240000}"/>
    <cellStyle name="Style 39 18" xfId="10083" xr:uid="{60BA0FDF-F0BD-4A90-83E9-B12EBE9771A4}"/>
    <cellStyle name="Style 39 2" xfId="9332" xr:uid="{00000000-0005-0000-0000-0000A9240000}"/>
    <cellStyle name="Style 39 3" xfId="9333" xr:uid="{00000000-0005-0000-0000-0000AA240000}"/>
    <cellStyle name="Style 39 4" xfId="9334" xr:uid="{00000000-0005-0000-0000-0000AB240000}"/>
    <cellStyle name="Style 39 5" xfId="9335" xr:uid="{00000000-0005-0000-0000-0000AC240000}"/>
    <cellStyle name="Style 39 6" xfId="9336" xr:uid="{00000000-0005-0000-0000-0000AD240000}"/>
    <cellStyle name="Style 39 7" xfId="9337" xr:uid="{00000000-0005-0000-0000-0000AE240000}"/>
    <cellStyle name="Style 39 8" xfId="9338" xr:uid="{00000000-0005-0000-0000-0000AF240000}"/>
    <cellStyle name="Style 39 9" xfId="9339" xr:uid="{00000000-0005-0000-0000-0000B0240000}"/>
    <cellStyle name="SubRoutine" xfId="9340" xr:uid="{00000000-0005-0000-0000-0000B1240000}"/>
    <cellStyle name="Table  - Style5" xfId="9341" xr:uid="{00000000-0005-0000-0000-0000B2240000}"/>
    <cellStyle name="Table  - Style6" xfId="9342" xr:uid="{00000000-0005-0000-0000-0000B3240000}"/>
    <cellStyle name="Text B &amp; U" xfId="9343" xr:uid="{00000000-0005-0000-0000-0000B4240000}"/>
    <cellStyle name="Text STD 1" xfId="9344" xr:uid="{00000000-0005-0000-0000-0000B5240000}"/>
    <cellStyle name="Text STD 2" xfId="9345" xr:uid="{00000000-0005-0000-0000-0000B6240000}"/>
    <cellStyle name="Text STD 3" xfId="9346" xr:uid="{00000000-0005-0000-0000-0000B7240000}"/>
    <cellStyle name="Text Under 0" xfId="9347" xr:uid="{00000000-0005-0000-0000-0000B8240000}"/>
    <cellStyle name="Text Under 1" xfId="9348" xr:uid="{00000000-0005-0000-0000-0000B9240000}"/>
    <cellStyle name="Text Wrap" xfId="9349" xr:uid="{00000000-0005-0000-0000-0000BA240000}"/>
    <cellStyle name="TextNormal" xfId="9350" xr:uid="{00000000-0005-0000-0000-0000BB240000}"/>
    <cellStyle name="þ(Î'_x000c_ïþ÷_x000c_âþÖ_x0006__x0002_Þ”_x0013__x0007__x0001__x0001_" xfId="9351" xr:uid="{00000000-0005-0000-0000-0000BC240000}"/>
    <cellStyle name="Title" xfId="9465" builtinId="15" customBuiltin="1"/>
    <cellStyle name="Title  - Style1" xfId="9352" xr:uid="{00000000-0005-0000-0000-0000BD240000}"/>
    <cellStyle name="Title  - Style6" xfId="9353" xr:uid="{00000000-0005-0000-0000-0000BE240000}"/>
    <cellStyle name="Title 2" xfId="9354" xr:uid="{00000000-0005-0000-0000-0000BF240000}"/>
    <cellStyle name="Title 3" xfId="9355" xr:uid="{00000000-0005-0000-0000-0000C0240000}"/>
    <cellStyle name="Title 4" xfId="9356" xr:uid="{00000000-0005-0000-0000-0000C1240000}"/>
    <cellStyle name="Title 5" xfId="9357" xr:uid="{00000000-0005-0000-0000-0000C2240000}"/>
    <cellStyle name="Title: Worksheet" xfId="9358" xr:uid="{00000000-0005-0000-0000-0000C3240000}"/>
    <cellStyle name="Total" xfId="9479" builtinId="25" customBuiltin="1"/>
    <cellStyle name="Total 2" xfId="9359" xr:uid="{00000000-0005-0000-0000-0000C4240000}"/>
    <cellStyle name="Total 3" xfId="9360" xr:uid="{00000000-0005-0000-0000-0000C5240000}"/>
    <cellStyle name="Total 4" xfId="9361" xr:uid="{00000000-0005-0000-0000-0000C6240000}"/>
    <cellStyle name="Total 5" xfId="9362" xr:uid="{00000000-0005-0000-0000-0000C7240000}"/>
    <cellStyle name="Total 6" xfId="9363" xr:uid="{00000000-0005-0000-0000-0000C8240000}"/>
    <cellStyle name="Total 7" xfId="9364" xr:uid="{00000000-0005-0000-0000-0000C9240000}"/>
    <cellStyle name="TotCol - Style5" xfId="9365" xr:uid="{00000000-0005-0000-0000-0000CA240000}"/>
    <cellStyle name="TotCol - Style7" xfId="9366" xr:uid="{00000000-0005-0000-0000-0000CB240000}"/>
    <cellStyle name="TotRow - Style4" xfId="9367" xr:uid="{00000000-0005-0000-0000-0000CC240000}"/>
    <cellStyle name="TotRow - Style8" xfId="9368" xr:uid="{00000000-0005-0000-0000-0000CD240000}"/>
    <cellStyle name="Undefined" xfId="9369" xr:uid="{00000000-0005-0000-0000-0000CE240000}"/>
    <cellStyle name="UnDERLINED" xfId="9370" xr:uid="{00000000-0005-0000-0000-0000CF240000}"/>
    <cellStyle name="Warning Text" xfId="9477" builtinId="11" customBuiltin="1"/>
    <cellStyle name="Warning Text 2" xfId="9371" xr:uid="{00000000-0005-0000-0000-0000D0240000}"/>
    <cellStyle name="Warning Text 3" xfId="9372" xr:uid="{00000000-0005-0000-0000-0000D1240000}"/>
    <cellStyle name="Warning Text 4" xfId="9373" xr:uid="{00000000-0005-0000-0000-0000D2240000}"/>
    <cellStyle name="Warning Text 5" xfId="9374" xr:uid="{00000000-0005-0000-0000-0000D3240000}"/>
    <cellStyle name="Warning Text 6" xfId="9375" xr:uid="{00000000-0005-0000-0000-0000D4240000}"/>
  </cellStyles>
  <dxfs count="4">
    <dxf>
      <font>
        <b/>
        <i val="0"/>
      </font>
    </dxf>
    <dxf>
      <font>
        <b/>
        <i val="0"/>
      </font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</dxfs>
  <tableStyles count="1" defaultTableStyle="TableStyleMedium9" defaultPivotStyle="PivotStyleLight16">
    <tableStyle name="Invisible" pivot="0" table="0" count="0" xr9:uid="{75793FED-7E40-48D5-B662-3C6FACBB6AE3}"/>
  </tableStyles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customXml" Target="../customXml/item4.xml"/><Relationship Id="rId21" Type="http://schemas.openxmlformats.org/officeDocument/2006/relationships/externalLink" Target="externalLinks/externalLink13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7022112410076"/>
          <c:y val="6.2769226713879966E-2"/>
          <c:w val="0.85642007779622897"/>
          <c:h val="0.8275356461111635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3.9511190133491381E-3"/>
                  <c:y val="-0.32806845572875065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</c:trendlineLbl>
          </c:trendline>
          <c:xVal>
            <c:numRef>
              <c:f>'JCN-R5 Risk Premium - Gas'!$D$6:$D$136</c:f>
              <c:numCache>
                <c:formatCode>0.00%</c:formatCode>
                <c:ptCount val="131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6.9425846153846171E-2</c:v>
                </c:pt>
                <c:pt idx="13">
                  <c:v>6.7118615384615374E-2</c:v>
                </c:pt>
                <c:pt idx="14">
                  <c:v>6.2348153846153817E-2</c:v>
                </c:pt>
                <c:pt idx="15">
                  <c:v>6.2925692307692321E-2</c:v>
                </c:pt>
                <c:pt idx="16">
                  <c:v>6.9183230769230789E-2</c:v>
                </c:pt>
                <c:pt idx="17">
                  <c:v>6.9644696969696968E-2</c:v>
                </c:pt>
                <c:pt idx="18">
                  <c:v>6.6189999999999999E-2</c:v>
                </c:pt>
                <c:pt idx="19">
                  <c:v>6.8133281250000011E-2</c:v>
                </c:pt>
                <c:pt idx="20">
                  <c:v>6.9324153846153841E-2</c:v>
                </c:pt>
                <c:pt idx="21">
                  <c:v>6.5281666666666668E-2</c:v>
                </c:pt>
                <c:pt idx="22">
                  <c:v>6.1372272727272741E-2</c:v>
                </c:pt>
                <c:pt idx="23">
                  <c:v>5.8462461538461553E-2</c:v>
                </c:pt>
                <c:pt idx="24">
                  <c:v>5.4731969696969689E-2</c:v>
                </c:pt>
                <c:pt idx="25">
                  <c:v>5.1047272727272747E-2</c:v>
                </c:pt>
                <c:pt idx="26">
                  <c:v>5.3729687500000019E-2</c:v>
                </c:pt>
                <c:pt idx="27">
                  <c:v>5.794030769230768E-2</c:v>
                </c:pt>
                <c:pt idx="28">
                  <c:v>6.2528484848484861E-2</c:v>
                </c:pt>
                <c:pt idx="29">
                  <c:v>6.2912615384615386E-2</c:v>
                </c:pt>
                <c:pt idx="30">
                  <c:v>5.9723230769230765E-2</c:v>
                </c:pt>
                <c:pt idx="31">
                  <c:v>5.7871875000000017E-2</c:v>
                </c:pt>
                <c:pt idx="32">
                  <c:v>5.686107692307691E-2</c:v>
                </c:pt>
                <c:pt idx="33">
                  <c:v>5.4425937500000014E-2</c:v>
                </c:pt>
                <c:pt idx="34">
                  <c:v>5.699338461538464E-2</c:v>
                </c:pt>
                <c:pt idx="35">
                  <c:v>5.2970909090909089E-2</c:v>
                </c:pt>
                <c:pt idx="36">
                  <c:v>5.5132187499999999E-2</c:v>
                </c:pt>
                <c:pt idx="37">
                  <c:v>5.6129153846153849E-2</c:v>
                </c:pt>
                <c:pt idx="38">
                  <c:v>5.0848590909090899E-2</c:v>
                </c:pt>
                <c:pt idx="39">
                  <c:v>4.9307318181818195E-2</c:v>
                </c:pt>
                <c:pt idx="40">
                  <c:v>4.8490953125E-2</c:v>
                </c:pt>
                <c:pt idx="41">
                  <c:v>4.5979046153846168E-2</c:v>
                </c:pt>
                <c:pt idx="42">
                  <c:v>5.1104863636363636E-2</c:v>
                </c:pt>
                <c:pt idx="43">
                  <c:v>5.1142196969696976E-2</c:v>
                </c:pt>
                <c:pt idx="44">
                  <c:v>4.8753138461538476E-2</c:v>
                </c:pt>
                <c:pt idx="45">
                  <c:v>5.3192861538461533E-2</c:v>
                </c:pt>
                <c:pt idx="46">
                  <c:v>5.0588015151515148E-2</c:v>
                </c:pt>
                <c:pt idx="47">
                  <c:v>4.864845454545455E-2</c:v>
                </c:pt>
                <c:pt idx="48">
                  <c:v>4.6927312499999985E-2</c:v>
                </c:pt>
                <c:pt idx="49">
                  <c:v>4.4650938461538468E-2</c:v>
                </c:pt>
                <c:pt idx="50">
                  <c:v>4.4381742424242414E-2</c:v>
                </c:pt>
                <c:pt idx="51">
                  <c:v>4.6829078125E-2</c:v>
                </c:pt>
                <c:pt idx="52">
                  <c:v>4.633183076923076E-2</c:v>
                </c:pt>
                <c:pt idx="53">
                  <c:v>5.1406507692307687E-2</c:v>
                </c:pt>
                <c:pt idx="54">
                  <c:v>4.9925692307692303E-2</c:v>
                </c:pt>
                <c:pt idx="55">
                  <c:v>4.739560000000001E-2</c:v>
                </c:pt>
                <c:pt idx="56">
                  <c:v>4.7964107692307696E-2</c:v>
                </c:pt>
                <c:pt idx="57">
                  <c:v>4.9891384615384615E-2</c:v>
                </c:pt>
                <c:pt idx="58">
                  <c:v>4.9470430769230793E-2</c:v>
                </c:pt>
                <c:pt idx="59">
                  <c:v>4.6137848484848476E-2</c:v>
                </c:pt>
                <c:pt idx="60">
                  <c:v>4.4057984615384606E-2</c:v>
                </c:pt>
                <c:pt idx="61">
                  <c:v>4.5697861538461525E-2</c:v>
                </c:pt>
                <c:pt idx="62">
                  <c:v>4.4448575757575763E-2</c:v>
                </c:pt>
                <c:pt idx="63">
                  <c:v>3.648545454545455E-2</c:v>
                </c:pt>
                <c:pt idx="64">
                  <c:v>3.4371828125000004E-2</c:v>
                </c:pt>
                <c:pt idx="65">
                  <c:v>4.1675338461538453E-2</c:v>
                </c:pt>
                <c:pt idx="66">
                  <c:v>4.3207924242424235E-2</c:v>
                </c:pt>
                <c:pt idx="67">
                  <c:v>4.3368999999999998E-2</c:v>
                </c:pt>
                <c:pt idx="68">
                  <c:v>4.6233281250000008E-2</c:v>
                </c:pt>
                <c:pt idx="69">
                  <c:v>4.3635553846153849E-2</c:v>
                </c:pt>
                <c:pt idx="70">
                  <c:v>3.855463636363636E-2</c:v>
                </c:pt>
                <c:pt idx="71">
                  <c:v>4.1662787878787896E-2</c:v>
                </c:pt>
                <c:pt idx="72">
                  <c:v>4.5583796874999978E-2</c:v>
                </c:pt>
                <c:pt idx="73">
                  <c:v>4.3380446153846154E-2</c:v>
                </c:pt>
                <c:pt idx="74">
                  <c:v>3.692825757575758E-2</c:v>
                </c:pt>
                <c:pt idx="75">
                  <c:v>3.0392815384615392E-2</c:v>
                </c:pt>
                <c:pt idx="76">
                  <c:v>3.1351338461538467E-2</c:v>
                </c:pt>
                <c:pt idx="77">
                  <c:v>2.9340830769230764E-2</c:v>
                </c:pt>
                <c:pt idx="78">
                  <c:v>2.7412938461538462E-2</c:v>
                </c:pt>
                <c:pt idx="79">
                  <c:v>2.8642166666666666E-2</c:v>
                </c:pt>
                <c:pt idx="80">
                  <c:v>3.1295609374999998E-2</c:v>
                </c:pt>
                <c:pt idx="81">
                  <c:v>3.1398800000000004E-2</c:v>
                </c:pt>
                <c:pt idx="82">
                  <c:v>3.7113621212121202E-2</c:v>
                </c:pt>
                <c:pt idx="83">
                  <c:v>3.7872272727272713E-2</c:v>
                </c:pt>
                <c:pt idx="84">
                  <c:v>3.6892906249999989E-2</c:v>
                </c:pt>
                <c:pt idx="85">
                  <c:v>3.4420169230769224E-2</c:v>
                </c:pt>
                <c:pt idx="86">
                  <c:v>3.2637651515151515E-2</c:v>
                </c:pt>
                <c:pt idx="87">
                  <c:v>2.9634439393939404E-2</c:v>
                </c:pt>
                <c:pt idx="88">
                  <c:v>2.5536187500000005E-2</c:v>
                </c:pt>
                <c:pt idx="89">
                  <c:v>2.8846923076923076E-2</c:v>
                </c:pt>
                <c:pt idx="90">
                  <c:v>2.9591227272727273E-2</c:v>
                </c:pt>
                <c:pt idx="91">
                  <c:v>2.9592590909090898E-2</c:v>
                </c:pt>
                <c:pt idx="92">
                  <c:v>2.7197200000000001E-2</c:v>
                </c:pt>
                <c:pt idx="93">
                  <c:v>2.5666046153846152E-2</c:v>
                </c:pt>
                <c:pt idx="94">
                  <c:v>2.2773333333333333E-2</c:v>
                </c:pt>
                <c:pt idx="95">
                  <c:v>2.8326507692307684E-2</c:v>
                </c:pt>
                <c:pt idx="96">
                  <c:v>3.0435492307692304E-2</c:v>
                </c:pt>
                <c:pt idx="97">
                  <c:v>2.8955353846153841E-2</c:v>
                </c:pt>
                <c:pt idx="98">
                  <c:v>2.8157476923076918E-2</c:v>
                </c:pt>
                <c:pt idx="99">
                  <c:v>2.8170630769230768E-2</c:v>
                </c:pt>
                <c:pt idx="100">
                  <c:v>3.0233969230769233E-2</c:v>
                </c:pt>
                <c:pt idx="101">
                  <c:v>3.0863630769230772E-2</c:v>
                </c:pt>
                <c:pt idx="102">
                  <c:v>3.0584523076923074E-2</c:v>
                </c:pt>
                <c:pt idx="103">
                  <c:v>3.270189393939394E-2</c:v>
                </c:pt>
                <c:pt idx="104">
                  <c:v>3.0102703124999998E-2</c:v>
                </c:pt>
                <c:pt idx="105">
                  <c:v>2.7823599999999997E-2</c:v>
                </c:pt>
                <c:pt idx="106">
                  <c:v>2.2855318181818182E-2</c:v>
                </c:pt>
                <c:pt idx="107">
                  <c:v>2.2538393939393941E-2</c:v>
                </c:pt>
                <c:pt idx="108">
                  <c:v>1.8880323076923073E-2</c:v>
                </c:pt>
                <c:pt idx="109">
                  <c:v>1.3756846153846161E-2</c:v>
                </c:pt>
                <c:pt idx="110">
                  <c:v>1.3650969696969693E-2</c:v>
                </c:pt>
                <c:pt idx="111">
                  <c:v>1.6167287878787885E-2</c:v>
                </c:pt>
                <c:pt idx="112">
                  <c:v>2.0693546875000003E-2</c:v>
                </c:pt>
                <c:pt idx="113">
                  <c:v>2.2536384615384621E-2</c:v>
                </c:pt>
                <c:pt idx="114">
                  <c:v>1.9311075757575756E-2</c:v>
                </c:pt>
                <c:pt idx="115">
                  <c:v>1.943701515151515E-2</c:v>
                </c:pt>
                <c:pt idx="116">
                  <c:v>2.2523281249999996E-2</c:v>
                </c:pt>
                <c:pt idx="117">
                  <c:v>3.0324123076923084E-2</c:v>
                </c:pt>
                <c:pt idx="118">
                  <c:v>3.2550939393939403E-2</c:v>
                </c:pt>
                <c:pt idx="119">
                  <c:v>3.8797984615384619E-2</c:v>
                </c:pt>
                <c:pt idx="120">
                  <c:v>3.7428369230769219E-2</c:v>
                </c:pt>
                <c:pt idx="121">
                  <c:v>3.8023369230769231E-2</c:v>
                </c:pt>
                <c:pt idx="122">
                  <c:v>4.2271369230769247E-2</c:v>
                </c:pt>
                <c:pt idx="123">
                  <c:v>4.5814830769230791E-2</c:v>
                </c:pt>
                <c:pt idx="124">
                  <c:v>4.3217861538461522E-2</c:v>
                </c:pt>
                <c:pt idx="125">
                  <c:v>4.5760249999999988E-2</c:v>
                </c:pt>
                <c:pt idx="126">
                  <c:v>4.2270787878787887E-2</c:v>
                </c:pt>
                <c:pt idx="127">
                  <c:v>4.4956424242424256E-2</c:v>
                </c:pt>
                <c:pt idx="128">
                  <c:v>4.7136281250000002E-2</c:v>
                </c:pt>
                <c:pt idx="129">
                  <c:v>4.8349859374999998E-2</c:v>
                </c:pt>
                <c:pt idx="130">
                  <c:v>4.8952113636363641E-2</c:v>
                </c:pt>
              </c:numCache>
            </c:numRef>
          </c:xVal>
          <c:yVal>
            <c:numRef>
              <c:f>'JCN-R5 Risk Premium - Gas'!$E$6:$E$136</c:f>
              <c:numCache>
                <c:formatCode>0.00%</c:formatCode>
                <c:ptCount val="131"/>
                <c:pt idx="0">
                  <c:v>4.615937500000003E-2</c:v>
                </c:pt>
                <c:pt idx="1">
                  <c:v>4.0898958333333346E-2</c:v>
                </c:pt>
                <c:pt idx="2">
                  <c:v>4.4205538461538435E-2</c:v>
                </c:pt>
                <c:pt idx="3">
                  <c:v>4.4215303030303049E-2</c:v>
                </c:pt>
                <c:pt idx="4">
                  <c:v>4.681603174603173E-2</c:v>
                </c:pt>
                <c:pt idx="5">
                  <c:v>4.8530102564102576E-2</c:v>
                </c:pt>
                <c:pt idx="6">
                  <c:v>5.0732272727272709E-2</c:v>
                </c:pt>
                <c:pt idx="7">
                  <c:v>5.0165555555555588E-2</c:v>
                </c:pt>
                <c:pt idx="8">
                  <c:v>4.5454843750000001E-2</c:v>
                </c:pt>
                <c:pt idx="9">
                  <c:v>3.4823692307692319E-2</c:v>
                </c:pt>
                <c:pt idx="10">
                  <c:v>3.2818939393939386E-2</c:v>
                </c:pt>
                <c:pt idx="11">
                  <c:v>3.5689871794871805E-2</c:v>
                </c:pt>
                <c:pt idx="12">
                  <c:v>4.0574153846153829E-2</c:v>
                </c:pt>
                <c:pt idx="13">
                  <c:v>4.3548051282051303E-2</c:v>
                </c:pt>
                <c:pt idx="14">
                  <c:v>5.3718512820512848E-2</c:v>
                </c:pt>
                <c:pt idx="15">
                  <c:v>5.1574307692307669E-2</c:v>
                </c:pt>
                <c:pt idx="16">
                  <c:v>3.9566769230769211E-2</c:v>
                </c:pt>
                <c:pt idx="17">
                  <c:v>4.2855303030303035E-2</c:v>
                </c:pt>
                <c:pt idx="18">
                  <c:v>4.5752857142857151E-2</c:v>
                </c:pt>
                <c:pt idx="19">
                  <c:v>4.4938147321428576E-2</c:v>
                </c:pt>
                <c:pt idx="20">
                  <c:v>4.7675846153846152E-2</c:v>
                </c:pt>
                <c:pt idx="21">
                  <c:v>5.4718333333333327E-2</c:v>
                </c:pt>
                <c:pt idx="22">
                  <c:v>4.7794393939393935E-2</c:v>
                </c:pt>
                <c:pt idx="23">
                  <c:v>5.5204205128205099E-2</c:v>
                </c:pt>
                <c:pt idx="24">
                  <c:v>5.9368030303030304E-2</c:v>
                </c:pt>
                <c:pt idx="25">
                  <c:v>6.5852727272727257E-2</c:v>
                </c:pt>
                <c:pt idx="26">
                  <c:v>5.4436979166666656E-2</c:v>
                </c:pt>
                <c:pt idx="27">
                  <c:v>5.4559692307692323E-2</c:v>
                </c:pt>
                <c:pt idx="28">
                  <c:v>4.1221515151515134E-2</c:v>
                </c:pt>
                <c:pt idx="29">
                  <c:v>4.363738461538462E-2</c:v>
                </c:pt>
                <c:pt idx="30">
                  <c:v>5.0610102564102574E-2</c:v>
                </c:pt>
                <c:pt idx="31">
                  <c:v>5.5468124999999979E-2</c:v>
                </c:pt>
                <c:pt idx="32">
                  <c:v>6.4138923076923093E-2</c:v>
                </c:pt>
                <c:pt idx="33">
                  <c:v>5.932406249999999E-2</c:v>
                </c:pt>
                <c:pt idx="34">
                  <c:v>5.0506615384615358E-2</c:v>
                </c:pt>
                <c:pt idx="35">
                  <c:v>5.3529090909090922E-2</c:v>
                </c:pt>
                <c:pt idx="36">
                  <c:v>5.1534479166666675E-2</c:v>
                </c:pt>
                <c:pt idx="37">
                  <c:v>6.0295846153846151E-2</c:v>
                </c:pt>
                <c:pt idx="38">
                  <c:v>6.4151409090909092E-2</c:v>
                </c:pt>
                <c:pt idx="39">
                  <c:v>6.0803792929292909E-2</c:v>
                </c:pt>
                <c:pt idx="40">
                  <c:v>6.5329046874999991E-2</c:v>
                </c:pt>
                <c:pt idx="41">
                  <c:v>6.7645953846153822E-2</c:v>
                </c:pt>
                <c:pt idx="42">
                  <c:v>5.5015136363636384E-2</c:v>
                </c:pt>
                <c:pt idx="43">
                  <c:v>5.7275984848484854E-2</c:v>
                </c:pt>
                <c:pt idx="44">
                  <c:v>6.1846861538461514E-2</c:v>
                </c:pt>
                <c:pt idx="45">
                  <c:v>5.2540471794871799E-2</c:v>
                </c:pt>
                <c:pt idx="46">
                  <c:v>5.309948484848484E-2</c:v>
                </c:pt>
                <c:pt idx="47">
                  <c:v>5.7934878787878799E-2</c:v>
                </c:pt>
                <c:pt idx="48">
                  <c:v>5.9572687500000027E-2</c:v>
                </c:pt>
                <c:pt idx="49">
                  <c:v>6.0709061538461541E-2</c:v>
                </c:pt>
                <c:pt idx="50">
                  <c:v>6.033825757575758E-2</c:v>
                </c:pt>
                <c:pt idx="51">
                  <c:v>5.6335207589285737E-2</c:v>
                </c:pt>
                <c:pt idx="52">
                  <c:v>6.0468169230769218E-2</c:v>
                </c:pt>
                <c:pt idx="53">
                  <c:v>5.459349230769231E-2</c:v>
                </c:pt>
                <c:pt idx="54">
                  <c:v>5.3449307692307692E-2</c:v>
                </c:pt>
                <c:pt idx="55">
                  <c:v>5.4024399999999986E-2</c:v>
                </c:pt>
                <c:pt idx="56">
                  <c:v>5.7217710489510486E-2</c:v>
                </c:pt>
                <c:pt idx="57">
                  <c:v>5.1375282051282042E-2</c:v>
                </c:pt>
                <c:pt idx="58">
                  <c:v>5.0792069230769198E-2</c:v>
                </c:pt>
                <c:pt idx="59">
                  <c:v>5.5039074592074605E-2</c:v>
                </c:pt>
                <c:pt idx="60">
                  <c:v>5.9699158241758248E-2</c:v>
                </c:pt>
                <c:pt idx="61">
                  <c:v>5.5968805128205158E-2</c:v>
                </c:pt>
                <c:pt idx="62">
                  <c:v>6.1062535353535348E-2</c:v>
                </c:pt>
                <c:pt idx="63">
                  <c:v>6.6899160839160837E-2</c:v>
                </c:pt>
                <c:pt idx="64">
                  <c:v>6.8053171875000013E-2</c:v>
                </c:pt>
                <c:pt idx="65">
                  <c:v>5.9399661538461532E-2</c:v>
                </c:pt>
                <c:pt idx="66">
                  <c:v>5.5592075757575764E-2</c:v>
                </c:pt>
                <c:pt idx="67">
                  <c:v>5.9681000000000033E-2</c:v>
                </c:pt>
                <c:pt idx="68">
                  <c:v>5.6133385416666653E-2</c:v>
                </c:pt>
                <c:pt idx="69">
                  <c:v>5.6218991608391611E-2</c:v>
                </c:pt>
                <c:pt idx="70">
                  <c:v>6.5695363636363635E-2</c:v>
                </c:pt>
                <c:pt idx="71">
                  <c:v>5.9260289044289025E-2</c:v>
                </c:pt>
                <c:pt idx="72">
                  <c:v>5.5416203125000028E-2</c:v>
                </c:pt>
                <c:pt idx="73">
                  <c:v>5.5069553846153842E-2</c:v>
                </c:pt>
                <c:pt idx="74">
                  <c:v>5.9571742424242423E-2</c:v>
                </c:pt>
                <c:pt idx="75">
                  <c:v>6.835718461538462E-2</c:v>
                </c:pt>
                <c:pt idx="76">
                  <c:v>6.4968661538461522E-2</c:v>
                </c:pt>
                <c:pt idx="77">
                  <c:v>6.8971669230769223E-2</c:v>
                </c:pt>
                <c:pt idx="78">
                  <c:v>7.0087061538461545E-2</c:v>
                </c:pt>
                <c:pt idx="79">
                  <c:v>7.1907833333333337E-2</c:v>
                </c:pt>
                <c:pt idx="80">
                  <c:v>6.4371057291666672E-2</c:v>
                </c:pt>
                <c:pt idx="81">
                  <c:v>6.3284533333333323E-2</c:v>
                </c:pt>
                <c:pt idx="82">
                  <c:v>5.88863787878788E-2</c:v>
                </c:pt>
                <c:pt idx="83">
                  <c:v>6.0418636363636397E-2</c:v>
                </c:pt>
                <c:pt idx="84">
                  <c:v>5.8523760416666674E-2</c:v>
                </c:pt>
                <c:pt idx="85">
                  <c:v>6.3942330769230768E-2</c:v>
                </c:pt>
                <c:pt idx="86">
                  <c:v>6.1862348484848499E-2</c:v>
                </c:pt>
                <c:pt idx="87">
                  <c:v>7.3198893939393925E-2</c:v>
                </c:pt>
                <c:pt idx="88">
                  <c:v>6.9130479166666675E-2</c:v>
                </c:pt>
                <c:pt idx="89">
                  <c:v>6.5486410256410263E-2</c:v>
                </c:pt>
                <c:pt idx="90">
                  <c:v>6.7908772727272734E-2</c:v>
                </c:pt>
                <c:pt idx="91">
                  <c:v>6.7185186868686866E-2</c:v>
                </c:pt>
                <c:pt idx="92">
                  <c:v>6.763613333333332E-2</c:v>
                </c:pt>
                <c:pt idx="93">
                  <c:v>6.8483953846153842E-2</c:v>
                </c:pt>
                <c:pt idx="94">
                  <c:v>7.1876666666666672E-2</c:v>
                </c:pt>
                <c:pt idx="95">
                  <c:v>6.8395714529914525E-2</c:v>
                </c:pt>
                <c:pt idx="96">
                  <c:v>6.5564507692307705E-2</c:v>
                </c:pt>
                <c:pt idx="97">
                  <c:v>6.5758931868131865E-2</c:v>
                </c:pt>
                <c:pt idx="98">
                  <c:v>7.3225856410256404E-2</c:v>
                </c:pt>
                <c:pt idx="99">
                  <c:v>6.8829369230769225E-2</c:v>
                </c:pt>
                <c:pt idx="100">
                  <c:v>6.6582697435897426E-2</c:v>
                </c:pt>
                <c:pt idx="101">
                  <c:v>6.3422083516483513E-2</c:v>
                </c:pt>
                <c:pt idx="102">
                  <c:v>6.6523810256410271E-2</c:v>
                </c:pt>
                <c:pt idx="103">
                  <c:v>6.2605248917748907E-2</c:v>
                </c:pt>
                <c:pt idx="104">
                  <c:v>6.5397296875000011E-2</c:v>
                </c:pt>
                <c:pt idx="105">
                  <c:v>6.9443066666666664E-2</c:v>
                </c:pt>
                <c:pt idx="106">
                  <c:v>7.664468181818182E-2</c:v>
                </c:pt>
                <c:pt idx="107">
                  <c:v>7.4847969696969718E-2</c:v>
                </c:pt>
                <c:pt idx="108">
                  <c:v>7.4644676923076914E-2</c:v>
                </c:pt>
                <c:pt idx="109">
                  <c:v>8.1743153846153827E-2</c:v>
                </c:pt>
                <c:pt idx="110">
                  <c:v>8.1777601731601743E-2</c:v>
                </c:pt>
                <c:pt idx="111">
                  <c:v>7.8786045454545456E-2</c:v>
                </c:pt>
                <c:pt idx="112">
                  <c:v>7.6386453125000003E-2</c:v>
                </c:pt>
                <c:pt idx="113">
                  <c:v>7.2246948717948706E-2</c:v>
                </c:pt>
                <c:pt idx="114">
                  <c:v>7.5016196969696969E-2</c:v>
                </c:pt>
                <c:pt idx="115">
                  <c:v>7.6500484848484845E-2</c:v>
                </c:pt>
                <c:pt idx="116">
                  <c:v>7.1226718749999987E-2</c:v>
                </c:pt>
                <c:pt idx="117">
                  <c:v>6.194254358974359E-2</c:v>
                </c:pt>
                <c:pt idx="118">
                  <c:v>6.2624060606060572E-2</c:v>
                </c:pt>
                <c:pt idx="119">
                  <c:v>5.7658265384615402E-2</c:v>
                </c:pt>
                <c:pt idx="120">
                  <c:v>5.8938297435897437E-2</c:v>
                </c:pt>
                <c:pt idx="121">
                  <c:v>5.5976630769230769E-2</c:v>
                </c:pt>
                <c:pt idx="122">
                  <c:v>5.3045297435897414E-2</c:v>
                </c:pt>
                <c:pt idx="123">
                  <c:v>5.0371532867132862E-2</c:v>
                </c:pt>
                <c:pt idx="124">
                  <c:v>5.2948805128205143E-2</c:v>
                </c:pt>
                <c:pt idx="125">
                  <c:v>5.3956416666666673E-2</c:v>
                </c:pt>
                <c:pt idx="126">
                  <c:v>5.3495878787878794E-2</c:v>
                </c:pt>
                <c:pt idx="127">
                  <c:v>5.2079939393939387E-2</c:v>
                </c:pt>
                <c:pt idx="128">
                  <c:v>5.0180385416666674E-2</c:v>
                </c:pt>
                <c:pt idx="129">
                  <c:v>4.8595595170454545E-2</c:v>
                </c:pt>
                <c:pt idx="130">
                  <c:v>4.6714553030303037E-2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46-46A1-B270-ECF48382E872}"/>
            </c:ext>
          </c:extLst>
        </c:ser>
        <c:ser>
          <c:idx val="1"/>
          <c:order val="1"/>
          <c:tx>
            <c:v>USGG30YR Index Date</c:v>
          </c:tx>
          <c:spPr>
            <a:ln w="28575">
              <a:noFill/>
            </a:ln>
          </c:spPr>
          <c:xVal>
            <c:numLit>
              <c:formatCode>General</c:formatCode>
              <c:ptCount val="113"/>
              <c:pt idx="0">
                <c:v>7.8020624999999968E-2</c:v>
              </c:pt>
              <c:pt idx="1">
                <c:v>7.8934374999999987E-2</c:v>
              </c:pt>
              <c:pt idx="2">
                <c:v>7.4454461538461553E-2</c:v>
              </c:pt>
              <c:pt idx="3">
                <c:v>7.5184696969696943E-2</c:v>
              </c:pt>
              <c:pt idx="4">
                <c:v>7.0683968253968263E-2</c:v>
              </c:pt>
              <c:pt idx="5">
                <c:v>6.8553230769230741E-2</c:v>
              </c:pt>
              <c:pt idx="6">
                <c:v>6.3142727272727309E-2</c:v>
              </c:pt>
              <c:pt idx="7">
                <c:v>6.1389999999999986E-2</c:v>
              </c:pt>
              <c:pt idx="8">
                <c:v>6.5745156249999992E-2</c:v>
              </c:pt>
              <c:pt idx="9">
                <c:v>7.3526307692307669E-2</c:v>
              </c:pt>
              <c:pt idx="10">
                <c:v>7.5847727272727289E-2</c:v>
              </c:pt>
              <c:pt idx="11">
                <c:v>7.9568461538461532E-2</c:v>
              </c:pt>
              <c:pt idx="12">
                <c:v>6.9425846153846171E-2</c:v>
              </c:pt>
              <c:pt idx="13">
                <c:v>6.7118615384615374E-2</c:v>
              </c:pt>
              <c:pt idx="14">
                <c:v>6.2348153846153817E-2</c:v>
              </c:pt>
              <c:pt idx="15">
                <c:v>6.2925692307692321E-2</c:v>
              </c:pt>
              <c:pt idx="16">
                <c:v>6.9183230769230789E-2</c:v>
              </c:pt>
              <c:pt idx="17">
                <c:v>6.9644696969696968E-2</c:v>
              </c:pt>
              <c:pt idx="18">
                <c:v>6.6189999999999999E-2</c:v>
              </c:pt>
              <c:pt idx="19">
                <c:v>6.8133281250000011E-2</c:v>
              </c:pt>
              <c:pt idx="20">
                <c:v>6.9324153846153841E-2</c:v>
              </c:pt>
              <c:pt idx="21">
                <c:v>6.5281666666666668E-2</c:v>
              </c:pt>
              <c:pt idx="22">
                <c:v>6.1372272727272741E-2</c:v>
              </c:pt>
              <c:pt idx="23">
                <c:v>5.8462461538461553E-2</c:v>
              </c:pt>
              <c:pt idx="24">
                <c:v>5.4731969696969689E-2</c:v>
              </c:pt>
              <c:pt idx="25">
                <c:v>5.1047272727272747E-2</c:v>
              </c:pt>
              <c:pt idx="26">
                <c:v>5.3729687500000019E-2</c:v>
              </c:pt>
              <c:pt idx="27">
                <c:v>5.794030769230768E-2</c:v>
              </c:pt>
              <c:pt idx="28">
                <c:v>6.2528484848484861E-2</c:v>
              </c:pt>
              <c:pt idx="29">
                <c:v>6.2912615384615386E-2</c:v>
              </c:pt>
              <c:pt idx="30">
                <c:v>5.9723230769230765E-2</c:v>
              </c:pt>
              <c:pt idx="31">
                <c:v>5.7871875000000017E-2</c:v>
              </c:pt>
              <c:pt idx="32">
                <c:v>5.686107692307691E-2</c:v>
              </c:pt>
              <c:pt idx="33">
                <c:v>5.4425937500000014E-2</c:v>
              </c:pt>
              <c:pt idx="34">
                <c:v>5.699338461538464E-2</c:v>
              </c:pt>
              <c:pt idx="35">
                <c:v>5.2970909090909089E-2</c:v>
              </c:pt>
              <c:pt idx="36">
                <c:v>5.5132187499999999E-2</c:v>
              </c:pt>
              <c:pt idx="37">
                <c:v>5.6129153846153849E-2</c:v>
              </c:pt>
              <c:pt idx="38">
                <c:v>5.0848590909090899E-2</c:v>
              </c:pt>
              <c:pt idx="39">
                <c:v>4.9307318181818195E-2</c:v>
              </c:pt>
              <c:pt idx="40">
                <c:v>4.8490953125E-2</c:v>
              </c:pt>
              <c:pt idx="41">
                <c:v>4.5979046153846168E-2</c:v>
              </c:pt>
              <c:pt idx="42">
                <c:v>5.1104863636363636E-2</c:v>
              </c:pt>
              <c:pt idx="43">
                <c:v>5.1142196969696976E-2</c:v>
              </c:pt>
              <c:pt idx="44">
                <c:v>4.8753138461538476E-2</c:v>
              </c:pt>
              <c:pt idx="45">
                <c:v>5.3192861538461533E-2</c:v>
              </c:pt>
              <c:pt idx="46">
                <c:v>5.0588015151515148E-2</c:v>
              </c:pt>
              <c:pt idx="47">
                <c:v>4.864845454545455E-2</c:v>
              </c:pt>
              <c:pt idx="48">
                <c:v>4.6927312499999985E-2</c:v>
              </c:pt>
              <c:pt idx="49">
                <c:v>4.4650938461538468E-2</c:v>
              </c:pt>
              <c:pt idx="50">
                <c:v>4.4381742424242414E-2</c:v>
              </c:pt>
              <c:pt idx="51">
                <c:v>4.6829078125E-2</c:v>
              </c:pt>
              <c:pt idx="52">
                <c:v>4.633183076923076E-2</c:v>
              </c:pt>
              <c:pt idx="53">
                <c:v>5.1406507692307687E-2</c:v>
              </c:pt>
              <c:pt idx="54">
                <c:v>4.9925692307692303E-2</c:v>
              </c:pt>
              <c:pt idx="55">
                <c:v>4.739560000000001E-2</c:v>
              </c:pt>
              <c:pt idx="56">
                <c:v>4.7964107692307696E-2</c:v>
              </c:pt>
              <c:pt idx="57">
                <c:v>4.9891384615384615E-2</c:v>
              </c:pt>
              <c:pt idx="58">
                <c:v>4.9470430769230793E-2</c:v>
              </c:pt>
              <c:pt idx="59">
                <c:v>4.6137848484848476E-2</c:v>
              </c:pt>
              <c:pt idx="60">
                <c:v>4.4057984615384606E-2</c:v>
              </c:pt>
              <c:pt idx="61">
                <c:v>4.5697861538461525E-2</c:v>
              </c:pt>
              <c:pt idx="62">
                <c:v>4.4448575757575763E-2</c:v>
              </c:pt>
              <c:pt idx="63">
                <c:v>3.648545454545455E-2</c:v>
              </c:pt>
              <c:pt idx="64">
                <c:v>3.4371828125000004E-2</c:v>
              </c:pt>
              <c:pt idx="65">
                <c:v>4.1675338461538453E-2</c:v>
              </c:pt>
              <c:pt idx="66">
                <c:v>4.3207924242424235E-2</c:v>
              </c:pt>
              <c:pt idx="67">
                <c:v>4.3368999999999998E-2</c:v>
              </c:pt>
              <c:pt idx="68">
                <c:v>4.6233281250000008E-2</c:v>
              </c:pt>
              <c:pt idx="69">
                <c:v>4.3635553846153849E-2</c:v>
              </c:pt>
              <c:pt idx="70">
                <c:v>3.855463636363636E-2</c:v>
              </c:pt>
              <c:pt idx="71">
                <c:v>4.1662787878787896E-2</c:v>
              </c:pt>
              <c:pt idx="72">
                <c:v>4.5583796874999978E-2</c:v>
              </c:pt>
              <c:pt idx="73">
                <c:v>4.3380446153846154E-2</c:v>
              </c:pt>
              <c:pt idx="74">
                <c:v>3.692825757575758E-2</c:v>
              </c:pt>
              <c:pt idx="75">
                <c:v>3.0392815384615392E-2</c:v>
              </c:pt>
              <c:pt idx="76">
                <c:v>3.1351338461538467E-2</c:v>
              </c:pt>
              <c:pt idx="77">
                <c:v>2.9340830769230764E-2</c:v>
              </c:pt>
              <c:pt idx="78">
                <c:v>2.7412938461538462E-2</c:v>
              </c:pt>
              <c:pt idx="79">
                <c:v>2.8642166666666666E-2</c:v>
              </c:pt>
              <c:pt idx="80">
                <c:v>3.1295609374999998E-2</c:v>
              </c:pt>
              <c:pt idx="81">
                <c:v>3.1398800000000004E-2</c:v>
              </c:pt>
              <c:pt idx="82">
                <c:v>3.7113621212121202E-2</c:v>
              </c:pt>
              <c:pt idx="83">
                <c:v>3.7872272727272713E-2</c:v>
              </c:pt>
              <c:pt idx="84">
                <c:v>3.6892906249999989E-2</c:v>
              </c:pt>
              <c:pt idx="85">
                <c:v>3.4420169230769224E-2</c:v>
              </c:pt>
              <c:pt idx="86">
                <c:v>3.2637651515151515E-2</c:v>
              </c:pt>
              <c:pt idx="87">
                <c:v>2.9634439393939404E-2</c:v>
              </c:pt>
              <c:pt idx="88">
                <c:v>2.5536187500000005E-2</c:v>
              </c:pt>
              <c:pt idx="89">
                <c:v>2.8846923076923076E-2</c:v>
              </c:pt>
              <c:pt idx="90">
                <c:v>2.9591227272727273E-2</c:v>
              </c:pt>
              <c:pt idx="91">
                <c:v>2.9592590909090898E-2</c:v>
              </c:pt>
              <c:pt idx="92">
                <c:v>2.7197200000000001E-2</c:v>
              </c:pt>
              <c:pt idx="93">
                <c:v>2.5666046153846152E-2</c:v>
              </c:pt>
              <c:pt idx="94">
                <c:v>2.2773333333333333E-2</c:v>
              </c:pt>
              <c:pt idx="95">
                <c:v>2.8326507692307684E-2</c:v>
              </c:pt>
              <c:pt idx="96">
                <c:v>3.0435492307692304E-2</c:v>
              </c:pt>
              <c:pt idx="97">
                <c:v>2.8955353846153841E-2</c:v>
              </c:pt>
              <c:pt idx="98">
                <c:v>2.8157476923076918E-2</c:v>
              </c:pt>
              <c:pt idx="99">
                <c:v>2.8170630769230768E-2</c:v>
              </c:pt>
              <c:pt idx="100">
                <c:v>3.0233969230769233E-2</c:v>
              </c:pt>
              <c:pt idx="101">
                <c:v>3.0863630769230772E-2</c:v>
              </c:pt>
              <c:pt idx="102">
                <c:v>3.0584523076923074E-2</c:v>
              </c:pt>
              <c:pt idx="103">
                <c:v>3.270189393939394E-2</c:v>
              </c:pt>
              <c:pt idx="104">
                <c:v>3.0102703124999998E-2</c:v>
              </c:pt>
              <c:pt idx="105">
                <c:v>2.7823599999999997E-2</c:v>
              </c:pt>
              <c:pt idx="106">
                <c:v>2.2855318181818182E-2</c:v>
              </c:pt>
              <c:pt idx="107">
                <c:v>2.2538393939393941E-2</c:v>
              </c:pt>
              <c:pt idx="108">
                <c:v>1.8880323076923073E-2</c:v>
              </c:pt>
              <c:pt idx="109">
                <c:v>1.3756846153846161E-2</c:v>
              </c:pt>
              <c:pt idx="110">
                <c:v>1.3650969696969693E-2</c:v>
              </c:pt>
              <c:pt idx="111">
                <c:v>1.6167287878787885E-2</c:v>
              </c:pt>
              <c:pt idx="112">
                <c:v>2.0693546875000003E-2</c:v>
              </c:pt>
            </c:numLit>
          </c:xVal>
          <c:yVal>
            <c:numLit>
              <c:formatCode>General</c:formatCode>
              <c:ptCount val="7837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8446-46A1-B270-ECF48382E872}"/>
            </c:ext>
          </c:extLst>
        </c:ser>
        <c:ser>
          <c:idx val="2"/>
          <c:order val="2"/>
          <c:tx>
            <c:v>USGG30YR Index PX_LAST</c:v>
          </c:tx>
          <c:spPr>
            <a:ln w="28575">
              <a:noFill/>
            </a:ln>
          </c:spPr>
          <c:xVal>
            <c:numLit>
              <c:formatCode>General</c:formatCode>
              <c:ptCount val="113"/>
              <c:pt idx="0">
                <c:v>7.8020624999999968E-2</c:v>
              </c:pt>
              <c:pt idx="1">
                <c:v>7.8934374999999987E-2</c:v>
              </c:pt>
              <c:pt idx="2">
                <c:v>7.4454461538461553E-2</c:v>
              </c:pt>
              <c:pt idx="3">
                <c:v>7.5184696969696943E-2</c:v>
              </c:pt>
              <c:pt idx="4">
                <c:v>7.0683968253968263E-2</c:v>
              </c:pt>
              <c:pt idx="5">
                <c:v>6.8553230769230741E-2</c:v>
              </c:pt>
              <c:pt idx="6">
                <c:v>6.3142727272727309E-2</c:v>
              </c:pt>
              <c:pt idx="7">
                <c:v>6.1389999999999986E-2</c:v>
              </c:pt>
              <c:pt idx="8">
                <c:v>6.5745156249999992E-2</c:v>
              </c:pt>
              <c:pt idx="9">
                <c:v>7.3526307692307669E-2</c:v>
              </c:pt>
              <c:pt idx="10">
                <c:v>7.5847727272727289E-2</c:v>
              </c:pt>
              <c:pt idx="11">
                <c:v>7.9568461538461532E-2</c:v>
              </c:pt>
              <c:pt idx="12">
                <c:v>6.9425846153846171E-2</c:v>
              </c:pt>
              <c:pt idx="13">
                <c:v>6.7118615384615374E-2</c:v>
              </c:pt>
              <c:pt idx="14">
                <c:v>6.2348153846153817E-2</c:v>
              </c:pt>
              <c:pt idx="15">
                <c:v>6.2925692307692321E-2</c:v>
              </c:pt>
              <c:pt idx="16">
                <c:v>6.9183230769230789E-2</c:v>
              </c:pt>
              <c:pt idx="17">
                <c:v>6.9644696969696968E-2</c:v>
              </c:pt>
              <c:pt idx="18">
                <c:v>6.6189999999999999E-2</c:v>
              </c:pt>
              <c:pt idx="19">
                <c:v>6.8133281250000011E-2</c:v>
              </c:pt>
              <c:pt idx="20">
                <c:v>6.9324153846153841E-2</c:v>
              </c:pt>
              <c:pt idx="21">
                <c:v>6.5281666666666668E-2</c:v>
              </c:pt>
              <c:pt idx="22">
                <c:v>6.1372272727272741E-2</c:v>
              </c:pt>
              <c:pt idx="23">
                <c:v>5.8462461538461553E-2</c:v>
              </c:pt>
              <c:pt idx="24">
                <c:v>5.4731969696969689E-2</c:v>
              </c:pt>
              <c:pt idx="25">
                <c:v>5.1047272727272747E-2</c:v>
              </c:pt>
              <c:pt idx="26">
                <c:v>5.3729687500000019E-2</c:v>
              </c:pt>
              <c:pt idx="27">
                <c:v>5.794030769230768E-2</c:v>
              </c:pt>
              <c:pt idx="28">
                <c:v>6.2528484848484861E-2</c:v>
              </c:pt>
              <c:pt idx="29">
                <c:v>6.2912615384615386E-2</c:v>
              </c:pt>
              <c:pt idx="30">
                <c:v>5.9723230769230765E-2</c:v>
              </c:pt>
              <c:pt idx="31">
                <c:v>5.7871875000000017E-2</c:v>
              </c:pt>
              <c:pt idx="32">
                <c:v>5.686107692307691E-2</c:v>
              </c:pt>
              <c:pt idx="33">
                <c:v>5.4425937500000014E-2</c:v>
              </c:pt>
              <c:pt idx="34">
                <c:v>5.699338461538464E-2</c:v>
              </c:pt>
              <c:pt idx="35">
                <c:v>5.2970909090909089E-2</c:v>
              </c:pt>
              <c:pt idx="36">
                <c:v>5.5132187499999999E-2</c:v>
              </c:pt>
              <c:pt idx="37">
                <c:v>5.6129153846153849E-2</c:v>
              </c:pt>
              <c:pt idx="38">
                <c:v>5.0848590909090899E-2</c:v>
              </c:pt>
              <c:pt idx="39">
                <c:v>4.9307318181818195E-2</c:v>
              </c:pt>
              <c:pt idx="40">
                <c:v>4.8490953125E-2</c:v>
              </c:pt>
              <c:pt idx="41">
                <c:v>4.5979046153846168E-2</c:v>
              </c:pt>
              <c:pt idx="42">
                <c:v>5.1104863636363636E-2</c:v>
              </c:pt>
              <c:pt idx="43">
                <c:v>5.1142196969696976E-2</c:v>
              </c:pt>
              <c:pt idx="44">
                <c:v>4.8753138461538476E-2</c:v>
              </c:pt>
              <c:pt idx="45">
                <c:v>5.3192861538461533E-2</c:v>
              </c:pt>
              <c:pt idx="46">
                <c:v>5.0588015151515148E-2</c:v>
              </c:pt>
              <c:pt idx="47">
                <c:v>4.864845454545455E-2</c:v>
              </c:pt>
              <c:pt idx="48">
                <c:v>4.6927312499999985E-2</c:v>
              </c:pt>
              <c:pt idx="49">
                <c:v>4.4650938461538468E-2</c:v>
              </c:pt>
              <c:pt idx="50">
                <c:v>4.4381742424242414E-2</c:v>
              </c:pt>
              <c:pt idx="51">
                <c:v>4.6829078125E-2</c:v>
              </c:pt>
              <c:pt idx="52">
                <c:v>4.633183076923076E-2</c:v>
              </c:pt>
              <c:pt idx="53">
                <c:v>5.1406507692307687E-2</c:v>
              </c:pt>
              <c:pt idx="54">
                <c:v>4.9925692307692303E-2</c:v>
              </c:pt>
              <c:pt idx="55">
                <c:v>4.739560000000001E-2</c:v>
              </c:pt>
              <c:pt idx="56">
                <c:v>4.7964107692307696E-2</c:v>
              </c:pt>
              <c:pt idx="57">
                <c:v>4.9891384615384615E-2</c:v>
              </c:pt>
              <c:pt idx="58">
                <c:v>4.9470430769230793E-2</c:v>
              </c:pt>
              <c:pt idx="59">
                <c:v>4.6137848484848476E-2</c:v>
              </c:pt>
              <c:pt idx="60">
                <c:v>4.4057984615384606E-2</c:v>
              </c:pt>
              <c:pt idx="61">
                <c:v>4.5697861538461525E-2</c:v>
              </c:pt>
              <c:pt idx="62">
                <c:v>4.4448575757575763E-2</c:v>
              </c:pt>
              <c:pt idx="63">
                <c:v>3.648545454545455E-2</c:v>
              </c:pt>
              <c:pt idx="64">
                <c:v>3.4371828125000004E-2</c:v>
              </c:pt>
              <c:pt idx="65">
                <c:v>4.1675338461538453E-2</c:v>
              </c:pt>
              <c:pt idx="66">
                <c:v>4.3207924242424235E-2</c:v>
              </c:pt>
              <c:pt idx="67">
                <c:v>4.3368999999999998E-2</c:v>
              </c:pt>
              <c:pt idx="68">
                <c:v>4.6233281250000008E-2</c:v>
              </c:pt>
              <c:pt idx="69">
                <c:v>4.3635553846153849E-2</c:v>
              </c:pt>
              <c:pt idx="70">
                <c:v>3.855463636363636E-2</c:v>
              </c:pt>
              <c:pt idx="71">
                <c:v>4.1662787878787896E-2</c:v>
              </c:pt>
              <c:pt idx="72">
                <c:v>4.5583796874999978E-2</c:v>
              </c:pt>
              <c:pt idx="73">
                <c:v>4.3380446153846154E-2</c:v>
              </c:pt>
              <c:pt idx="74">
                <c:v>3.692825757575758E-2</c:v>
              </c:pt>
              <c:pt idx="75">
                <c:v>3.0392815384615392E-2</c:v>
              </c:pt>
              <c:pt idx="76">
                <c:v>3.1351338461538467E-2</c:v>
              </c:pt>
              <c:pt idx="77">
                <c:v>2.9340830769230764E-2</c:v>
              </c:pt>
              <c:pt idx="78">
                <c:v>2.7412938461538462E-2</c:v>
              </c:pt>
              <c:pt idx="79">
                <c:v>2.8642166666666666E-2</c:v>
              </c:pt>
              <c:pt idx="80">
                <c:v>3.1295609374999998E-2</c:v>
              </c:pt>
              <c:pt idx="81">
                <c:v>3.1398800000000004E-2</c:v>
              </c:pt>
              <c:pt idx="82">
                <c:v>3.7113621212121202E-2</c:v>
              </c:pt>
              <c:pt idx="83">
                <c:v>3.7872272727272713E-2</c:v>
              </c:pt>
              <c:pt idx="84">
                <c:v>3.6892906249999989E-2</c:v>
              </c:pt>
              <c:pt idx="85">
                <c:v>3.4420169230769224E-2</c:v>
              </c:pt>
              <c:pt idx="86">
                <c:v>3.2637651515151515E-2</c:v>
              </c:pt>
              <c:pt idx="87">
                <c:v>2.9634439393939404E-2</c:v>
              </c:pt>
              <c:pt idx="88">
                <c:v>2.5536187500000005E-2</c:v>
              </c:pt>
              <c:pt idx="89">
                <c:v>2.8846923076923076E-2</c:v>
              </c:pt>
              <c:pt idx="90">
                <c:v>2.9591227272727273E-2</c:v>
              </c:pt>
              <c:pt idx="91">
                <c:v>2.9592590909090898E-2</c:v>
              </c:pt>
              <c:pt idx="92">
                <c:v>2.7197200000000001E-2</c:v>
              </c:pt>
              <c:pt idx="93">
                <c:v>2.5666046153846152E-2</c:v>
              </c:pt>
              <c:pt idx="94">
                <c:v>2.2773333333333333E-2</c:v>
              </c:pt>
              <c:pt idx="95">
                <c:v>2.8326507692307684E-2</c:v>
              </c:pt>
              <c:pt idx="96">
                <c:v>3.0435492307692304E-2</c:v>
              </c:pt>
              <c:pt idx="97">
                <c:v>2.8955353846153841E-2</c:v>
              </c:pt>
              <c:pt idx="98">
                <c:v>2.8157476923076918E-2</c:v>
              </c:pt>
              <c:pt idx="99">
                <c:v>2.8170630769230768E-2</c:v>
              </c:pt>
              <c:pt idx="100">
                <c:v>3.0233969230769233E-2</c:v>
              </c:pt>
              <c:pt idx="101">
                <c:v>3.0863630769230772E-2</c:v>
              </c:pt>
              <c:pt idx="102">
                <c:v>3.0584523076923074E-2</c:v>
              </c:pt>
              <c:pt idx="103">
                <c:v>3.270189393939394E-2</c:v>
              </c:pt>
              <c:pt idx="104">
                <c:v>3.0102703124999998E-2</c:v>
              </c:pt>
              <c:pt idx="105">
                <c:v>2.7823599999999997E-2</c:v>
              </c:pt>
              <c:pt idx="106">
                <c:v>2.2855318181818182E-2</c:v>
              </c:pt>
              <c:pt idx="107">
                <c:v>2.2538393939393941E-2</c:v>
              </c:pt>
              <c:pt idx="108">
                <c:v>1.8880323076923073E-2</c:v>
              </c:pt>
              <c:pt idx="109">
                <c:v>1.3756846153846161E-2</c:v>
              </c:pt>
              <c:pt idx="110">
                <c:v>1.3650969696969693E-2</c:v>
              </c:pt>
              <c:pt idx="111">
                <c:v>1.6167287878787885E-2</c:v>
              </c:pt>
              <c:pt idx="112">
                <c:v>2.0693546875000003E-2</c:v>
              </c:pt>
            </c:numLit>
          </c:xVal>
          <c:yVal>
            <c:numLit>
              <c:formatCode>General</c:formatCode>
              <c:ptCount val="7837"/>
            </c:numLit>
          </c:yVal>
          <c:smooth val="0"/>
          <c:extLst>
            <c:ext xmlns:c16="http://schemas.microsoft.com/office/drawing/2014/chart" uri="{C3380CC4-5D6E-409C-BE32-E72D297353CC}">
              <c16:uniqueId val="{00000003-8446-46A1-B270-ECF48382E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882664"/>
        <c:axId val="562883056"/>
      </c:scatterChart>
      <c:valAx>
        <c:axId val="562882664"/>
        <c:scaling>
          <c:orientation val="minMax"/>
          <c:max val="8.0000000000000016E-2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U.S. Government 30-year Treasury Yield</a:t>
                </a: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562883056"/>
        <c:crosses val="autoZero"/>
        <c:crossBetween val="midCat"/>
      </c:valAx>
      <c:valAx>
        <c:axId val="562883056"/>
        <c:scaling>
          <c:orientation val="minMax"/>
          <c:max val="9.0000000000000024E-2"/>
          <c:min val="2.0000000000000004E-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Risk Premium</a:t>
                </a:r>
              </a:p>
            </c:rich>
          </c:tx>
          <c:layout>
            <c:manualLayout>
              <c:xMode val="edge"/>
              <c:yMode val="edge"/>
              <c:x val="1.6867310930061753E-2"/>
              <c:y val="0.37302878268338169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562882664"/>
        <c:crosses val="autoZero"/>
        <c:crossBetween val="midCat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800" baseline="0">
          <a:latin typeface="Arial" pitchFamily="34" charset="0"/>
        </a:defRPr>
      </a:pPr>
      <a:endParaRPr lang="en-U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12</xdr:col>
      <xdr:colOff>422686</xdr:colOff>
      <xdr:row>22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5AF677-4560-4156-A2B9-557315480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/ANNLRPTS/WY/98/GA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ultbai.local\documents\Documents%20and%20Settings\sminer\Local%20Settings\Temporary%20Internet%20Files\OLK12\Documents%20and%20Settings\sminer\My%20Documents\GCA%2050\New%20WEEKLY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yanKucan/Box%20Sync/Projects%20-%20Sussex/16.1246%20Dominion%20NC%20ROE/Rebuttal%20Testimony/Supporting%20Analyses/forward%20interpolated%20yield%20curv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OS/Annual%20Rpts/WY/2000/GA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LATE\Testimony%20Templates\Econ.%20data%20&amp;%20graphs\Testimony%20draft%20to%20be%20updated\historical.Graphs-testimony%20ready-revis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LATE\Testimony%20Templates\Econ.%20data%20&amp;%20graphs\Testimony%20draft%20to%20be%20updated\historical.Graphs-testimony%20ready-revis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/2014%20Rate%20Cases/Final%20Schedules/historical.Graphs-testimony%20ready-revised%20update-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upplemental_Data_from_the_Order%20031209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-Offices-GO/INCTAX/PROVIS/Old%20Link%20Fil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\ceadata\FINANC\AFUDC\AFUDC%202002\AFUDC2002%20Forecast%20All%20Cos%20Act.%20thru%20Ma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/AFUDC/AFUDC%202002/AFUDC2002%20Forecast%20All%20Cos%20Act.%20thru%20M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Gas\MGE\MGE%20GR-2006-0422\Schedules\Direct\Atmos%20Schedul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bswr/AppData/Local/Microsoft/Windows/Temporary%20Internet%20Files/Content.Outlook/PPC0MUZ5/Okla%20COS%20Model%20TYE%2012-31-2010%20(FILED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%20Ledger%20Accounting/ADI%20Vouchers/Amanda's%20ADI%20Vouchers/FY2013/January%202013/Uploaded/010-109%20MTM%20Jan-1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(03600-03699)%20-%20Projects/03682%20-%20PAA-MT%20(Property%20Tax%20Appraisal)/Analysis/FERC%20Model/FERC%20Transmission%20Model%2012-31-17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vvfil04\user07$\Evansville\SPCCRESULTS\TPPM\FBC3%20calcs%200608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D/MTGAS/2014%20Case/2014%20RateDesignM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S/PGA/2002/Ma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O\Documents%20and%20Settings\jlm8149\Local%20Settings\Temporary%20Internet%20Files\OLK5C\Cost%20of%20Capital%20estimated%2012-31-04%20(1-24-05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\94E3\BASEREV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2007%20Excel%20COS%20Programs\COSS_Book_SumCP_45a\SYSTEM_CLASS_ALLOCATION-2007-SumCP-BOO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Forma%202001%201.0f2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LATE/Testimony%20Templates/Econ.%20data%20&amp;%20graphs/Testimony%20draft%20to%20be%20updated/historical.Graphs-testimony%20ready-revis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. Info."/>
      <sheetName val="Gen. Info."/>
      <sheetName val="Mngrs &amp; Offcrs"/>
      <sheetName val="Directors"/>
      <sheetName val="Long Term Debt"/>
      <sheetName val="Dividends"/>
      <sheetName val="Plant in Ser"/>
      <sheetName val="Depr."/>
      <sheetName val="Inc Stmnt"/>
      <sheetName val="Taxes Other"/>
      <sheetName val="Balance Sheet"/>
      <sheetName val="Liability Ins"/>
      <sheetName val="Miles of Line"/>
      <sheetName val="Gas Purchased &amp; Sold"/>
      <sheetName val="Dedication Res."/>
      <sheetName val="Emer. Curt. &amp; IRP"/>
      <sheetName val="Imprt Chngs"/>
      <sheetName val="Plnt Add-Ret-17a"/>
      <sheetName val="Fin Chngs (pg 17b)"/>
      <sheetName val="Oa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NDD"/>
      <sheetName val="COMBINED"/>
      <sheetName val="JAN98"/>
      <sheetName val="FEB98"/>
      <sheetName val="Nov01"/>
      <sheetName val="Jan02"/>
      <sheetName val="Dec01"/>
      <sheetName val="Feb02"/>
      <sheetName val="Mar02"/>
      <sheetName val="Apr02"/>
      <sheetName val="May02"/>
      <sheetName val="chgs"/>
      <sheetName val="June02"/>
      <sheetName val="July02"/>
      <sheetName val="August02"/>
      <sheetName val="September02"/>
      <sheetName val="October02"/>
      <sheetName val="Graphs"/>
      <sheetName val="wint graf"/>
      <sheetName val="summ graf"/>
      <sheetName val="CityGate"/>
      <sheetName val="SAD"/>
      <sheetName val="Jan00 Chart"/>
      <sheetName val="stor"/>
      <sheetName val="Storage OBA"/>
      <sheetName val="Sheet1"/>
      <sheetName val="dmdeqn"/>
      <sheetName val="wint_graf"/>
      <sheetName val="summ_graf"/>
      <sheetName val="Jan00_Chart"/>
      <sheetName val="Storage_O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">
          <cell r="D4">
            <v>0.36247751322751326</v>
          </cell>
          <cell r="E4">
            <v>0.36247751322751326</v>
          </cell>
          <cell r="F4">
            <v>0.36247751322751326</v>
          </cell>
          <cell r="G4">
            <v>0.36247751322751326</v>
          </cell>
          <cell r="H4">
            <v>0.36247751322751326</v>
          </cell>
          <cell r="I4">
            <v>0.36247751322751326</v>
          </cell>
          <cell r="J4">
            <v>0.36247751322751326</v>
          </cell>
          <cell r="K4">
            <v>0.36247751322751326</v>
          </cell>
          <cell r="L4">
            <v>0.36247751322751326</v>
          </cell>
          <cell r="M4">
            <v>0.36247751322751326</v>
          </cell>
          <cell r="N4">
            <v>0.36247751322751326</v>
          </cell>
          <cell r="O4">
            <v>0.36247751322751326</v>
          </cell>
          <cell r="P4">
            <v>0.36247751322751326</v>
          </cell>
          <cell r="Q4">
            <v>0.36247751322751326</v>
          </cell>
          <cell r="R4">
            <v>0.36247751322751326</v>
          </cell>
          <cell r="S4">
            <v>0.36247751322751326</v>
          </cell>
          <cell r="T4">
            <v>0.36247751322751326</v>
          </cell>
          <cell r="U4">
            <v>0.36247751322751326</v>
          </cell>
          <cell r="V4">
            <v>0.36247751322751326</v>
          </cell>
          <cell r="W4">
            <v>0.36247751322751326</v>
          </cell>
          <cell r="X4">
            <v>0.36247751322751326</v>
          </cell>
          <cell r="Y4">
            <v>0.36247751322751326</v>
          </cell>
          <cell r="Z4">
            <v>0.36247751322751326</v>
          </cell>
          <cell r="AA4">
            <v>0.36247751322751326</v>
          </cell>
          <cell r="AB4">
            <v>0.36247751322751326</v>
          </cell>
          <cell r="AC4">
            <v>0.36247751322751326</v>
          </cell>
          <cell r="AD4">
            <v>0.36247751322751326</v>
          </cell>
          <cell r="AE4">
            <v>0.36247751322751326</v>
          </cell>
          <cell r="AF4">
            <v>0.36247751322751326</v>
          </cell>
          <cell r="AG4">
            <v>0.36247751322751326</v>
          </cell>
          <cell r="AH4">
            <v>0.36247751322751326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  <cell r="AQ4" t="e">
            <v>#REF!</v>
          </cell>
          <cell r="AR4" t="e">
            <v>#REF!</v>
          </cell>
          <cell r="AS4" t="e">
            <v>#REF!</v>
          </cell>
          <cell r="AT4" t="e">
            <v>#REF!</v>
          </cell>
          <cell r="AU4" t="e">
            <v>#REF!</v>
          </cell>
          <cell r="AV4" t="e">
            <v>#REF!</v>
          </cell>
          <cell r="AW4" t="e">
            <v>#REF!</v>
          </cell>
          <cell r="AX4" t="e">
            <v>#REF!</v>
          </cell>
          <cell r="AY4" t="e">
            <v>#REF!</v>
          </cell>
          <cell r="AZ4" t="e">
            <v>#REF!</v>
          </cell>
          <cell r="BA4" t="e">
            <v>#REF!</v>
          </cell>
          <cell r="BB4" t="e">
            <v>#REF!</v>
          </cell>
          <cell r="BC4" t="e">
            <v>#REF!</v>
          </cell>
          <cell r="BD4" t="e">
            <v>#REF!</v>
          </cell>
          <cell r="BE4" t="e">
            <v>#REF!</v>
          </cell>
          <cell r="BF4" t="e">
            <v>#REF!</v>
          </cell>
          <cell r="BG4" t="e">
            <v>#REF!</v>
          </cell>
          <cell r="BH4" t="e">
            <v>#REF!</v>
          </cell>
          <cell r="BI4" t="e">
            <v>#REF!</v>
          </cell>
          <cell r="BJ4" t="e">
            <v>#REF!</v>
          </cell>
          <cell r="BK4" t="e">
            <v>#REF!</v>
          </cell>
          <cell r="BL4" t="e">
            <v>#REF!</v>
          </cell>
          <cell r="BM4" t="e">
            <v>#REF!</v>
          </cell>
          <cell r="BN4" t="e">
            <v>#REF!</v>
          </cell>
          <cell r="BO4" t="e">
            <v>#REF!</v>
          </cell>
          <cell r="BP4" t="e">
            <v>#REF!</v>
          </cell>
          <cell r="BQ4" t="e">
            <v>#REF!</v>
          </cell>
          <cell r="BR4" t="e">
            <v>#REF!</v>
          </cell>
          <cell r="BS4" t="e">
            <v>#REF!</v>
          </cell>
          <cell r="BT4" t="e">
            <v>#REF!</v>
          </cell>
          <cell r="BU4" t="e">
            <v>#REF!</v>
          </cell>
          <cell r="BV4" t="e">
            <v>#REF!</v>
          </cell>
          <cell r="BW4" t="e">
            <v>#REF!</v>
          </cell>
          <cell r="BX4" t="e">
            <v>#REF!</v>
          </cell>
          <cell r="BY4" t="e">
            <v>#REF!</v>
          </cell>
          <cell r="BZ4" t="e">
            <v>#REF!</v>
          </cell>
          <cell r="CA4" t="e">
            <v>#REF!</v>
          </cell>
          <cell r="CB4" t="e">
            <v>#REF!</v>
          </cell>
          <cell r="CC4" t="e">
            <v>#REF!</v>
          </cell>
          <cell r="CD4" t="e">
            <v>#REF!</v>
          </cell>
          <cell r="CE4" t="e">
            <v>#REF!</v>
          </cell>
          <cell r="CF4" t="e">
            <v>#REF!</v>
          </cell>
          <cell r="CG4" t="e">
            <v>#REF!</v>
          </cell>
          <cell r="CH4" t="e">
            <v>#REF!</v>
          </cell>
          <cell r="CI4" t="e">
            <v>#REF!</v>
          </cell>
          <cell r="CJ4" t="e">
            <v>#REF!</v>
          </cell>
          <cell r="CK4" t="e">
            <v>#REF!</v>
          </cell>
          <cell r="CL4" t="e">
            <v>#REF!</v>
          </cell>
          <cell r="CM4" t="e">
            <v>#REF!</v>
          </cell>
          <cell r="CN4" t="e">
            <v>#REF!</v>
          </cell>
          <cell r="CO4" t="e">
            <v>#REF!</v>
          </cell>
          <cell r="CP4" t="e">
            <v>#REF!</v>
          </cell>
          <cell r="CQ4" t="e">
            <v>#REF!</v>
          </cell>
          <cell r="CR4" t="e">
            <v>#REF!</v>
          </cell>
          <cell r="CS4" t="e">
            <v>#REF!</v>
          </cell>
          <cell r="CT4" t="e">
            <v>#REF!</v>
          </cell>
          <cell r="CU4" t="e">
            <v>#REF!</v>
          </cell>
          <cell r="CV4" t="e">
            <v>#REF!</v>
          </cell>
          <cell r="CW4" t="e">
            <v>#REF!</v>
          </cell>
          <cell r="CX4" t="e">
            <v>#REF!</v>
          </cell>
          <cell r="CY4" t="e">
            <v>#REF!</v>
          </cell>
          <cell r="CZ4" t="e">
            <v>#REF!</v>
          </cell>
          <cell r="DA4" t="e">
            <v>#REF!</v>
          </cell>
          <cell r="DB4" t="e">
            <v>#REF!</v>
          </cell>
          <cell r="DC4" t="e">
            <v>#REF!</v>
          </cell>
          <cell r="DD4" t="e">
            <v>#REF!</v>
          </cell>
          <cell r="DE4" t="e">
            <v>#REF!</v>
          </cell>
          <cell r="DF4" t="e">
            <v>#REF!</v>
          </cell>
          <cell r="DG4" t="e">
            <v>#REF!</v>
          </cell>
          <cell r="DH4" t="e">
            <v>#REF!</v>
          </cell>
          <cell r="DI4" t="e">
            <v>#REF!</v>
          </cell>
          <cell r="DJ4" t="e">
            <v>#REF!</v>
          </cell>
          <cell r="DK4" t="e">
            <v>#REF!</v>
          </cell>
          <cell r="DL4" t="e">
            <v>#REF!</v>
          </cell>
          <cell r="DM4" t="e">
            <v>#REF!</v>
          </cell>
          <cell r="DN4" t="e">
            <v>#REF!</v>
          </cell>
          <cell r="DO4" t="e">
            <v>#REF!</v>
          </cell>
          <cell r="DP4" t="e">
            <v>#REF!</v>
          </cell>
          <cell r="DQ4" t="e">
            <v>#REF!</v>
          </cell>
          <cell r="DR4" t="e">
            <v>#REF!</v>
          </cell>
          <cell r="DS4" t="e">
            <v>#REF!</v>
          </cell>
          <cell r="DT4" t="e">
            <v>#REF!</v>
          </cell>
          <cell r="DU4" t="e">
            <v>#REF!</v>
          </cell>
          <cell r="DV4" t="e">
            <v>#REF!</v>
          </cell>
          <cell r="DW4" t="e">
            <v>#REF!</v>
          </cell>
          <cell r="DX4" t="e">
            <v>#REF!</v>
          </cell>
          <cell r="DY4" t="e">
            <v>#REF!</v>
          </cell>
          <cell r="DZ4" t="e">
            <v>#REF!</v>
          </cell>
          <cell r="EA4" t="e">
            <v>#REF!</v>
          </cell>
          <cell r="EB4" t="e">
            <v>#REF!</v>
          </cell>
          <cell r="EC4" t="e">
            <v>#REF!</v>
          </cell>
          <cell r="ED4" t="e">
            <v>#REF!</v>
          </cell>
          <cell r="EE4" t="e">
            <v>#REF!</v>
          </cell>
          <cell r="EF4" t="e">
            <v>#REF!</v>
          </cell>
          <cell r="EG4" t="e">
            <v>#REF!</v>
          </cell>
          <cell r="EH4" t="e">
            <v>#REF!</v>
          </cell>
          <cell r="EI4" t="e">
            <v>#REF!</v>
          </cell>
          <cell r="EJ4" t="e">
            <v>#REF!</v>
          </cell>
          <cell r="EK4" t="e">
            <v>#REF!</v>
          </cell>
          <cell r="EL4" t="e">
            <v>#REF!</v>
          </cell>
          <cell r="EM4" t="e">
            <v>#REF!</v>
          </cell>
          <cell r="EN4" t="e">
            <v>#REF!</v>
          </cell>
          <cell r="EO4" t="e">
            <v>#REF!</v>
          </cell>
          <cell r="EP4" t="e">
            <v>#REF!</v>
          </cell>
          <cell r="EQ4" t="e">
            <v>#REF!</v>
          </cell>
          <cell r="ER4" t="e">
            <v>#REF!</v>
          </cell>
          <cell r="ES4" t="e">
            <v>#REF!</v>
          </cell>
          <cell r="ET4" t="e">
            <v>#REF!</v>
          </cell>
          <cell r="EU4" t="e">
            <v>#REF!</v>
          </cell>
          <cell r="EV4" t="e">
            <v>#REF!</v>
          </cell>
          <cell r="EW4" t="e">
            <v>#REF!</v>
          </cell>
          <cell r="EX4" t="e">
            <v>#REF!</v>
          </cell>
          <cell r="EY4" t="e">
            <v>#REF!</v>
          </cell>
          <cell r="EZ4" t="e">
            <v>#REF!</v>
          </cell>
          <cell r="FA4" t="e">
            <v>#REF!</v>
          </cell>
          <cell r="FB4" t="e">
            <v>#REF!</v>
          </cell>
          <cell r="FC4" t="e">
            <v>#REF!</v>
          </cell>
          <cell r="FD4" t="e">
            <v>#REF!</v>
          </cell>
          <cell r="FE4" t="e">
            <v>#REF!</v>
          </cell>
          <cell r="FF4" t="e">
            <v>#REF!</v>
          </cell>
          <cell r="FG4" t="e">
            <v>#REF!</v>
          </cell>
          <cell r="FH4" t="e">
            <v>#REF!</v>
          </cell>
          <cell r="FI4" t="e">
            <v>#REF!</v>
          </cell>
          <cell r="FJ4" t="e">
            <v>#REF!</v>
          </cell>
          <cell r="FK4" t="e">
            <v>#REF!</v>
          </cell>
          <cell r="FL4" t="e">
            <v>#REF!</v>
          </cell>
          <cell r="FM4" t="e">
            <v>#REF!</v>
          </cell>
          <cell r="FN4" t="e">
            <v>#REF!</v>
          </cell>
          <cell r="FO4" t="e">
            <v>#REF!</v>
          </cell>
          <cell r="FP4" t="e">
            <v>#REF!</v>
          </cell>
          <cell r="FQ4" t="e">
            <v>#REF!</v>
          </cell>
          <cell r="FR4" t="e">
            <v>#REF!</v>
          </cell>
          <cell r="FS4" t="e">
            <v>#REF!</v>
          </cell>
          <cell r="FT4" t="e">
            <v>#REF!</v>
          </cell>
          <cell r="FU4" t="e">
            <v>#REF!</v>
          </cell>
          <cell r="FV4" t="e">
            <v>#REF!</v>
          </cell>
          <cell r="FW4" t="e">
            <v>#REF!</v>
          </cell>
          <cell r="FX4" t="e">
            <v>#REF!</v>
          </cell>
          <cell r="FY4" t="e">
            <v>#REF!</v>
          </cell>
          <cell r="FZ4" t="e">
            <v>#REF!</v>
          </cell>
          <cell r="GA4" t="e">
            <v>#REF!</v>
          </cell>
          <cell r="GB4" t="e">
            <v>#REF!</v>
          </cell>
          <cell r="GC4" t="e">
            <v>#REF!</v>
          </cell>
          <cell r="GD4" t="e">
            <v>#REF!</v>
          </cell>
          <cell r="GE4" t="e">
            <v>#REF!</v>
          </cell>
          <cell r="GF4" t="e">
            <v>#REF!</v>
          </cell>
          <cell r="GG4" t="e">
            <v>#REF!</v>
          </cell>
          <cell r="GH4" t="e">
            <v>#REF!</v>
          </cell>
          <cell r="GI4" t="e">
            <v>#REF!</v>
          </cell>
          <cell r="GJ4" t="e">
            <v>#REF!</v>
          </cell>
          <cell r="GK4" t="e">
            <v>#REF!</v>
          </cell>
          <cell r="GL4" t="e">
            <v>#REF!</v>
          </cell>
          <cell r="GM4" t="e">
            <v>#REF!</v>
          </cell>
          <cell r="GN4" t="e">
            <v>#REF!</v>
          </cell>
          <cell r="GO4" t="e">
            <v>#REF!</v>
          </cell>
          <cell r="GP4" t="e">
            <v>#REF!</v>
          </cell>
          <cell r="GQ4" t="e">
            <v>#REF!</v>
          </cell>
          <cell r="GR4" t="e">
            <v>#REF!</v>
          </cell>
          <cell r="GS4" t="e">
            <v>#REF!</v>
          </cell>
          <cell r="GT4" t="e">
            <v>#REF!</v>
          </cell>
          <cell r="GU4" t="e">
            <v>#REF!</v>
          </cell>
          <cell r="GV4" t="e">
            <v>#REF!</v>
          </cell>
          <cell r="GW4" t="e">
            <v>#REF!</v>
          </cell>
          <cell r="GX4" t="e">
            <v>#REF!</v>
          </cell>
          <cell r="GY4" t="e">
            <v>#REF!</v>
          </cell>
          <cell r="GZ4" t="e">
            <v>#REF!</v>
          </cell>
          <cell r="HA4" t="e">
            <v>#REF!</v>
          </cell>
          <cell r="HB4" t="e">
            <v>#REF!</v>
          </cell>
          <cell r="HC4" t="e">
            <v>#REF!</v>
          </cell>
          <cell r="HD4" t="e">
            <v>#REF!</v>
          </cell>
          <cell r="HE4" t="e">
            <v>#REF!</v>
          </cell>
          <cell r="HF4" t="e">
            <v>#REF!</v>
          </cell>
          <cell r="HG4" t="e">
            <v>#REF!</v>
          </cell>
          <cell r="HH4" t="e">
            <v>#REF!</v>
          </cell>
          <cell r="HI4" t="e">
            <v>#REF!</v>
          </cell>
          <cell r="HJ4" t="e">
            <v>#REF!</v>
          </cell>
          <cell r="HK4" t="e">
            <v>#REF!</v>
          </cell>
        </row>
        <row r="6">
          <cell r="D6" t="e">
            <v>#REF!</v>
          </cell>
          <cell r="E6" t="e">
            <v>#REF!</v>
          </cell>
          <cell r="F6" t="e">
            <v>#REF!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O6" t="e">
            <v>#REF!</v>
          </cell>
          <cell r="P6" t="e">
            <v>#REF!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U6" t="e">
            <v>#REF!</v>
          </cell>
          <cell r="V6" t="e">
            <v>#REF!</v>
          </cell>
          <cell r="W6" t="e">
            <v>#REF!</v>
          </cell>
          <cell r="X6" t="e">
            <v>#REF!</v>
          </cell>
          <cell r="Y6" t="e">
            <v>#REF!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  <cell r="AQ6" t="e">
            <v>#REF!</v>
          </cell>
          <cell r="AR6" t="e">
            <v>#REF!</v>
          </cell>
          <cell r="AS6" t="e">
            <v>#REF!</v>
          </cell>
          <cell r="AT6" t="e">
            <v>#REF!</v>
          </cell>
          <cell r="AU6" t="e">
            <v>#REF!</v>
          </cell>
          <cell r="AV6" t="e">
            <v>#REF!</v>
          </cell>
          <cell r="AW6" t="e">
            <v>#REF!</v>
          </cell>
          <cell r="AX6" t="e">
            <v>#REF!</v>
          </cell>
          <cell r="AY6" t="e">
            <v>#REF!</v>
          </cell>
          <cell r="AZ6" t="e">
            <v>#REF!</v>
          </cell>
          <cell r="BA6" t="e">
            <v>#REF!</v>
          </cell>
          <cell r="BB6" t="e">
            <v>#REF!</v>
          </cell>
          <cell r="BC6" t="e">
            <v>#REF!</v>
          </cell>
          <cell r="BD6" t="e">
            <v>#REF!</v>
          </cell>
          <cell r="BE6" t="e">
            <v>#REF!</v>
          </cell>
          <cell r="BF6" t="e">
            <v>#REF!</v>
          </cell>
          <cell r="BG6" t="e">
            <v>#REF!</v>
          </cell>
          <cell r="BH6" t="e">
            <v>#REF!</v>
          </cell>
          <cell r="BI6" t="e">
            <v>#REF!</v>
          </cell>
          <cell r="BJ6" t="e">
            <v>#REF!</v>
          </cell>
          <cell r="BK6" t="e">
            <v>#REF!</v>
          </cell>
          <cell r="BL6" t="e">
            <v>#REF!</v>
          </cell>
          <cell r="BM6" t="e">
            <v>#REF!</v>
          </cell>
          <cell r="BN6" t="e">
            <v>#REF!</v>
          </cell>
          <cell r="BO6" t="e">
            <v>#REF!</v>
          </cell>
          <cell r="BP6" t="e">
            <v>#REF!</v>
          </cell>
          <cell r="BQ6" t="e">
            <v>#REF!</v>
          </cell>
          <cell r="BR6" t="e">
            <v>#REF!</v>
          </cell>
          <cell r="BS6" t="e">
            <v>#REF!</v>
          </cell>
          <cell r="BT6" t="e">
            <v>#REF!</v>
          </cell>
          <cell r="BU6" t="e">
            <v>#REF!</v>
          </cell>
          <cell r="BV6" t="e">
            <v>#REF!</v>
          </cell>
          <cell r="BW6" t="e">
            <v>#REF!</v>
          </cell>
          <cell r="BX6" t="e">
            <v>#REF!</v>
          </cell>
          <cell r="BY6" t="e">
            <v>#REF!</v>
          </cell>
          <cell r="BZ6" t="e">
            <v>#REF!</v>
          </cell>
          <cell r="CA6" t="e">
            <v>#REF!</v>
          </cell>
          <cell r="CB6" t="e">
            <v>#REF!</v>
          </cell>
          <cell r="CC6" t="e">
            <v>#REF!</v>
          </cell>
          <cell r="CD6" t="e">
            <v>#REF!</v>
          </cell>
          <cell r="CE6" t="e">
            <v>#REF!</v>
          </cell>
          <cell r="CF6" t="e">
            <v>#REF!</v>
          </cell>
          <cell r="CG6" t="e">
            <v>#REF!</v>
          </cell>
          <cell r="CH6" t="e">
            <v>#REF!</v>
          </cell>
          <cell r="CI6" t="e">
            <v>#REF!</v>
          </cell>
          <cell r="CJ6" t="e">
            <v>#REF!</v>
          </cell>
          <cell r="CK6" t="e">
            <v>#REF!</v>
          </cell>
          <cell r="CL6" t="e">
            <v>#REF!</v>
          </cell>
          <cell r="CM6" t="e">
            <v>#REF!</v>
          </cell>
          <cell r="CN6" t="e">
            <v>#REF!</v>
          </cell>
          <cell r="CO6" t="e">
            <v>#REF!</v>
          </cell>
          <cell r="CP6" t="e">
            <v>#REF!</v>
          </cell>
          <cell r="CQ6" t="e">
            <v>#REF!</v>
          </cell>
          <cell r="CR6" t="e">
            <v>#REF!</v>
          </cell>
          <cell r="CS6" t="e">
            <v>#REF!</v>
          </cell>
          <cell r="CT6" t="e">
            <v>#REF!</v>
          </cell>
          <cell r="CU6" t="e">
            <v>#REF!</v>
          </cell>
          <cell r="CV6" t="e">
            <v>#REF!</v>
          </cell>
          <cell r="CW6" t="e">
            <v>#REF!</v>
          </cell>
          <cell r="CX6" t="e">
            <v>#REF!</v>
          </cell>
          <cell r="CY6" t="e">
            <v>#REF!</v>
          </cell>
          <cell r="CZ6" t="e">
            <v>#REF!</v>
          </cell>
          <cell r="DA6" t="e">
            <v>#REF!</v>
          </cell>
          <cell r="DB6" t="e">
            <v>#REF!</v>
          </cell>
          <cell r="DC6" t="e">
            <v>#REF!</v>
          </cell>
          <cell r="DD6" t="e">
            <v>#REF!</v>
          </cell>
          <cell r="DE6" t="e">
            <v>#REF!</v>
          </cell>
          <cell r="DF6" t="e">
            <v>#REF!</v>
          </cell>
          <cell r="DG6" t="e">
            <v>#REF!</v>
          </cell>
          <cell r="DH6" t="e">
            <v>#REF!</v>
          </cell>
          <cell r="DI6" t="e">
            <v>#REF!</v>
          </cell>
          <cell r="DJ6" t="e">
            <v>#REF!</v>
          </cell>
          <cell r="DK6" t="e">
            <v>#REF!</v>
          </cell>
          <cell r="DL6" t="e">
            <v>#REF!</v>
          </cell>
          <cell r="DM6" t="e">
            <v>#REF!</v>
          </cell>
          <cell r="DN6" t="e">
            <v>#REF!</v>
          </cell>
          <cell r="DO6" t="e">
            <v>#REF!</v>
          </cell>
          <cell r="DP6" t="e">
            <v>#REF!</v>
          </cell>
          <cell r="DQ6" t="e">
            <v>#REF!</v>
          </cell>
          <cell r="DR6" t="e">
            <v>#REF!</v>
          </cell>
          <cell r="DS6" t="e">
            <v>#REF!</v>
          </cell>
          <cell r="DT6" t="e">
            <v>#REF!</v>
          </cell>
          <cell r="DU6" t="e">
            <v>#REF!</v>
          </cell>
          <cell r="DV6" t="e">
            <v>#REF!</v>
          </cell>
          <cell r="DW6" t="e">
            <v>#REF!</v>
          </cell>
          <cell r="DX6" t="e">
            <v>#REF!</v>
          </cell>
          <cell r="DY6" t="e">
            <v>#REF!</v>
          </cell>
          <cell r="DZ6" t="e">
            <v>#REF!</v>
          </cell>
          <cell r="EA6" t="e">
            <v>#REF!</v>
          </cell>
          <cell r="EB6" t="e">
            <v>#REF!</v>
          </cell>
          <cell r="EC6" t="e">
            <v>#REF!</v>
          </cell>
          <cell r="ED6" t="e">
            <v>#REF!</v>
          </cell>
          <cell r="EE6" t="e">
            <v>#REF!</v>
          </cell>
          <cell r="EF6" t="e">
            <v>#REF!</v>
          </cell>
          <cell r="EG6" t="e">
            <v>#REF!</v>
          </cell>
          <cell r="EH6" t="e">
            <v>#REF!</v>
          </cell>
          <cell r="EI6" t="e">
            <v>#REF!</v>
          </cell>
          <cell r="EJ6" t="e">
            <v>#REF!</v>
          </cell>
          <cell r="EK6" t="e">
            <v>#REF!</v>
          </cell>
          <cell r="EL6" t="e">
            <v>#REF!</v>
          </cell>
          <cell r="EM6" t="e">
            <v>#REF!</v>
          </cell>
          <cell r="EN6" t="e">
            <v>#REF!</v>
          </cell>
          <cell r="EO6" t="e">
            <v>#REF!</v>
          </cell>
          <cell r="EP6" t="e">
            <v>#REF!</v>
          </cell>
          <cell r="EQ6" t="e">
            <v>#REF!</v>
          </cell>
          <cell r="ER6" t="e">
            <v>#REF!</v>
          </cell>
          <cell r="ES6" t="e">
            <v>#REF!</v>
          </cell>
          <cell r="ET6" t="e">
            <v>#REF!</v>
          </cell>
          <cell r="EU6" t="e">
            <v>#REF!</v>
          </cell>
          <cell r="EV6" t="e">
            <v>#REF!</v>
          </cell>
          <cell r="EW6" t="e">
            <v>#REF!</v>
          </cell>
          <cell r="EX6" t="e">
            <v>#REF!</v>
          </cell>
          <cell r="EY6" t="e">
            <v>#REF!</v>
          </cell>
          <cell r="EZ6" t="e">
            <v>#REF!</v>
          </cell>
          <cell r="FA6" t="e">
            <v>#REF!</v>
          </cell>
          <cell r="FB6" t="e">
            <v>#REF!</v>
          </cell>
          <cell r="FC6" t="e">
            <v>#REF!</v>
          </cell>
          <cell r="FD6" t="e">
            <v>#REF!</v>
          </cell>
          <cell r="FE6" t="e">
            <v>#REF!</v>
          </cell>
          <cell r="FF6" t="e">
            <v>#REF!</v>
          </cell>
          <cell r="FG6" t="e">
            <v>#REF!</v>
          </cell>
          <cell r="FH6" t="e">
            <v>#REF!</v>
          </cell>
          <cell r="FI6" t="e">
            <v>#REF!</v>
          </cell>
          <cell r="FJ6" t="e">
            <v>#REF!</v>
          </cell>
          <cell r="FK6" t="e">
            <v>#REF!</v>
          </cell>
          <cell r="FL6" t="e">
            <v>#REF!</v>
          </cell>
          <cell r="FM6" t="e">
            <v>#REF!</v>
          </cell>
          <cell r="FN6" t="e">
            <v>#REF!</v>
          </cell>
          <cell r="FO6" t="e">
            <v>#REF!</v>
          </cell>
          <cell r="FP6" t="e">
            <v>#REF!</v>
          </cell>
          <cell r="FQ6" t="e">
            <v>#REF!</v>
          </cell>
          <cell r="FR6" t="e">
            <v>#REF!</v>
          </cell>
          <cell r="FS6" t="e">
            <v>#REF!</v>
          </cell>
          <cell r="FT6" t="e">
            <v>#REF!</v>
          </cell>
          <cell r="FU6" t="e">
            <v>#REF!</v>
          </cell>
          <cell r="FV6" t="e">
            <v>#REF!</v>
          </cell>
          <cell r="FW6" t="e">
            <v>#REF!</v>
          </cell>
          <cell r="FX6" t="e">
            <v>#REF!</v>
          </cell>
          <cell r="FY6" t="e">
            <v>#REF!</v>
          </cell>
          <cell r="FZ6" t="e">
            <v>#REF!</v>
          </cell>
          <cell r="GA6" t="e">
            <v>#REF!</v>
          </cell>
          <cell r="GB6" t="e">
            <v>#REF!</v>
          </cell>
          <cell r="GC6" t="e">
            <v>#REF!</v>
          </cell>
          <cell r="GD6" t="e">
            <v>#REF!</v>
          </cell>
          <cell r="GE6" t="e">
            <v>#REF!</v>
          </cell>
          <cell r="GF6" t="e">
            <v>#REF!</v>
          </cell>
          <cell r="GG6" t="e">
            <v>#REF!</v>
          </cell>
          <cell r="GH6" t="e">
            <v>#REF!</v>
          </cell>
          <cell r="GI6" t="e">
            <v>#REF!</v>
          </cell>
          <cell r="GJ6" t="e">
            <v>#REF!</v>
          </cell>
          <cell r="GK6" t="e">
            <v>#REF!</v>
          </cell>
          <cell r="GL6" t="e">
            <v>#REF!</v>
          </cell>
          <cell r="GM6" t="e">
            <v>#REF!</v>
          </cell>
          <cell r="GN6" t="e">
            <v>#REF!</v>
          </cell>
          <cell r="GO6" t="e">
            <v>#REF!</v>
          </cell>
          <cell r="GP6" t="e">
            <v>#REF!</v>
          </cell>
          <cell r="GQ6" t="e">
            <v>#REF!</v>
          </cell>
          <cell r="GR6" t="e">
            <v>#REF!</v>
          </cell>
          <cell r="GS6" t="e">
            <v>#REF!</v>
          </cell>
          <cell r="GT6" t="e">
            <v>#REF!</v>
          </cell>
          <cell r="GU6" t="e">
            <v>#REF!</v>
          </cell>
          <cell r="GV6" t="e">
            <v>#REF!</v>
          </cell>
          <cell r="GW6" t="e">
            <v>#REF!</v>
          </cell>
          <cell r="GX6" t="e">
            <v>#REF!</v>
          </cell>
          <cell r="GY6" t="e">
            <v>#REF!</v>
          </cell>
          <cell r="GZ6" t="e">
            <v>#REF!</v>
          </cell>
          <cell r="HA6" t="e">
            <v>#REF!</v>
          </cell>
          <cell r="HB6" t="e">
            <v>#REF!</v>
          </cell>
          <cell r="HC6" t="e">
            <v>#REF!</v>
          </cell>
          <cell r="HD6" t="e">
            <v>#REF!</v>
          </cell>
          <cell r="HE6" t="e">
            <v>#REF!</v>
          </cell>
          <cell r="HF6" t="e">
            <v>#REF!</v>
          </cell>
          <cell r="HG6" t="e">
            <v>#REF!</v>
          </cell>
          <cell r="HH6" t="e">
            <v>#REF!</v>
          </cell>
          <cell r="HI6" t="e">
            <v>#REF!</v>
          </cell>
          <cell r="HJ6" t="e">
            <v>#REF!</v>
          </cell>
          <cell r="HK6" t="e">
            <v>#REF!</v>
          </cell>
        </row>
        <row r="9">
          <cell r="D9">
            <v>0.10783166285218215</v>
          </cell>
          <cell r="E9">
            <v>0.10783166285218215</v>
          </cell>
          <cell r="F9">
            <v>0.10783166285218215</v>
          </cell>
          <cell r="G9">
            <v>0.10783166285218215</v>
          </cell>
          <cell r="H9">
            <v>0.10783166285218215</v>
          </cell>
          <cell r="I9">
            <v>0.10783166285218215</v>
          </cell>
          <cell r="J9">
            <v>0.10783166285218215</v>
          </cell>
          <cell r="K9">
            <v>0.10783166285218215</v>
          </cell>
          <cell r="L9">
            <v>0.10783166285218215</v>
          </cell>
          <cell r="M9">
            <v>0.10783166285218215</v>
          </cell>
          <cell r="N9">
            <v>0.10783166285218215</v>
          </cell>
          <cell r="O9">
            <v>0.10783166285218215</v>
          </cell>
          <cell r="P9">
            <v>0.10783166285218215</v>
          </cell>
          <cell r="Q9">
            <v>0.10783166285218215</v>
          </cell>
          <cell r="R9">
            <v>0.10783166285218215</v>
          </cell>
          <cell r="S9">
            <v>0.10783166285218215</v>
          </cell>
          <cell r="T9">
            <v>0.10783166285218215</v>
          </cell>
          <cell r="U9">
            <v>0.10783166285218215</v>
          </cell>
          <cell r="V9">
            <v>0.10783166285218215</v>
          </cell>
          <cell r="W9">
            <v>0.10783166285218215</v>
          </cell>
          <cell r="X9">
            <v>0.10783166285218215</v>
          </cell>
          <cell r="Y9">
            <v>0.10783166285218215</v>
          </cell>
          <cell r="Z9">
            <v>0.10783166285218215</v>
          </cell>
          <cell r="AA9">
            <v>0.10783166285218215</v>
          </cell>
          <cell r="AB9">
            <v>0.10783166285218215</v>
          </cell>
          <cell r="AC9">
            <v>0.10783166285218215</v>
          </cell>
          <cell r="AD9">
            <v>0.10783166285218215</v>
          </cell>
          <cell r="AE9">
            <v>0.10783166285218215</v>
          </cell>
          <cell r="AF9">
            <v>0.10783166285218215</v>
          </cell>
          <cell r="AG9">
            <v>0.10783166285218215</v>
          </cell>
          <cell r="AH9">
            <v>0.10783166285218215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  <cell r="AQ9" t="e">
            <v>#REF!</v>
          </cell>
          <cell r="AR9" t="e">
            <v>#REF!</v>
          </cell>
          <cell r="AS9" t="e">
            <v>#REF!</v>
          </cell>
          <cell r="AT9" t="e">
            <v>#REF!</v>
          </cell>
          <cell r="AU9" t="e">
            <v>#REF!</v>
          </cell>
          <cell r="AV9" t="e">
            <v>#REF!</v>
          </cell>
          <cell r="AW9" t="e">
            <v>#REF!</v>
          </cell>
          <cell r="AX9" t="e">
            <v>#REF!</v>
          </cell>
          <cell r="AY9" t="e">
            <v>#REF!</v>
          </cell>
          <cell r="AZ9" t="e">
            <v>#REF!</v>
          </cell>
          <cell r="BA9" t="e">
            <v>#REF!</v>
          </cell>
          <cell r="BB9" t="e">
            <v>#REF!</v>
          </cell>
          <cell r="BC9" t="e">
            <v>#REF!</v>
          </cell>
          <cell r="BD9" t="e">
            <v>#REF!</v>
          </cell>
          <cell r="BE9" t="e">
            <v>#REF!</v>
          </cell>
          <cell r="BF9" t="e">
            <v>#REF!</v>
          </cell>
          <cell r="BG9" t="e">
            <v>#REF!</v>
          </cell>
          <cell r="BH9" t="e">
            <v>#REF!</v>
          </cell>
          <cell r="BI9" t="e">
            <v>#REF!</v>
          </cell>
          <cell r="BJ9" t="e">
            <v>#REF!</v>
          </cell>
          <cell r="BK9" t="e">
            <v>#REF!</v>
          </cell>
          <cell r="BL9" t="e">
            <v>#REF!</v>
          </cell>
          <cell r="BM9" t="e">
            <v>#REF!</v>
          </cell>
          <cell r="BN9" t="e">
            <v>#REF!</v>
          </cell>
          <cell r="BO9" t="e">
            <v>#REF!</v>
          </cell>
          <cell r="BP9" t="e">
            <v>#REF!</v>
          </cell>
          <cell r="BQ9" t="e">
            <v>#REF!</v>
          </cell>
          <cell r="BR9" t="e">
            <v>#REF!</v>
          </cell>
          <cell r="BS9" t="e">
            <v>#REF!</v>
          </cell>
          <cell r="BT9" t="e">
            <v>#REF!</v>
          </cell>
          <cell r="BU9" t="e">
            <v>#REF!</v>
          </cell>
          <cell r="BV9" t="e">
            <v>#REF!</v>
          </cell>
          <cell r="BW9" t="e">
            <v>#REF!</v>
          </cell>
          <cell r="BX9" t="e">
            <v>#REF!</v>
          </cell>
          <cell r="BY9" t="e">
            <v>#REF!</v>
          </cell>
          <cell r="BZ9" t="e">
            <v>#REF!</v>
          </cell>
          <cell r="CA9" t="e">
            <v>#REF!</v>
          </cell>
          <cell r="CB9" t="e">
            <v>#REF!</v>
          </cell>
          <cell r="CC9" t="e">
            <v>#REF!</v>
          </cell>
          <cell r="CD9" t="e">
            <v>#REF!</v>
          </cell>
          <cell r="CE9" t="e">
            <v>#REF!</v>
          </cell>
          <cell r="CF9" t="e">
            <v>#REF!</v>
          </cell>
          <cell r="CG9" t="e">
            <v>#REF!</v>
          </cell>
          <cell r="CH9" t="e">
            <v>#REF!</v>
          </cell>
          <cell r="CI9" t="e">
            <v>#REF!</v>
          </cell>
          <cell r="CJ9" t="e">
            <v>#REF!</v>
          </cell>
          <cell r="CK9" t="e">
            <v>#REF!</v>
          </cell>
          <cell r="CL9" t="e">
            <v>#REF!</v>
          </cell>
          <cell r="CM9" t="e">
            <v>#REF!</v>
          </cell>
          <cell r="CN9" t="e">
            <v>#REF!</v>
          </cell>
          <cell r="CO9" t="e">
            <v>#REF!</v>
          </cell>
          <cell r="CP9" t="e">
            <v>#REF!</v>
          </cell>
          <cell r="CQ9" t="e">
            <v>#REF!</v>
          </cell>
          <cell r="CR9" t="e">
            <v>#REF!</v>
          </cell>
          <cell r="CS9" t="e">
            <v>#REF!</v>
          </cell>
          <cell r="CT9" t="e">
            <v>#REF!</v>
          </cell>
          <cell r="CU9" t="e">
            <v>#REF!</v>
          </cell>
          <cell r="CV9" t="e">
            <v>#REF!</v>
          </cell>
          <cell r="CW9" t="e">
            <v>#REF!</v>
          </cell>
          <cell r="CX9" t="e">
            <v>#REF!</v>
          </cell>
          <cell r="CY9" t="e">
            <v>#REF!</v>
          </cell>
          <cell r="CZ9" t="e">
            <v>#REF!</v>
          </cell>
          <cell r="DA9" t="e">
            <v>#REF!</v>
          </cell>
          <cell r="DB9" t="e">
            <v>#REF!</v>
          </cell>
          <cell r="DC9" t="e">
            <v>#REF!</v>
          </cell>
          <cell r="DD9" t="e">
            <v>#REF!</v>
          </cell>
          <cell r="DE9" t="e">
            <v>#REF!</v>
          </cell>
          <cell r="DF9" t="e">
            <v>#REF!</v>
          </cell>
          <cell r="DG9" t="e">
            <v>#REF!</v>
          </cell>
          <cell r="DH9" t="e">
            <v>#REF!</v>
          </cell>
          <cell r="DI9" t="e">
            <v>#REF!</v>
          </cell>
          <cell r="DJ9" t="e">
            <v>#REF!</v>
          </cell>
          <cell r="DK9" t="e">
            <v>#REF!</v>
          </cell>
          <cell r="DL9" t="e">
            <v>#REF!</v>
          </cell>
          <cell r="DM9" t="e">
            <v>#REF!</v>
          </cell>
          <cell r="DN9" t="e">
            <v>#REF!</v>
          </cell>
          <cell r="DO9" t="e">
            <v>#REF!</v>
          </cell>
          <cell r="DP9" t="e">
            <v>#REF!</v>
          </cell>
          <cell r="DQ9" t="e">
            <v>#REF!</v>
          </cell>
          <cell r="DR9" t="e">
            <v>#REF!</v>
          </cell>
          <cell r="DS9" t="e">
            <v>#REF!</v>
          </cell>
          <cell r="DT9" t="e">
            <v>#REF!</v>
          </cell>
          <cell r="DU9" t="e">
            <v>#REF!</v>
          </cell>
          <cell r="DV9" t="e">
            <v>#REF!</v>
          </cell>
          <cell r="DW9" t="e">
            <v>#REF!</v>
          </cell>
          <cell r="DX9" t="e">
            <v>#REF!</v>
          </cell>
          <cell r="DY9" t="e">
            <v>#REF!</v>
          </cell>
          <cell r="DZ9" t="e">
            <v>#REF!</v>
          </cell>
          <cell r="EA9" t="e">
            <v>#REF!</v>
          </cell>
          <cell r="EB9" t="e">
            <v>#REF!</v>
          </cell>
          <cell r="EC9" t="e">
            <v>#REF!</v>
          </cell>
          <cell r="ED9" t="e">
            <v>#REF!</v>
          </cell>
          <cell r="EE9" t="e">
            <v>#REF!</v>
          </cell>
          <cell r="EF9" t="e">
            <v>#REF!</v>
          </cell>
          <cell r="EG9" t="e">
            <v>#REF!</v>
          </cell>
          <cell r="EH9" t="e">
            <v>#REF!</v>
          </cell>
          <cell r="EI9" t="e">
            <v>#REF!</v>
          </cell>
          <cell r="EJ9" t="e">
            <v>#REF!</v>
          </cell>
          <cell r="EK9" t="e">
            <v>#REF!</v>
          </cell>
          <cell r="EL9" t="e">
            <v>#REF!</v>
          </cell>
          <cell r="EM9" t="e">
            <v>#REF!</v>
          </cell>
          <cell r="EN9" t="e">
            <v>#REF!</v>
          </cell>
          <cell r="EO9" t="e">
            <v>#REF!</v>
          </cell>
          <cell r="EP9" t="e">
            <v>#REF!</v>
          </cell>
          <cell r="EQ9" t="e">
            <v>#REF!</v>
          </cell>
          <cell r="ER9" t="e">
            <v>#REF!</v>
          </cell>
          <cell r="ES9" t="e">
            <v>#REF!</v>
          </cell>
          <cell r="ET9" t="e">
            <v>#REF!</v>
          </cell>
          <cell r="EU9" t="e">
            <v>#REF!</v>
          </cell>
          <cell r="EV9" t="e">
            <v>#REF!</v>
          </cell>
          <cell r="EW9" t="e">
            <v>#REF!</v>
          </cell>
          <cell r="EX9" t="e">
            <v>#REF!</v>
          </cell>
          <cell r="EY9" t="e">
            <v>#REF!</v>
          </cell>
          <cell r="EZ9" t="e">
            <v>#REF!</v>
          </cell>
          <cell r="FA9" t="e">
            <v>#REF!</v>
          </cell>
          <cell r="FB9" t="e">
            <v>#REF!</v>
          </cell>
          <cell r="FC9" t="e">
            <v>#REF!</v>
          </cell>
          <cell r="FD9" t="e">
            <v>#REF!</v>
          </cell>
          <cell r="FE9" t="e">
            <v>#REF!</v>
          </cell>
          <cell r="FF9" t="e">
            <v>#REF!</v>
          </cell>
          <cell r="FG9" t="e">
            <v>#REF!</v>
          </cell>
          <cell r="FH9" t="e">
            <v>#REF!</v>
          </cell>
          <cell r="FI9" t="e">
            <v>#REF!</v>
          </cell>
          <cell r="FJ9" t="e">
            <v>#REF!</v>
          </cell>
          <cell r="FK9" t="e">
            <v>#REF!</v>
          </cell>
          <cell r="FL9" t="e">
            <v>#REF!</v>
          </cell>
          <cell r="FM9" t="e">
            <v>#REF!</v>
          </cell>
          <cell r="FN9" t="e">
            <v>#REF!</v>
          </cell>
          <cell r="FO9" t="e">
            <v>#REF!</v>
          </cell>
          <cell r="FP9" t="e">
            <v>#REF!</v>
          </cell>
          <cell r="FQ9" t="e">
            <v>#REF!</v>
          </cell>
          <cell r="FR9" t="e">
            <v>#REF!</v>
          </cell>
          <cell r="FS9" t="e">
            <v>#REF!</v>
          </cell>
          <cell r="FT9" t="e">
            <v>#REF!</v>
          </cell>
          <cell r="FU9" t="e">
            <v>#REF!</v>
          </cell>
          <cell r="FV9" t="e">
            <v>#REF!</v>
          </cell>
          <cell r="FW9" t="e">
            <v>#REF!</v>
          </cell>
          <cell r="FX9" t="e">
            <v>#REF!</v>
          </cell>
          <cell r="FY9" t="e">
            <v>#REF!</v>
          </cell>
          <cell r="FZ9" t="e">
            <v>#REF!</v>
          </cell>
          <cell r="GA9" t="e">
            <v>#REF!</v>
          </cell>
          <cell r="GB9" t="e">
            <v>#REF!</v>
          </cell>
          <cell r="GC9" t="e">
            <v>#REF!</v>
          </cell>
          <cell r="GD9" t="e">
            <v>#REF!</v>
          </cell>
          <cell r="GE9" t="e">
            <v>#REF!</v>
          </cell>
          <cell r="GF9" t="e">
            <v>#REF!</v>
          </cell>
          <cell r="GG9" t="e">
            <v>#REF!</v>
          </cell>
          <cell r="GH9" t="e">
            <v>#REF!</v>
          </cell>
          <cell r="GI9" t="e">
            <v>#REF!</v>
          </cell>
          <cell r="GJ9" t="e">
            <v>#REF!</v>
          </cell>
          <cell r="GK9" t="e">
            <v>#REF!</v>
          </cell>
          <cell r="GL9" t="e">
            <v>#REF!</v>
          </cell>
          <cell r="GM9" t="e">
            <v>#REF!</v>
          </cell>
          <cell r="GN9" t="e">
            <v>#REF!</v>
          </cell>
          <cell r="GO9" t="e">
            <v>#REF!</v>
          </cell>
          <cell r="GP9" t="e">
            <v>#REF!</v>
          </cell>
          <cell r="GQ9" t="e">
            <v>#REF!</v>
          </cell>
          <cell r="GR9" t="e">
            <v>#REF!</v>
          </cell>
          <cell r="GS9" t="e">
            <v>#REF!</v>
          </cell>
          <cell r="GT9" t="e">
            <v>#REF!</v>
          </cell>
          <cell r="GU9" t="e">
            <v>#REF!</v>
          </cell>
          <cell r="GV9" t="e">
            <v>#REF!</v>
          </cell>
          <cell r="GW9" t="e">
            <v>#REF!</v>
          </cell>
          <cell r="GX9" t="e">
            <v>#REF!</v>
          </cell>
          <cell r="GY9" t="e">
            <v>#REF!</v>
          </cell>
          <cell r="GZ9" t="e">
            <v>#REF!</v>
          </cell>
          <cell r="HA9" t="e">
            <v>#REF!</v>
          </cell>
          <cell r="HB9" t="e">
            <v>#REF!</v>
          </cell>
          <cell r="HC9" t="e">
            <v>#REF!</v>
          </cell>
          <cell r="HD9" t="e">
            <v>#REF!</v>
          </cell>
          <cell r="HE9" t="e">
            <v>#REF!</v>
          </cell>
          <cell r="HF9" t="e">
            <v>#REF!</v>
          </cell>
          <cell r="HG9" t="e">
            <v>#REF!</v>
          </cell>
          <cell r="HH9" t="e">
            <v>#REF!</v>
          </cell>
          <cell r="HI9" t="e">
            <v>#REF!</v>
          </cell>
          <cell r="HJ9" t="e">
            <v>#REF!</v>
          </cell>
          <cell r="HK9" t="e">
            <v>#REF!</v>
          </cell>
        </row>
        <row r="11">
          <cell r="D11">
            <v>1535.6979000000033</v>
          </cell>
          <cell r="E11">
            <v>1510.4778000000033</v>
          </cell>
          <cell r="F11">
            <v>1519.0705000000032</v>
          </cell>
          <cell r="G11">
            <v>1527.6632000000031</v>
          </cell>
          <cell r="H11">
            <v>1536.2559000000031</v>
          </cell>
          <cell r="I11">
            <v>1544.848600000003</v>
          </cell>
          <cell r="J11">
            <v>1553.4413000000029</v>
          </cell>
          <cell r="K11">
            <v>1562.0340000000028</v>
          </cell>
          <cell r="L11">
            <v>1570.6267000000028</v>
          </cell>
          <cell r="M11">
            <v>1579.2194000000027</v>
          </cell>
          <cell r="N11">
            <v>1587.8121000000026</v>
          </cell>
          <cell r="O11">
            <v>1596.4048000000025</v>
          </cell>
          <cell r="P11">
            <v>1604.9975000000024</v>
          </cell>
          <cell r="Q11">
            <v>1613.5902000000024</v>
          </cell>
          <cell r="R11">
            <v>1622.1829000000023</v>
          </cell>
          <cell r="S11">
            <v>1630.7756000000022</v>
          </cell>
          <cell r="T11">
            <v>1639.3683000000021</v>
          </cell>
          <cell r="U11">
            <v>1647.9610000000021</v>
          </cell>
          <cell r="V11">
            <v>1656.553700000002</v>
          </cell>
          <cell r="W11">
            <v>1665.1464000000019</v>
          </cell>
          <cell r="X11">
            <v>1673.7391000000018</v>
          </cell>
          <cell r="Y11">
            <v>1682.3318000000017</v>
          </cell>
          <cell r="Z11">
            <v>1690.9245000000017</v>
          </cell>
          <cell r="AA11">
            <v>1699.5172000000016</v>
          </cell>
          <cell r="AB11">
            <v>1708.1099000000015</v>
          </cell>
          <cell r="AC11">
            <v>1716.7026000000014</v>
          </cell>
          <cell r="AD11">
            <v>1725.2953000000014</v>
          </cell>
          <cell r="AE11">
            <v>1733.8880000000013</v>
          </cell>
          <cell r="AF11">
            <v>1742.4807000000012</v>
          </cell>
          <cell r="AG11">
            <v>804.31500000000005</v>
          </cell>
          <cell r="AH11">
            <v>804.31500000000005</v>
          </cell>
          <cell r="AI11">
            <v>858.13179493087569</v>
          </cell>
          <cell r="AJ11">
            <v>911.94858986175132</v>
          </cell>
          <cell r="AK11">
            <v>965.76538479262695</v>
          </cell>
          <cell r="AL11">
            <v>1019.5821797235026</v>
          </cell>
          <cell r="AM11">
            <v>1073.3989746543782</v>
          </cell>
          <cell r="AN11">
            <v>1127.2157695852538</v>
          </cell>
          <cell r="AO11">
            <v>1181.0325645161295</v>
          </cell>
          <cell r="AP11">
            <v>1234.8493594470051</v>
          </cell>
          <cell r="AQ11">
            <v>1288.6661543778807</v>
          </cell>
          <cell r="AR11">
            <v>1342.4829493087564</v>
          </cell>
          <cell r="AS11">
            <v>1396.299744239632</v>
          </cell>
          <cell r="AT11">
            <v>1450.1165391705076</v>
          </cell>
          <cell r="AU11">
            <v>1503.9333341013833</v>
          </cell>
          <cell r="AV11">
            <v>1557.7501290322589</v>
          </cell>
          <cell r="AW11">
            <v>1611.5669239631345</v>
          </cell>
          <cell r="AX11">
            <v>1665.3837188940101</v>
          </cell>
          <cell r="AY11">
            <v>1719.2005138248858</v>
          </cell>
          <cell r="AZ11">
            <v>1773.0173087557614</v>
          </cell>
          <cell r="BA11">
            <v>1826.834103686637</v>
          </cell>
          <cell r="BB11">
            <v>1880.6508986175127</v>
          </cell>
          <cell r="BC11">
            <v>1934.4676935483883</v>
          </cell>
          <cell r="BD11">
            <v>1988.2844884792639</v>
          </cell>
          <cell r="BE11">
            <v>2042.1012834101396</v>
          </cell>
          <cell r="BF11">
            <v>2095.9180783410152</v>
          </cell>
          <cell r="BG11">
            <v>2149.734873271891</v>
          </cell>
          <cell r="BH11">
            <v>2203.5516682027669</v>
          </cell>
          <cell r="BI11">
            <v>2257.3684631336428</v>
          </cell>
          <cell r="BJ11">
            <v>2311.1852580645186</v>
          </cell>
          <cell r="BK11">
            <v>2365.0020529953945</v>
          </cell>
          <cell r="BL11">
            <v>2418.8188479262703</v>
          </cell>
          <cell r="BM11">
            <v>2472.6356428571453</v>
          </cell>
          <cell r="BN11">
            <v>2472.6356428571453</v>
          </cell>
          <cell r="BO11">
            <v>2526.4524377880211</v>
          </cell>
          <cell r="BP11">
            <v>2580.269232718897</v>
          </cell>
          <cell r="BQ11">
            <v>2634.0860276497729</v>
          </cell>
          <cell r="BR11">
            <v>2687.9028225806487</v>
          </cell>
          <cell r="BS11">
            <v>2741.7196175115246</v>
          </cell>
          <cell r="BT11">
            <v>2795.5364124424004</v>
          </cell>
          <cell r="BU11">
            <v>2849.3532073732763</v>
          </cell>
          <cell r="BV11">
            <v>2903.1700023041521</v>
          </cell>
          <cell r="BW11">
            <v>2956.986797235028</v>
          </cell>
          <cell r="BX11">
            <v>3010.8035921659039</v>
          </cell>
          <cell r="BY11">
            <v>3064.6203870967797</v>
          </cell>
          <cell r="BZ11">
            <v>3118.4371820276556</v>
          </cell>
          <cell r="CA11">
            <v>3172.2539769585314</v>
          </cell>
          <cell r="CB11">
            <v>3226.0707718894073</v>
          </cell>
          <cell r="CC11">
            <v>3279.8875668202832</v>
          </cell>
          <cell r="CD11">
            <v>3333.704361751159</v>
          </cell>
          <cell r="CE11">
            <v>3387.5211566820349</v>
          </cell>
          <cell r="CF11">
            <v>3441.3379516129107</v>
          </cell>
          <cell r="CG11">
            <v>3495.1547465437866</v>
          </cell>
          <cell r="CH11">
            <v>3548.9715414746624</v>
          </cell>
          <cell r="CI11">
            <v>3602.7883364055383</v>
          </cell>
          <cell r="CJ11">
            <v>3656.6051313364142</v>
          </cell>
          <cell r="CK11">
            <v>3710.42192626729</v>
          </cell>
          <cell r="CL11">
            <v>3764.2387211981659</v>
          </cell>
          <cell r="CM11">
            <v>3818.0555161290417</v>
          </cell>
          <cell r="CN11">
            <v>3871.8723110599176</v>
          </cell>
          <cell r="CO11">
            <v>3925.6891059907935</v>
          </cell>
          <cell r="CP11">
            <v>3979.5059009216693</v>
          </cell>
          <cell r="CQ11">
            <v>4033.3226958525452</v>
          </cell>
          <cell r="CR11">
            <v>4087.139490783421</v>
          </cell>
          <cell r="CS11">
            <v>4140.9562857142964</v>
          </cell>
          <cell r="CT11">
            <v>4194.7730806451718</v>
          </cell>
          <cell r="CU11">
            <v>4248.5898755760472</v>
          </cell>
          <cell r="CV11">
            <v>4302.4066705069226</v>
          </cell>
          <cell r="CW11">
            <v>4356.223465437798</v>
          </cell>
          <cell r="CX11">
            <v>4410.0402603686734</v>
          </cell>
          <cell r="CY11">
            <v>4463.8570552995488</v>
          </cell>
          <cell r="CZ11">
            <v>4517.6738502304243</v>
          </cell>
          <cell r="DA11">
            <v>4571.4906451612997</v>
          </cell>
          <cell r="DB11">
            <v>4625.3074400921751</v>
          </cell>
          <cell r="DC11">
            <v>4679.1242350230505</v>
          </cell>
          <cell r="DD11">
            <v>4732.9410299539259</v>
          </cell>
          <cell r="DE11">
            <v>4786.7578248848013</v>
          </cell>
          <cell r="DF11">
            <v>4840.5746198156767</v>
          </cell>
          <cell r="DG11">
            <v>4894.3914147465521</v>
          </cell>
          <cell r="DH11">
            <v>4948.2082096774275</v>
          </cell>
          <cell r="DI11">
            <v>5002.0250046083029</v>
          </cell>
          <cell r="DJ11">
            <v>5055.8417995391783</v>
          </cell>
          <cell r="DK11">
            <v>5109.6585944700537</v>
          </cell>
          <cell r="DL11">
            <v>5163.4753894009291</v>
          </cell>
          <cell r="DM11">
            <v>5217.2921843318045</v>
          </cell>
          <cell r="DN11">
            <v>5271.1089792626799</v>
          </cell>
          <cell r="DO11">
            <v>5324.9257741935553</v>
          </cell>
          <cell r="DP11">
            <v>5378.7425691244307</v>
          </cell>
          <cell r="DQ11">
            <v>5432.5593640553061</v>
          </cell>
          <cell r="DR11">
            <v>5486.3761589861815</v>
          </cell>
          <cell r="DS11">
            <v>5540.1929539170569</v>
          </cell>
          <cell r="DT11">
            <v>5594.0097488479323</v>
          </cell>
          <cell r="DU11">
            <v>5647.8265437788077</v>
          </cell>
          <cell r="DV11">
            <v>5701.6433387096831</v>
          </cell>
          <cell r="DW11">
            <v>5755.4601336405585</v>
          </cell>
          <cell r="DX11">
            <v>5694.8982666567617</v>
          </cell>
          <cell r="DY11">
            <v>5634.3363996729649</v>
          </cell>
          <cell r="DZ11">
            <v>5573.7745326891682</v>
          </cell>
          <cell r="EA11">
            <v>5513.2126657053714</v>
          </cell>
          <cell r="EB11">
            <v>5452.6507987215746</v>
          </cell>
          <cell r="EC11">
            <v>5392.0889317377778</v>
          </cell>
          <cell r="ED11">
            <v>5331.527064753981</v>
          </cell>
          <cell r="EE11">
            <v>5270.9651977701842</v>
          </cell>
          <cell r="EF11">
            <v>5210.4033307863874</v>
          </cell>
          <cell r="EG11">
            <v>5149.8414638025906</v>
          </cell>
          <cell r="EH11">
            <v>5089.2795968187938</v>
          </cell>
          <cell r="EI11">
            <v>5028.717729834997</v>
          </cell>
          <cell r="EJ11">
            <v>4968.1558628512003</v>
          </cell>
          <cell r="EK11">
            <v>4907.5939958674035</v>
          </cell>
          <cell r="EL11">
            <v>4847.0321288836067</v>
          </cell>
          <cell r="EM11">
            <v>4786.4702618998099</v>
          </cell>
          <cell r="EN11">
            <v>4725.9083949160131</v>
          </cell>
          <cell r="EO11">
            <v>4665.3465279322163</v>
          </cell>
          <cell r="EP11">
            <v>4604.7846609484195</v>
          </cell>
          <cell r="EQ11">
            <v>4544.2227939646227</v>
          </cell>
          <cell r="ER11">
            <v>4483.6609269808259</v>
          </cell>
          <cell r="ES11">
            <v>4423.0990599970291</v>
          </cell>
          <cell r="ET11">
            <v>4362.5371930132324</v>
          </cell>
          <cell r="EU11">
            <v>4301.9753260294356</v>
          </cell>
          <cell r="EV11">
            <v>4241.4134590456388</v>
          </cell>
          <cell r="EW11">
            <v>4180.851592061842</v>
          </cell>
          <cell r="EX11">
            <v>4120.2897250780452</v>
          </cell>
          <cell r="EY11">
            <v>4059.7278580942484</v>
          </cell>
          <cell r="EZ11">
            <v>3999.1659911104516</v>
          </cell>
          <cell r="FA11">
            <v>3938.6041241266548</v>
          </cell>
          <cell r="FB11">
            <v>3878.0422571428576</v>
          </cell>
          <cell r="FC11">
            <v>3817.4803901590608</v>
          </cell>
          <cell r="FD11">
            <v>3756.918523175264</v>
          </cell>
          <cell r="FE11">
            <v>3696.3566561914672</v>
          </cell>
          <cell r="FF11">
            <v>3635.7947892076704</v>
          </cell>
          <cell r="FG11">
            <v>3575.2329222238736</v>
          </cell>
          <cell r="FH11">
            <v>3514.6710552400768</v>
          </cell>
          <cell r="FI11">
            <v>3454.10918825628</v>
          </cell>
          <cell r="FJ11">
            <v>3393.5473212724833</v>
          </cell>
          <cell r="FK11">
            <v>3332.9854542886865</v>
          </cell>
          <cell r="FL11">
            <v>3272.4235873048897</v>
          </cell>
          <cell r="FM11">
            <v>3211.8617203210929</v>
          </cell>
          <cell r="FN11">
            <v>3151.2998533372961</v>
          </cell>
          <cell r="FO11">
            <v>3090.7379863534993</v>
          </cell>
          <cell r="FP11">
            <v>3030.1761193697025</v>
          </cell>
          <cell r="FQ11">
            <v>2969.6142523859057</v>
          </cell>
          <cell r="FR11">
            <v>2909.0523854021089</v>
          </cell>
          <cell r="FS11">
            <v>2848.4905184183121</v>
          </cell>
          <cell r="FT11">
            <v>2787.9286514345154</v>
          </cell>
          <cell r="FU11">
            <v>2727.3667844507186</v>
          </cell>
          <cell r="FV11">
            <v>2666.8049174669218</v>
          </cell>
          <cell r="FW11">
            <v>2606.243050483125</v>
          </cell>
          <cell r="FX11">
            <v>2545.6811834993282</v>
          </cell>
          <cell r="FY11">
            <v>2485.1193165155314</v>
          </cell>
          <cell r="FZ11">
            <v>2424.5574495317346</v>
          </cell>
          <cell r="GA11">
            <v>2363.9955825479378</v>
          </cell>
          <cell r="GB11">
            <v>2303.433715564141</v>
          </cell>
          <cell r="GC11">
            <v>2242.8718485803442</v>
          </cell>
          <cell r="GD11">
            <v>2182.3099815965475</v>
          </cell>
          <cell r="GE11">
            <v>2121.7481146127507</v>
          </cell>
          <cell r="GF11">
            <v>4346.5111285714283</v>
          </cell>
          <cell r="GG11">
            <v>4285.9492615876316</v>
          </cell>
          <cell r="GH11">
            <v>4225.3873946038348</v>
          </cell>
          <cell r="GI11">
            <v>4164.825527620038</v>
          </cell>
          <cell r="GJ11">
            <v>4104.2636606362412</v>
          </cell>
          <cell r="GK11">
            <v>4043.7017936524444</v>
          </cell>
          <cell r="GL11">
            <v>3983.1399266686476</v>
          </cell>
          <cell r="GM11">
            <v>3922.5780596848508</v>
          </cell>
          <cell r="GN11">
            <v>3862.016192701054</v>
          </cell>
          <cell r="GO11">
            <v>3801.4543257172572</v>
          </cell>
          <cell r="GP11">
            <v>3740.8924587334604</v>
          </cell>
          <cell r="GQ11">
            <v>3680.3305917496637</v>
          </cell>
          <cell r="GR11">
            <v>3619.7687247658669</v>
          </cell>
          <cell r="GS11">
            <v>3559.2068577820701</v>
          </cell>
          <cell r="GT11">
            <v>3498.6449907982733</v>
          </cell>
          <cell r="GU11">
            <v>3438.0831238144765</v>
          </cell>
          <cell r="GV11">
            <v>3377.5212568306797</v>
          </cell>
          <cell r="GW11">
            <v>3316.9593898468829</v>
          </cell>
          <cell r="GX11">
            <v>3256.3975228630861</v>
          </cell>
          <cell r="GY11">
            <v>3195.8356558792893</v>
          </cell>
          <cell r="GZ11">
            <v>3135.2737888954925</v>
          </cell>
          <cell r="HA11">
            <v>3074.7119219116958</v>
          </cell>
          <cell r="HB11">
            <v>3014.150054927899</v>
          </cell>
          <cell r="HC11">
            <v>2953.5881879441022</v>
          </cell>
          <cell r="HD11">
            <v>2893.0263209603054</v>
          </cell>
          <cell r="HE11">
            <v>2832.4644539765086</v>
          </cell>
          <cell r="HF11">
            <v>2771.9025869927118</v>
          </cell>
          <cell r="HG11">
            <v>2711.340720008915</v>
          </cell>
          <cell r="HH11">
            <v>2650.7788530251182</v>
          </cell>
          <cell r="HI11">
            <v>2590.2169860413214</v>
          </cell>
          <cell r="HJ11">
            <v>2529.6551190575246</v>
          </cell>
          <cell r="HK11">
            <v>4814.9799999999996</v>
          </cell>
        </row>
        <row r="14"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 t="e">
            <v>#REF!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  <cell r="AQ14" t="e">
            <v>#REF!</v>
          </cell>
          <cell r="AR14" t="e">
            <v>#REF!</v>
          </cell>
          <cell r="AS14" t="e">
            <v>#REF!</v>
          </cell>
          <cell r="AT14" t="e">
            <v>#REF!</v>
          </cell>
          <cell r="AU14" t="e">
            <v>#REF!</v>
          </cell>
          <cell r="AV14" t="e">
            <v>#REF!</v>
          </cell>
          <cell r="AW14" t="e">
            <v>#REF!</v>
          </cell>
          <cell r="AX14" t="e">
            <v>#REF!</v>
          </cell>
          <cell r="AY14" t="e">
            <v>#REF!</v>
          </cell>
          <cell r="AZ14" t="e">
            <v>#REF!</v>
          </cell>
          <cell r="BA14" t="e">
            <v>#REF!</v>
          </cell>
          <cell r="BB14" t="e">
            <v>#REF!</v>
          </cell>
          <cell r="BC14" t="e">
            <v>#REF!</v>
          </cell>
          <cell r="BD14" t="e">
            <v>#REF!</v>
          </cell>
          <cell r="BE14" t="e">
            <v>#REF!</v>
          </cell>
          <cell r="BF14" t="e">
            <v>#REF!</v>
          </cell>
          <cell r="BG14" t="e">
            <v>#REF!</v>
          </cell>
          <cell r="BH14" t="e">
            <v>#REF!</v>
          </cell>
          <cell r="BI14" t="e">
            <v>#REF!</v>
          </cell>
          <cell r="BJ14" t="e">
            <v>#REF!</v>
          </cell>
          <cell r="BK14" t="e">
            <v>#REF!</v>
          </cell>
          <cell r="BL14" t="e">
            <v>#REF!</v>
          </cell>
          <cell r="BM14" t="e">
            <v>#REF!</v>
          </cell>
          <cell r="BN14" t="e">
            <v>#REF!</v>
          </cell>
          <cell r="BO14" t="e">
            <v>#REF!</v>
          </cell>
          <cell r="BP14" t="e">
            <v>#REF!</v>
          </cell>
          <cell r="BQ14" t="e">
            <v>#REF!</v>
          </cell>
          <cell r="BR14" t="e">
            <v>#REF!</v>
          </cell>
          <cell r="BS14" t="e">
            <v>#REF!</v>
          </cell>
          <cell r="BT14" t="e">
            <v>#REF!</v>
          </cell>
          <cell r="BU14" t="e">
            <v>#REF!</v>
          </cell>
          <cell r="BV14" t="e">
            <v>#REF!</v>
          </cell>
          <cell r="BW14" t="e">
            <v>#REF!</v>
          </cell>
          <cell r="BX14" t="e">
            <v>#REF!</v>
          </cell>
          <cell r="BY14" t="e">
            <v>#REF!</v>
          </cell>
          <cell r="BZ14" t="e">
            <v>#REF!</v>
          </cell>
          <cell r="CA14" t="e">
            <v>#REF!</v>
          </cell>
          <cell r="CB14" t="e">
            <v>#REF!</v>
          </cell>
          <cell r="CC14" t="e">
            <v>#REF!</v>
          </cell>
          <cell r="CD14" t="e">
            <v>#REF!</v>
          </cell>
          <cell r="CE14" t="e">
            <v>#REF!</v>
          </cell>
          <cell r="CF14" t="e">
            <v>#REF!</v>
          </cell>
          <cell r="CG14" t="e">
            <v>#REF!</v>
          </cell>
          <cell r="CH14" t="e">
            <v>#REF!</v>
          </cell>
          <cell r="CI14" t="e">
            <v>#REF!</v>
          </cell>
          <cell r="CJ14" t="e">
            <v>#REF!</v>
          </cell>
          <cell r="CK14" t="e">
            <v>#REF!</v>
          </cell>
          <cell r="CL14" t="e">
            <v>#REF!</v>
          </cell>
          <cell r="CM14" t="e">
            <v>#REF!</v>
          </cell>
          <cell r="CN14" t="e">
            <v>#REF!</v>
          </cell>
          <cell r="CO14" t="e">
            <v>#REF!</v>
          </cell>
          <cell r="CP14" t="e">
            <v>#REF!</v>
          </cell>
          <cell r="CQ14" t="e">
            <v>#REF!</v>
          </cell>
          <cell r="CR14" t="e">
            <v>#REF!</v>
          </cell>
          <cell r="CS14" t="e">
            <v>#REF!</v>
          </cell>
          <cell r="CT14" t="e">
            <v>#REF!</v>
          </cell>
          <cell r="CU14" t="e">
            <v>#REF!</v>
          </cell>
          <cell r="CV14" t="e">
            <v>#REF!</v>
          </cell>
          <cell r="CW14" t="e">
            <v>#REF!</v>
          </cell>
          <cell r="CX14" t="e">
            <v>#REF!</v>
          </cell>
          <cell r="CY14" t="e">
            <v>#REF!</v>
          </cell>
          <cell r="CZ14" t="e">
            <v>#REF!</v>
          </cell>
          <cell r="DA14" t="e">
            <v>#REF!</v>
          </cell>
          <cell r="DB14" t="e">
            <v>#REF!</v>
          </cell>
          <cell r="DC14" t="e">
            <v>#REF!</v>
          </cell>
          <cell r="DD14" t="e">
            <v>#REF!</v>
          </cell>
          <cell r="DE14" t="e">
            <v>#REF!</v>
          </cell>
          <cell r="DF14" t="e">
            <v>#REF!</v>
          </cell>
          <cell r="DG14" t="e">
            <v>#REF!</v>
          </cell>
          <cell r="DH14" t="e">
            <v>#REF!</v>
          </cell>
          <cell r="DI14" t="e">
            <v>#REF!</v>
          </cell>
          <cell r="DJ14" t="e">
            <v>#REF!</v>
          </cell>
          <cell r="DK14" t="e">
            <v>#REF!</v>
          </cell>
          <cell r="DL14" t="e">
            <v>#REF!</v>
          </cell>
          <cell r="DM14" t="e">
            <v>#REF!</v>
          </cell>
          <cell r="DN14" t="e">
            <v>#REF!</v>
          </cell>
          <cell r="DO14" t="e">
            <v>#REF!</v>
          </cell>
          <cell r="DP14" t="e">
            <v>#REF!</v>
          </cell>
          <cell r="DQ14" t="e">
            <v>#REF!</v>
          </cell>
          <cell r="DR14" t="e">
            <v>#REF!</v>
          </cell>
          <cell r="DS14" t="e">
            <v>#REF!</v>
          </cell>
          <cell r="DT14" t="e">
            <v>#REF!</v>
          </cell>
          <cell r="DU14" t="e">
            <v>#REF!</v>
          </cell>
          <cell r="DV14" t="e">
            <v>#REF!</v>
          </cell>
          <cell r="DW14" t="e">
            <v>#REF!</v>
          </cell>
          <cell r="DX14" t="e">
            <v>#REF!</v>
          </cell>
          <cell r="DY14" t="e">
            <v>#REF!</v>
          </cell>
          <cell r="DZ14" t="e">
            <v>#REF!</v>
          </cell>
          <cell r="EA14" t="e">
            <v>#REF!</v>
          </cell>
          <cell r="EB14" t="e">
            <v>#REF!</v>
          </cell>
          <cell r="EC14" t="e">
            <v>#REF!</v>
          </cell>
          <cell r="ED14" t="e">
            <v>#REF!</v>
          </cell>
          <cell r="EE14" t="e">
            <v>#REF!</v>
          </cell>
          <cell r="EF14" t="e">
            <v>#REF!</v>
          </cell>
          <cell r="EG14" t="e">
            <v>#REF!</v>
          </cell>
          <cell r="EH14" t="e">
            <v>#REF!</v>
          </cell>
          <cell r="EI14" t="e">
            <v>#REF!</v>
          </cell>
          <cell r="EJ14" t="e">
            <v>#REF!</v>
          </cell>
          <cell r="EK14" t="e">
            <v>#REF!</v>
          </cell>
          <cell r="EL14" t="e">
            <v>#REF!</v>
          </cell>
          <cell r="EM14" t="e">
            <v>#REF!</v>
          </cell>
          <cell r="EN14" t="e">
            <v>#REF!</v>
          </cell>
          <cell r="EO14" t="e">
            <v>#REF!</v>
          </cell>
          <cell r="EP14" t="e">
            <v>#REF!</v>
          </cell>
          <cell r="EQ14" t="e">
            <v>#REF!</v>
          </cell>
          <cell r="ER14" t="e">
            <v>#REF!</v>
          </cell>
          <cell r="ES14" t="e">
            <v>#REF!</v>
          </cell>
          <cell r="ET14" t="e">
            <v>#REF!</v>
          </cell>
          <cell r="EU14" t="e">
            <v>#REF!</v>
          </cell>
          <cell r="EV14" t="e">
            <v>#REF!</v>
          </cell>
          <cell r="EW14" t="e">
            <v>#REF!</v>
          </cell>
          <cell r="EX14" t="e">
            <v>#REF!</v>
          </cell>
          <cell r="EY14" t="e">
            <v>#REF!</v>
          </cell>
          <cell r="EZ14" t="e">
            <v>#REF!</v>
          </cell>
          <cell r="FA14" t="e">
            <v>#REF!</v>
          </cell>
          <cell r="FB14" t="e">
            <v>#REF!</v>
          </cell>
          <cell r="FC14" t="e">
            <v>#REF!</v>
          </cell>
          <cell r="FD14" t="e">
            <v>#REF!</v>
          </cell>
          <cell r="FE14" t="e">
            <v>#REF!</v>
          </cell>
          <cell r="FF14" t="e">
            <v>#REF!</v>
          </cell>
          <cell r="FG14" t="e">
            <v>#REF!</v>
          </cell>
          <cell r="FH14" t="e">
            <v>#REF!</v>
          </cell>
          <cell r="FI14" t="e">
            <v>#REF!</v>
          </cell>
          <cell r="FJ14" t="e">
            <v>#REF!</v>
          </cell>
          <cell r="FK14" t="e">
            <v>#REF!</v>
          </cell>
          <cell r="FL14" t="e">
            <v>#REF!</v>
          </cell>
          <cell r="FM14" t="e">
            <v>#REF!</v>
          </cell>
          <cell r="FN14" t="e">
            <v>#REF!</v>
          </cell>
          <cell r="FO14" t="e">
            <v>#REF!</v>
          </cell>
          <cell r="FP14" t="e">
            <v>#REF!</v>
          </cell>
          <cell r="FQ14" t="e">
            <v>#REF!</v>
          </cell>
          <cell r="FR14" t="e">
            <v>#REF!</v>
          </cell>
          <cell r="FS14" t="e">
            <v>#REF!</v>
          </cell>
          <cell r="FT14" t="e">
            <v>#REF!</v>
          </cell>
          <cell r="FU14" t="e">
            <v>#REF!</v>
          </cell>
          <cell r="FV14" t="e">
            <v>#REF!</v>
          </cell>
          <cell r="FW14" t="e">
            <v>#REF!</v>
          </cell>
          <cell r="FX14" t="e">
            <v>#REF!</v>
          </cell>
          <cell r="FY14" t="e">
            <v>#REF!</v>
          </cell>
          <cell r="FZ14" t="e">
            <v>#REF!</v>
          </cell>
          <cell r="GA14" t="e">
            <v>#REF!</v>
          </cell>
          <cell r="GB14" t="e">
            <v>#REF!</v>
          </cell>
          <cell r="GC14" t="e">
            <v>#REF!</v>
          </cell>
          <cell r="GD14" t="e">
            <v>#REF!</v>
          </cell>
          <cell r="GE14" t="e">
            <v>#REF!</v>
          </cell>
          <cell r="GF14" t="e">
            <v>#REF!</v>
          </cell>
          <cell r="GG14" t="e">
            <v>#REF!</v>
          </cell>
          <cell r="GH14" t="e">
            <v>#REF!</v>
          </cell>
          <cell r="GI14" t="e">
            <v>#REF!</v>
          </cell>
          <cell r="GJ14" t="e">
            <v>#REF!</v>
          </cell>
          <cell r="GK14" t="e">
            <v>#REF!</v>
          </cell>
          <cell r="GL14" t="e">
            <v>#REF!</v>
          </cell>
          <cell r="GM14" t="e">
            <v>#REF!</v>
          </cell>
          <cell r="GN14" t="e">
            <v>#REF!</v>
          </cell>
          <cell r="GO14" t="e">
            <v>#REF!</v>
          </cell>
          <cell r="GP14" t="e">
            <v>#REF!</v>
          </cell>
          <cell r="GQ14" t="e">
            <v>#REF!</v>
          </cell>
          <cell r="GR14" t="e">
            <v>#REF!</v>
          </cell>
          <cell r="GS14" t="e">
            <v>#REF!</v>
          </cell>
          <cell r="GT14" t="e">
            <v>#REF!</v>
          </cell>
          <cell r="GU14" t="e">
            <v>#REF!</v>
          </cell>
          <cell r="GV14" t="e">
            <v>#REF!</v>
          </cell>
          <cell r="GW14" t="e">
            <v>#REF!</v>
          </cell>
          <cell r="GX14" t="e">
            <v>#REF!</v>
          </cell>
          <cell r="GY14" t="e">
            <v>#REF!</v>
          </cell>
          <cell r="GZ14" t="e">
            <v>#REF!</v>
          </cell>
          <cell r="HA14" t="e">
            <v>#REF!</v>
          </cell>
          <cell r="HB14" t="e">
            <v>#REF!</v>
          </cell>
          <cell r="HC14" t="e">
            <v>#REF!</v>
          </cell>
          <cell r="HD14" t="e">
            <v>#REF!</v>
          </cell>
          <cell r="HE14" t="e">
            <v>#REF!</v>
          </cell>
          <cell r="HF14" t="e">
            <v>#REF!</v>
          </cell>
          <cell r="HG14" t="e">
            <v>#REF!</v>
          </cell>
          <cell r="HH14" t="e">
            <v>#REF!</v>
          </cell>
          <cell r="HI14" t="e">
            <v>#REF!</v>
          </cell>
          <cell r="HJ14" t="e">
            <v>#REF!</v>
          </cell>
          <cell r="HK14" t="e">
            <v>#REF!</v>
          </cell>
        </row>
        <row r="16"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 t="e">
            <v>#REF!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  <cell r="AQ16" t="e">
            <v>#REF!</v>
          </cell>
          <cell r="AR16" t="e">
            <v>#REF!</v>
          </cell>
          <cell r="AS16" t="e">
            <v>#REF!</v>
          </cell>
          <cell r="AT16" t="e">
            <v>#REF!</v>
          </cell>
          <cell r="AU16" t="e">
            <v>#REF!</v>
          </cell>
          <cell r="AV16" t="e">
            <v>#REF!</v>
          </cell>
          <cell r="AW16" t="e">
            <v>#REF!</v>
          </cell>
          <cell r="AX16" t="e">
            <v>#REF!</v>
          </cell>
          <cell r="AY16" t="e">
            <v>#REF!</v>
          </cell>
          <cell r="AZ16" t="e">
            <v>#REF!</v>
          </cell>
          <cell r="BA16" t="e">
            <v>#REF!</v>
          </cell>
          <cell r="BB16" t="e">
            <v>#REF!</v>
          </cell>
          <cell r="BC16" t="e">
            <v>#REF!</v>
          </cell>
          <cell r="BD16" t="e">
            <v>#REF!</v>
          </cell>
          <cell r="BE16" t="e">
            <v>#REF!</v>
          </cell>
          <cell r="BF16" t="e">
            <v>#REF!</v>
          </cell>
          <cell r="BG16" t="e">
            <v>#REF!</v>
          </cell>
          <cell r="BH16" t="e">
            <v>#REF!</v>
          </cell>
          <cell r="BI16" t="e">
            <v>#REF!</v>
          </cell>
          <cell r="BJ16" t="e">
            <v>#REF!</v>
          </cell>
          <cell r="BK16" t="e">
            <v>#REF!</v>
          </cell>
          <cell r="BL16" t="e">
            <v>#REF!</v>
          </cell>
          <cell r="BM16" t="e">
            <v>#REF!</v>
          </cell>
          <cell r="BN16" t="e">
            <v>#REF!</v>
          </cell>
          <cell r="BO16" t="e">
            <v>#REF!</v>
          </cell>
          <cell r="BP16" t="e">
            <v>#REF!</v>
          </cell>
          <cell r="BQ16" t="e">
            <v>#REF!</v>
          </cell>
          <cell r="BR16" t="e">
            <v>#REF!</v>
          </cell>
          <cell r="BS16" t="e">
            <v>#REF!</v>
          </cell>
          <cell r="BT16" t="e">
            <v>#REF!</v>
          </cell>
          <cell r="BU16" t="e">
            <v>#REF!</v>
          </cell>
          <cell r="BV16" t="e">
            <v>#REF!</v>
          </cell>
          <cell r="BW16" t="e">
            <v>#REF!</v>
          </cell>
          <cell r="BX16" t="e">
            <v>#REF!</v>
          </cell>
          <cell r="BY16" t="e">
            <v>#REF!</v>
          </cell>
          <cell r="BZ16" t="e">
            <v>#REF!</v>
          </cell>
          <cell r="CA16" t="e">
            <v>#REF!</v>
          </cell>
          <cell r="CB16" t="e">
            <v>#REF!</v>
          </cell>
          <cell r="CC16" t="e">
            <v>#REF!</v>
          </cell>
          <cell r="CD16" t="e">
            <v>#REF!</v>
          </cell>
          <cell r="CE16" t="e">
            <v>#REF!</v>
          </cell>
          <cell r="CF16" t="e">
            <v>#REF!</v>
          </cell>
          <cell r="CG16" t="e">
            <v>#REF!</v>
          </cell>
          <cell r="CH16" t="e">
            <v>#REF!</v>
          </cell>
          <cell r="CI16" t="e">
            <v>#REF!</v>
          </cell>
          <cell r="CJ16" t="e">
            <v>#REF!</v>
          </cell>
          <cell r="CK16" t="e">
            <v>#REF!</v>
          </cell>
          <cell r="CL16" t="e">
            <v>#REF!</v>
          </cell>
          <cell r="CM16" t="e">
            <v>#REF!</v>
          </cell>
          <cell r="CN16" t="e">
            <v>#REF!</v>
          </cell>
          <cell r="CO16" t="e">
            <v>#REF!</v>
          </cell>
          <cell r="CP16" t="e">
            <v>#REF!</v>
          </cell>
          <cell r="CQ16" t="e">
            <v>#REF!</v>
          </cell>
          <cell r="CR16" t="e">
            <v>#REF!</v>
          </cell>
          <cell r="CS16" t="e">
            <v>#REF!</v>
          </cell>
          <cell r="CT16" t="e">
            <v>#REF!</v>
          </cell>
          <cell r="CU16" t="e">
            <v>#REF!</v>
          </cell>
          <cell r="CV16" t="e">
            <v>#REF!</v>
          </cell>
          <cell r="CW16" t="e">
            <v>#REF!</v>
          </cell>
          <cell r="CX16" t="e">
            <v>#REF!</v>
          </cell>
          <cell r="CY16" t="e">
            <v>#REF!</v>
          </cell>
          <cell r="CZ16" t="e">
            <v>#REF!</v>
          </cell>
          <cell r="DA16" t="e">
            <v>#REF!</v>
          </cell>
          <cell r="DB16" t="e">
            <v>#REF!</v>
          </cell>
          <cell r="DC16" t="e">
            <v>#REF!</v>
          </cell>
          <cell r="DD16" t="e">
            <v>#REF!</v>
          </cell>
          <cell r="DE16" t="e">
            <v>#REF!</v>
          </cell>
          <cell r="DF16" t="e">
            <v>#REF!</v>
          </cell>
          <cell r="DG16" t="e">
            <v>#REF!</v>
          </cell>
          <cell r="DH16" t="e">
            <v>#REF!</v>
          </cell>
          <cell r="DI16" t="e">
            <v>#REF!</v>
          </cell>
          <cell r="DJ16" t="e">
            <v>#REF!</v>
          </cell>
          <cell r="DK16" t="e">
            <v>#REF!</v>
          </cell>
          <cell r="DL16" t="e">
            <v>#REF!</v>
          </cell>
          <cell r="DM16" t="e">
            <v>#REF!</v>
          </cell>
          <cell r="DN16" t="e">
            <v>#REF!</v>
          </cell>
          <cell r="DO16" t="e">
            <v>#REF!</v>
          </cell>
          <cell r="DP16" t="e">
            <v>#REF!</v>
          </cell>
          <cell r="DQ16" t="e">
            <v>#REF!</v>
          </cell>
          <cell r="DR16" t="e">
            <v>#REF!</v>
          </cell>
          <cell r="DS16" t="e">
            <v>#REF!</v>
          </cell>
          <cell r="DT16" t="e">
            <v>#REF!</v>
          </cell>
          <cell r="DU16" t="e">
            <v>#REF!</v>
          </cell>
          <cell r="DV16" t="e">
            <v>#REF!</v>
          </cell>
          <cell r="DW16" t="e">
            <v>#REF!</v>
          </cell>
          <cell r="DX16" t="e">
            <v>#REF!</v>
          </cell>
          <cell r="DY16" t="e">
            <v>#REF!</v>
          </cell>
          <cell r="DZ16" t="e">
            <v>#REF!</v>
          </cell>
          <cell r="EA16" t="e">
            <v>#REF!</v>
          </cell>
          <cell r="EB16" t="e">
            <v>#REF!</v>
          </cell>
          <cell r="EC16" t="e">
            <v>#REF!</v>
          </cell>
          <cell r="ED16" t="e">
            <v>#REF!</v>
          </cell>
          <cell r="EE16" t="e">
            <v>#REF!</v>
          </cell>
          <cell r="EF16" t="e">
            <v>#REF!</v>
          </cell>
          <cell r="EG16" t="e">
            <v>#REF!</v>
          </cell>
          <cell r="EH16" t="e">
            <v>#REF!</v>
          </cell>
          <cell r="EI16" t="e">
            <v>#REF!</v>
          </cell>
          <cell r="EJ16" t="e">
            <v>#REF!</v>
          </cell>
          <cell r="EK16" t="e">
            <v>#REF!</v>
          </cell>
          <cell r="EL16" t="e">
            <v>#REF!</v>
          </cell>
          <cell r="EM16" t="e">
            <v>#REF!</v>
          </cell>
          <cell r="EN16" t="e">
            <v>#REF!</v>
          </cell>
          <cell r="EO16" t="e">
            <v>#REF!</v>
          </cell>
          <cell r="EP16" t="e">
            <v>#REF!</v>
          </cell>
          <cell r="EQ16" t="e">
            <v>#REF!</v>
          </cell>
          <cell r="ER16" t="e">
            <v>#REF!</v>
          </cell>
          <cell r="ES16" t="e">
            <v>#REF!</v>
          </cell>
          <cell r="ET16" t="e">
            <v>#REF!</v>
          </cell>
          <cell r="EU16" t="e">
            <v>#REF!</v>
          </cell>
          <cell r="EV16" t="e">
            <v>#REF!</v>
          </cell>
          <cell r="EW16" t="e">
            <v>#REF!</v>
          </cell>
          <cell r="EX16" t="e">
            <v>#REF!</v>
          </cell>
          <cell r="EY16" t="e">
            <v>#REF!</v>
          </cell>
          <cell r="EZ16" t="e">
            <v>#REF!</v>
          </cell>
          <cell r="FA16" t="e">
            <v>#REF!</v>
          </cell>
          <cell r="FB16" t="e">
            <v>#REF!</v>
          </cell>
          <cell r="FC16" t="e">
            <v>#REF!</v>
          </cell>
          <cell r="FD16" t="e">
            <v>#REF!</v>
          </cell>
          <cell r="FE16" t="e">
            <v>#REF!</v>
          </cell>
          <cell r="FF16" t="e">
            <v>#REF!</v>
          </cell>
          <cell r="FG16" t="e">
            <v>#REF!</v>
          </cell>
          <cell r="FH16" t="e">
            <v>#REF!</v>
          </cell>
          <cell r="FI16" t="e">
            <v>#REF!</v>
          </cell>
          <cell r="FJ16" t="e">
            <v>#REF!</v>
          </cell>
          <cell r="FK16" t="e">
            <v>#REF!</v>
          </cell>
          <cell r="FL16" t="e">
            <v>#REF!</v>
          </cell>
          <cell r="FM16" t="e">
            <v>#REF!</v>
          </cell>
          <cell r="FN16" t="e">
            <v>#REF!</v>
          </cell>
          <cell r="FO16" t="e">
            <v>#REF!</v>
          </cell>
          <cell r="FP16" t="e">
            <v>#REF!</v>
          </cell>
          <cell r="FQ16" t="e">
            <v>#REF!</v>
          </cell>
          <cell r="FR16" t="e">
            <v>#REF!</v>
          </cell>
          <cell r="FS16" t="e">
            <v>#REF!</v>
          </cell>
          <cell r="FT16" t="e">
            <v>#REF!</v>
          </cell>
          <cell r="FU16" t="e">
            <v>#REF!</v>
          </cell>
          <cell r="FV16" t="e">
            <v>#REF!</v>
          </cell>
          <cell r="FW16" t="e">
            <v>#REF!</v>
          </cell>
          <cell r="FX16" t="e">
            <v>#REF!</v>
          </cell>
          <cell r="FY16" t="e">
            <v>#REF!</v>
          </cell>
          <cell r="FZ16" t="e">
            <v>#REF!</v>
          </cell>
          <cell r="GA16" t="e">
            <v>#REF!</v>
          </cell>
          <cell r="GB16" t="e">
            <v>#REF!</v>
          </cell>
          <cell r="GC16" t="e">
            <v>#REF!</v>
          </cell>
          <cell r="GD16" t="e">
            <v>#REF!</v>
          </cell>
          <cell r="GE16" t="e">
            <v>#REF!</v>
          </cell>
          <cell r="GF16" t="e">
            <v>#REF!</v>
          </cell>
          <cell r="GG16" t="e">
            <v>#REF!</v>
          </cell>
          <cell r="GH16" t="e">
            <v>#REF!</v>
          </cell>
          <cell r="GI16" t="e">
            <v>#REF!</v>
          </cell>
          <cell r="GJ16" t="e">
            <v>#REF!</v>
          </cell>
          <cell r="GK16" t="e">
            <v>#REF!</v>
          </cell>
          <cell r="GL16" t="e">
            <v>#REF!</v>
          </cell>
          <cell r="GM16" t="e">
            <v>#REF!</v>
          </cell>
          <cell r="GN16" t="e">
            <v>#REF!</v>
          </cell>
          <cell r="GO16" t="e">
            <v>#REF!</v>
          </cell>
          <cell r="GP16" t="e">
            <v>#REF!</v>
          </cell>
          <cell r="GQ16" t="e">
            <v>#REF!</v>
          </cell>
          <cell r="GR16" t="e">
            <v>#REF!</v>
          </cell>
          <cell r="GS16" t="e">
            <v>#REF!</v>
          </cell>
          <cell r="GT16" t="e">
            <v>#REF!</v>
          </cell>
          <cell r="GU16" t="e">
            <v>#REF!</v>
          </cell>
          <cell r="GV16" t="e">
            <v>#REF!</v>
          </cell>
          <cell r="GW16" t="e">
            <v>#REF!</v>
          </cell>
          <cell r="GX16" t="e">
            <v>#REF!</v>
          </cell>
          <cell r="GY16" t="e">
            <v>#REF!</v>
          </cell>
          <cell r="GZ16" t="e">
            <v>#REF!</v>
          </cell>
          <cell r="HA16" t="e">
            <v>#REF!</v>
          </cell>
          <cell r="HB16" t="e">
            <v>#REF!</v>
          </cell>
          <cell r="HC16" t="e">
            <v>#REF!</v>
          </cell>
          <cell r="HD16" t="e">
            <v>#REF!</v>
          </cell>
          <cell r="HE16" t="e">
            <v>#REF!</v>
          </cell>
          <cell r="HF16" t="e">
            <v>#REF!</v>
          </cell>
          <cell r="HG16" t="e">
            <v>#REF!</v>
          </cell>
          <cell r="HH16" t="e">
            <v>#REF!</v>
          </cell>
          <cell r="HI16" t="e">
            <v>#REF!</v>
          </cell>
          <cell r="HJ16" t="e">
            <v>#REF!</v>
          </cell>
          <cell r="HK16" t="e">
            <v>#REF!</v>
          </cell>
        </row>
        <row r="19">
          <cell r="D19">
            <v>0.12069674999999999</v>
          </cell>
          <cell r="E19">
            <v>0.12069674999999999</v>
          </cell>
          <cell r="F19">
            <v>0.12069674999999999</v>
          </cell>
          <cell r="G19">
            <v>0.12069674999999999</v>
          </cell>
          <cell r="H19">
            <v>0.12069674999999999</v>
          </cell>
          <cell r="I19">
            <v>0.12069674999999999</v>
          </cell>
          <cell r="J19">
            <v>0.12069674999999999</v>
          </cell>
          <cell r="K19">
            <v>0.12069674999999999</v>
          </cell>
          <cell r="L19">
            <v>0.12069674999999999</v>
          </cell>
          <cell r="M19">
            <v>0.12069674999999999</v>
          </cell>
          <cell r="N19">
            <v>0.12069674999999999</v>
          </cell>
          <cell r="O19">
            <v>0.12069674999999999</v>
          </cell>
          <cell r="P19">
            <v>0.12069674999999999</v>
          </cell>
          <cell r="Q19">
            <v>0.12069674999999999</v>
          </cell>
          <cell r="R19">
            <v>0.12069674999999999</v>
          </cell>
          <cell r="S19">
            <v>0.12069674999999999</v>
          </cell>
          <cell r="T19">
            <v>0.12069674999999999</v>
          </cell>
          <cell r="U19">
            <v>0.12069674999999999</v>
          </cell>
          <cell r="V19">
            <v>0.12069674999999999</v>
          </cell>
          <cell r="W19">
            <v>0.12069674999999999</v>
          </cell>
          <cell r="X19">
            <v>0.12069674999999999</v>
          </cell>
          <cell r="Y19">
            <v>0.12069674999999999</v>
          </cell>
          <cell r="Z19">
            <v>0.12069674999999999</v>
          </cell>
          <cell r="AA19">
            <v>0.12069674999999999</v>
          </cell>
          <cell r="AB19">
            <v>0.12069674999999999</v>
          </cell>
          <cell r="AC19">
            <v>0.12069674999999999</v>
          </cell>
          <cell r="AD19">
            <v>0.12069674999999999</v>
          </cell>
          <cell r="AE19">
            <v>0.12069674999999999</v>
          </cell>
          <cell r="AF19">
            <v>0.12069674999999999</v>
          </cell>
          <cell r="AG19">
            <v>0.12069674999999999</v>
          </cell>
          <cell r="AH19">
            <v>0.12069674999999999</v>
          </cell>
          <cell r="AI19">
            <v>0.36627974999999996</v>
          </cell>
          <cell r="AJ19">
            <v>0.36627974999999996</v>
          </cell>
          <cell r="AK19">
            <v>0.36627974999999996</v>
          </cell>
          <cell r="AL19">
            <v>0.36627974999999996</v>
          </cell>
          <cell r="AM19">
            <v>0.36627974999999996</v>
          </cell>
          <cell r="AN19">
            <v>0.36627974999999996</v>
          </cell>
          <cell r="AO19">
            <v>0.36627974999999996</v>
          </cell>
          <cell r="AP19">
            <v>0.36627974999999996</v>
          </cell>
          <cell r="AQ19">
            <v>0.36627974999999996</v>
          </cell>
          <cell r="AR19">
            <v>0.36627974999999996</v>
          </cell>
          <cell r="AS19">
            <v>0.36627974999999996</v>
          </cell>
          <cell r="AT19">
            <v>0.36627974999999996</v>
          </cell>
          <cell r="AU19">
            <v>0.36627974999999996</v>
          </cell>
          <cell r="AV19">
            <v>0.36627974999999996</v>
          </cell>
          <cell r="AW19">
            <v>0.36627974999999996</v>
          </cell>
          <cell r="AX19">
            <v>0.36627974999999996</v>
          </cell>
          <cell r="AY19">
            <v>0.36627974999999996</v>
          </cell>
          <cell r="AZ19">
            <v>0.36627974999999996</v>
          </cell>
          <cell r="BA19">
            <v>0.36627974999999996</v>
          </cell>
          <cell r="BB19">
            <v>0.36627974999999996</v>
          </cell>
          <cell r="BC19">
            <v>0.36627974999999996</v>
          </cell>
          <cell r="BD19">
            <v>0.36627974999999996</v>
          </cell>
          <cell r="BE19">
            <v>0.36627974999999996</v>
          </cell>
          <cell r="BF19">
            <v>0.36627974999999996</v>
          </cell>
          <cell r="BG19">
            <v>0.36627974999999996</v>
          </cell>
          <cell r="BH19">
            <v>0.36627974999999996</v>
          </cell>
          <cell r="BI19">
            <v>0.36627974999999996</v>
          </cell>
          <cell r="BJ19">
            <v>0.36627974999999996</v>
          </cell>
          <cell r="BK19">
            <v>0.36627974999999996</v>
          </cell>
          <cell r="BL19">
            <v>0.36627974999999996</v>
          </cell>
          <cell r="BM19">
            <v>0.36627974999999996</v>
          </cell>
        </row>
        <row r="20">
          <cell r="D20">
            <v>302</v>
          </cell>
          <cell r="E20">
            <v>302</v>
          </cell>
          <cell r="F20">
            <v>302</v>
          </cell>
          <cell r="G20">
            <v>302</v>
          </cell>
          <cell r="H20">
            <v>302</v>
          </cell>
          <cell r="I20">
            <v>302</v>
          </cell>
          <cell r="J20">
            <v>302</v>
          </cell>
          <cell r="K20">
            <v>302</v>
          </cell>
          <cell r="L20">
            <v>302</v>
          </cell>
          <cell r="M20">
            <v>302</v>
          </cell>
          <cell r="N20">
            <v>302</v>
          </cell>
          <cell r="O20">
            <v>302</v>
          </cell>
          <cell r="P20">
            <v>302</v>
          </cell>
          <cell r="Q20">
            <v>302</v>
          </cell>
          <cell r="R20">
            <v>302</v>
          </cell>
          <cell r="S20">
            <v>302</v>
          </cell>
          <cell r="T20">
            <v>302</v>
          </cell>
          <cell r="U20">
            <v>302</v>
          </cell>
          <cell r="V20">
            <v>302</v>
          </cell>
          <cell r="W20">
            <v>302</v>
          </cell>
          <cell r="X20">
            <v>302</v>
          </cell>
          <cell r="Y20">
            <v>302</v>
          </cell>
          <cell r="Z20">
            <v>302</v>
          </cell>
          <cell r="AA20">
            <v>302</v>
          </cell>
          <cell r="AB20">
            <v>302</v>
          </cell>
          <cell r="AC20">
            <v>302</v>
          </cell>
          <cell r="AD20">
            <v>302</v>
          </cell>
          <cell r="AE20">
            <v>302</v>
          </cell>
          <cell r="AF20">
            <v>302</v>
          </cell>
          <cell r="AG20">
            <v>302</v>
          </cell>
          <cell r="AH20">
            <v>302</v>
          </cell>
          <cell r="AI20">
            <v>302</v>
          </cell>
          <cell r="AJ20">
            <v>302</v>
          </cell>
          <cell r="AK20">
            <v>302</v>
          </cell>
          <cell r="AL20">
            <v>302</v>
          </cell>
          <cell r="AM20">
            <v>302</v>
          </cell>
          <cell r="AN20">
            <v>302</v>
          </cell>
          <cell r="AO20">
            <v>302</v>
          </cell>
          <cell r="AP20">
            <v>302</v>
          </cell>
          <cell r="AQ20">
            <v>302</v>
          </cell>
          <cell r="AR20">
            <v>302</v>
          </cell>
          <cell r="AS20">
            <v>302</v>
          </cell>
          <cell r="AT20">
            <v>302</v>
          </cell>
          <cell r="AU20">
            <v>302</v>
          </cell>
          <cell r="AV20">
            <v>302</v>
          </cell>
          <cell r="AW20">
            <v>302</v>
          </cell>
          <cell r="AX20">
            <v>302</v>
          </cell>
          <cell r="AY20">
            <v>302</v>
          </cell>
          <cell r="AZ20">
            <v>302</v>
          </cell>
          <cell r="BA20">
            <v>302</v>
          </cell>
          <cell r="BB20">
            <v>302</v>
          </cell>
          <cell r="BC20">
            <v>302</v>
          </cell>
          <cell r="BD20">
            <v>302</v>
          </cell>
          <cell r="BE20">
            <v>302</v>
          </cell>
          <cell r="BF20">
            <v>302</v>
          </cell>
          <cell r="BG20">
            <v>302</v>
          </cell>
          <cell r="BH20">
            <v>302</v>
          </cell>
          <cell r="BI20">
            <v>302</v>
          </cell>
          <cell r="BJ20">
            <v>302</v>
          </cell>
          <cell r="BK20">
            <v>302</v>
          </cell>
          <cell r="BL20">
            <v>302</v>
          </cell>
          <cell r="BM20">
            <v>302</v>
          </cell>
        </row>
        <row r="21">
          <cell r="D21">
            <v>70.033728571428583</v>
          </cell>
          <cell r="E21">
            <v>87.880457142857153</v>
          </cell>
          <cell r="F21">
            <v>105.72718571428572</v>
          </cell>
          <cell r="G21">
            <v>123.5739142857143</v>
          </cell>
          <cell r="H21">
            <v>141.42064285714287</v>
          </cell>
          <cell r="I21">
            <v>159.26737142857144</v>
          </cell>
          <cell r="J21">
            <v>177.11410000000001</v>
          </cell>
          <cell r="K21">
            <v>194.96082857142858</v>
          </cell>
          <cell r="L21">
            <v>212.80755714285715</v>
          </cell>
          <cell r="M21">
            <v>230.65428571428572</v>
          </cell>
          <cell r="N21">
            <v>248.50101428571429</v>
          </cell>
          <cell r="O21">
            <v>266.34774285714286</v>
          </cell>
          <cell r="P21">
            <v>284.19447142857143</v>
          </cell>
          <cell r="Q21">
            <v>302.0412</v>
          </cell>
          <cell r="R21">
            <v>319.88792857142857</v>
          </cell>
          <cell r="S21">
            <v>337.73465714285715</v>
          </cell>
          <cell r="T21">
            <v>355.58138571428572</v>
          </cell>
          <cell r="U21">
            <v>373.42811428571429</v>
          </cell>
          <cell r="V21">
            <v>391.27484285714286</v>
          </cell>
          <cell r="W21">
            <v>409.12157142857143</v>
          </cell>
          <cell r="X21">
            <v>426.9683</v>
          </cell>
          <cell r="Y21">
            <v>444.81502857142857</v>
          </cell>
          <cell r="Z21">
            <v>462.66175714285714</v>
          </cell>
          <cell r="AA21">
            <v>480.50848571428571</v>
          </cell>
          <cell r="AB21">
            <v>498.35521428571428</v>
          </cell>
          <cell r="AC21">
            <v>516.20194285714285</v>
          </cell>
          <cell r="AD21">
            <v>534.04867142857142</v>
          </cell>
          <cell r="AE21">
            <v>551.8954</v>
          </cell>
          <cell r="AF21">
            <v>569.74212857142857</v>
          </cell>
          <cell r="AG21">
            <v>587.58885714285714</v>
          </cell>
          <cell r="AH21">
            <v>587.58885714285714</v>
          </cell>
          <cell r="AI21">
            <v>604.85988479262676</v>
          </cell>
          <cell r="AJ21">
            <v>622.13091244239638</v>
          </cell>
          <cell r="AK21">
            <v>639.401940092166</v>
          </cell>
          <cell r="AL21">
            <v>656.67296774193562</v>
          </cell>
          <cell r="AM21">
            <v>673.94399539170524</v>
          </cell>
          <cell r="AN21">
            <v>691.21502304147486</v>
          </cell>
          <cell r="AO21">
            <v>708.48605069124449</v>
          </cell>
          <cell r="AP21">
            <v>725.75707834101411</v>
          </cell>
          <cell r="AQ21">
            <v>743.02810599078373</v>
          </cell>
          <cell r="AR21">
            <v>760.29913364055335</v>
          </cell>
          <cell r="AS21">
            <v>777.57016129032297</v>
          </cell>
          <cell r="AT21">
            <v>794.84118894009259</v>
          </cell>
          <cell r="AU21">
            <v>812.11221658986221</v>
          </cell>
          <cell r="AV21">
            <v>829.38324423963184</v>
          </cell>
          <cell r="AW21">
            <v>846.65427188940146</v>
          </cell>
          <cell r="AX21">
            <v>863.92529953917108</v>
          </cell>
          <cell r="AY21">
            <v>881.1963271889407</v>
          </cell>
          <cell r="AZ21">
            <v>898.46735483871032</v>
          </cell>
          <cell r="BA21">
            <v>915.73838248847994</v>
          </cell>
          <cell r="BB21">
            <v>933.00941013824956</v>
          </cell>
          <cell r="BC21">
            <v>950.28043778801919</v>
          </cell>
          <cell r="BD21">
            <v>967.55146543778881</v>
          </cell>
          <cell r="BE21">
            <v>984.82249308755843</v>
          </cell>
          <cell r="BF21">
            <v>1002.093520737328</v>
          </cell>
          <cell r="BG21">
            <v>1019.3645483870977</v>
          </cell>
          <cell r="BH21">
            <v>1036.6355760368672</v>
          </cell>
          <cell r="BI21">
            <v>1053.9066036866368</v>
          </cell>
          <cell r="BJ21">
            <v>1071.1776313364064</v>
          </cell>
          <cell r="BK21">
            <v>1088.448658986176</v>
          </cell>
          <cell r="BL21">
            <v>1105.7196866359457</v>
          </cell>
          <cell r="BM21">
            <v>1122.9907142857153</v>
          </cell>
          <cell r="BN21">
            <v>1140.8374428571437</v>
          </cell>
          <cell r="BO21">
            <v>1158.6841714285724</v>
          </cell>
          <cell r="BP21">
            <v>1176.5309000000011</v>
          </cell>
          <cell r="BQ21">
            <v>1194.3776285714298</v>
          </cell>
          <cell r="BR21">
            <v>1212.2243571428585</v>
          </cell>
          <cell r="BS21">
            <v>1230.0710857142872</v>
          </cell>
          <cell r="BT21">
            <v>1247.9178142857158</v>
          </cell>
          <cell r="BU21">
            <v>1265.7645428571445</v>
          </cell>
          <cell r="BV21">
            <v>1283.6112714285732</v>
          </cell>
          <cell r="BW21">
            <v>1301.4580000000019</v>
          </cell>
          <cell r="BX21">
            <v>1319.3047285714306</v>
          </cell>
          <cell r="BY21">
            <v>1337.1514571428593</v>
          </cell>
          <cell r="BZ21">
            <v>1354.998185714288</v>
          </cell>
          <cell r="CA21">
            <v>1372.8449142857166</v>
          </cell>
          <cell r="CB21">
            <v>1390.6916428571453</v>
          </cell>
          <cell r="CC21">
            <v>1408.538371428574</v>
          </cell>
          <cell r="CD21">
            <v>1426.3851000000027</v>
          </cell>
          <cell r="CE21">
            <v>1444.2318285714314</v>
          </cell>
          <cell r="CF21">
            <v>1462.0785571428601</v>
          </cell>
          <cell r="CG21">
            <v>1479.9252857142887</v>
          </cell>
          <cell r="CH21">
            <v>1497.7720142857174</v>
          </cell>
          <cell r="CI21">
            <v>1515.6187428571461</v>
          </cell>
          <cell r="CJ21">
            <v>1533.4654714285748</v>
          </cell>
          <cell r="CK21">
            <v>1551.3122000000035</v>
          </cell>
          <cell r="CL21">
            <v>1569.1589285714322</v>
          </cell>
          <cell r="CM21">
            <v>1587.0056571428609</v>
          </cell>
          <cell r="CN21">
            <v>1604.8523857142895</v>
          </cell>
          <cell r="CO21">
            <v>1622.6991142857182</v>
          </cell>
          <cell r="CP21">
            <v>1640.5458428571469</v>
          </cell>
          <cell r="CQ21">
            <v>1658.3925714285756</v>
          </cell>
          <cell r="CR21">
            <v>1658.3925714285756</v>
          </cell>
          <cell r="CS21">
            <v>1675.6635990783452</v>
          </cell>
          <cell r="CT21">
            <v>1692.9346267281148</v>
          </cell>
          <cell r="CU21">
            <v>1710.2056543778845</v>
          </cell>
          <cell r="CV21">
            <v>1727.4766820276541</v>
          </cell>
          <cell r="CW21">
            <v>1744.7477096774237</v>
          </cell>
          <cell r="CX21">
            <v>1762.0187373271933</v>
          </cell>
          <cell r="CY21">
            <v>1779.2897649769629</v>
          </cell>
          <cell r="CZ21">
            <v>1796.5607926267326</v>
          </cell>
          <cell r="DA21">
            <v>1813.8318202765022</v>
          </cell>
          <cell r="DB21">
            <v>1831.1028479262718</v>
          </cell>
          <cell r="DC21">
            <v>1848.3738755760414</v>
          </cell>
          <cell r="DD21">
            <v>1865.644903225811</v>
          </cell>
          <cell r="DE21">
            <v>1882.9159308755807</v>
          </cell>
          <cell r="DF21">
            <v>1900.1869585253503</v>
          </cell>
          <cell r="DG21">
            <v>1917.4579861751199</v>
          </cell>
          <cell r="DH21">
            <v>1934.7290138248895</v>
          </cell>
          <cell r="DI21">
            <v>1952.0000414746592</v>
          </cell>
          <cell r="DJ21">
            <v>1969.2710691244288</v>
          </cell>
          <cell r="DK21">
            <v>1986.5420967741984</v>
          </cell>
          <cell r="DL21">
            <v>2003.813124423968</v>
          </cell>
          <cell r="DM21">
            <v>2021.0841520737376</v>
          </cell>
          <cell r="DN21">
            <v>2038.3551797235073</v>
          </cell>
          <cell r="DO21">
            <v>2055.6262073732769</v>
          </cell>
          <cell r="DP21">
            <v>2072.8972350230465</v>
          </cell>
          <cell r="DQ21">
            <v>2090.1682626728161</v>
          </cell>
          <cell r="DR21">
            <v>2107.4392903225857</v>
          </cell>
          <cell r="DS21">
            <v>2124.7103179723554</v>
          </cell>
          <cell r="DT21">
            <v>2141.981345622125</v>
          </cell>
          <cell r="DU21">
            <v>2159.2523732718946</v>
          </cell>
          <cell r="DV21">
            <v>2176.5234009216642</v>
          </cell>
          <cell r="DW21">
            <v>2193.7944285714339</v>
          </cell>
          <cell r="DX21">
            <v>2211.0654562212035</v>
          </cell>
          <cell r="DY21">
            <v>2228.3364838709731</v>
          </cell>
          <cell r="DZ21">
            <v>2245.6075115207427</v>
          </cell>
          <cell r="EA21">
            <v>2262.8785391705123</v>
          </cell>
          <cell r="EB21">
            <v>2280.149566820282</v>
          </cell>
          <cell r="EC21">
            <v>2297.4205944700516</v>
          </cell>
          <cell r="ED21">
            <v>2314.6916221198212</v>
          </cell>
          <cell r="EE21">
            <v>2331.9626497695908</v>
          </cell>
          <cell r="EF21">
            <v>2349.2336774193604</v>
          </cell>
          <cell r="EG21">
            <v>2366.5047050691301</v>
          </cell>
          <cell r="EH21">
            <v>2383.7757327188997</v>
          </cell>
          <cell r="EI21">
            <v>2401.0467603686693</v>
          </cell>
          <cell r="EJ21">
            <v>2418.3177880184389</v>
          </cell>
          <cell r="EK21">
            <v>2435.5888156682086</v>
          </cell>
          <cell r="EL21">
            <v>2452.8598433179782</v>
          </cell>
          <cell r="EM21">
            <v>2470.1308709677478</v>
          </cell>
          <cell r="EN21">
            <v>2487.4018986175174</v>
          </cell>
          <cell r="EO21">
            <v>2504.672926267287</v>
          </cell>
          <cell r="EP21">
            <v>2521.9439539170567</v>
          </cell>
          <cell r="EQ21">
            <v>2539.2149815668263</v>
          </cell>
          <cell r="ER21">
            <v>2556.4860092165959</v>
          </cell>
          <cell r="ES21">
            <v>2573.7570368663655</v>
          </cell>
          <cell r="ET21">
            <v>2591.0280645161351</v>
          </cell>
          <cell r="EU21">
            <v>2608.2990921659048</v>
          </cell>
          <cell r="EV21">
            <v>2625.5701198156744</v>
          </cell>
          <cell r="EW21">
            <v>2642.841147465444</v>
          </cell>
          <cell r="EX21">
            <v>2660.1121751152136</v>
          </cell>
          <cell r="EY21">
            <v>2677.3832027649833</v>
          </cell>
          <cell r="EZ21">
            <v>2694.6542304147529</v>
          </cell>
          <cell r="FA21">
            <v>2711.9252580645225</v>
          </cell>
          <cell r="FB21">
            <v>2729.1962857142921</v>
          </cell>
          <cell r="FC21">
            <v>2747.0430142857208</v>
          </cell>
          <cell r="FD21">
            <v>2764.8897428571495</v>
          </cell>
          <cell r="FE21">
            <v>2782.7364714285782</v>
          </cell>
          <cell r="FF21">
            <v>2800.5832000000069</v>
          </cell>
          <cell r="FG21">
            <v>2818.4299285714355</v>
          </cell>
          <cell r="FH21">
            <v>2836.2766571428642</v>
          </cell>
          <cell r="FI21">
            <v>2854.1233857142929</v>
          </cell>
          <cell r="FJ21">
            <v>2871.9701142857216</v>
          </cell>
          <cell r="FK21">
            <v>2889.8168428571503</v>
          </cell>
          <cell r="FL21">
            <v>2907.663571428579</v>
          </cell>
          <cell r="FM21">
            <v>2925.5103000000076</v>
          </cell>
          <cell r="FN21">
            <v>2943.3570285714363</v>
          </cell>
          <cell r="FO21">
            <v>2961.203757142865</v>
          </cell>
          <cell r="FP21">
            <v>2979.0504857142937</v>
          </cell>
          <cell r="FQ21">
            <v>2996.8972142857224</v>
          </cell>
          <cell r="FR21">
            <v>3014.7439428571511</v>
          </cell>
          <cell r="FS21">
            <v>3032.5906714285798</v>
          </cell>
          <cell r="FT21">
            <v>3050.4374000000084</v>
          </cell>
          <cell r="FU21">
            <v>3068.2841285714371</v>
          </cell>
          <cell r="FV21">
            <v>3086.1308571428658</v>
          </cell>
          <cell r="FW21">
            <v>3103.9775857142945</v>
          </cell>
          <cell r="FX21">
            <v>3121.8243142857232</v>
          </cell>
          <cell r="FY21">
            <v>3139.6710428571519</v>
          </cell>
          <cell r="FZ21">
            <v>3157.5177714285805</v>
          </cell>
          <cell r="GA21">
            <v>3175.3645000000092</v>
          </cell>
          <cell r="GB21">
            <v>3193.2112285714379</v>
          </cell>
          <cell r="GC21">
            <v>3211.0579571428666</v>
          </cell>
          <cell r="GD21">
            <v>3228.9046857142953</v>
          </cell>
          <cell r="GE21">
            <v>3246.751414285724</v>
          </cell>
          <cell r="GF21">
            <v>3264.5981428571527</v>
          </cell>
          <cell r="GG21">
            <v>3281.8691705069223</v>
          </cell>
          <cell r="GH21">
            <v>3299.1401981566919</v>
          </cell>
          <cell r="GI21">
            <v>3316.4112258064615</v>
          </cell>
          <cell r="GJ21">
            <v>3333.6822534562311</v>
          </cell>
          <cell r="GK21">
            <v>3350.9532811060008</v>
          </cell>
          <cell r="GL21">
            <v>3368.2243087557704</v>
          </cell>
          <cell r="GM21">
            <v>3385.49533640554</v>
          </cell>
          <cell r="GN21">
            <v>3402.7663640553096</v>
          </cell>
          <cell r="GO21">
            <v>3420.0373917050792</v>
          </cell>
          <cell r="GP21">
            <v>3437.3084193548489</v>
          </cell>
          <cell r="GQ21">
            <v>3454.5794470046185</v>
          </cell>
          <cell r="GR21">
            <v>3471.8504746543881</v>
          </cell>
          <cell r="GS21">
            <v>3489.1215023041577</v>
          </cell>
          <cell r="GT21">
            <v>3506.3925299539274</v>
          </cell>
          <cell r="GU21">
            <v>3523.663557603697</v>
          </cell>
          <cell r="GV21">
            <v>3540.9345852534666</v>
          </cell>
          <cell r="GW21">
            <v>3558.2056129032362</v>
          </cell>
          <cell r="GX21">
            <v>3575.4766405530058</v>
          </cell>
          <cell r="GY21">
            <v>3592.7476682027755</v>
          </cell>
          <cell r="GZ21">
            <v>3610.0186958525451</v>
          </cell>
          <cell r="HA21">
            <v>3627.2897235023147</v>
          </cell>
          <cell r="HB21">
            <v>3644.5607511520843</v>
          </cell>
          <cell r="HC21">
            <v>3661.8317788018539</v>
          </cell>
          <cell r="HD21">
            <v>3679.1028064516236</v>
          </cell>
          <cell r="HE21">
            <v>3696.3738341013932</v>
          </cell>
          <cell r="HF21">
            <v>3713.6448617511628</v>
          </cell>
          <cell r="HG21">
            <v>3730.9158894009324</v>
          </cell>
          <cell r="HH21">
            <v>3748.186917050702</v>
          </cell>
          <cell r="HI21">
            <v>3765.4579447004717</v>
          </cell>
          <cell r="HJ21">
            <v>3782.7289723502413</v>
          </cell>
          <cell r="HK21">
            <v>3800.0000000000109</v>
          </cell>
        </row>
        <row r="24">
          <cell r="AH24">
            <v>2774.2939999999999</v>
          </cell>
          <cell r="AI24">
            <v>2755.5259999999998</v>
          </cell>
          <cell r="AJ24">
            <v>2736.7579999999998</v>
          </cell>
          <cell r="AK24">
            <v>2717.99</v>
          </cell>
          <cell r="AL24">
            <v>2699.2219999999998</v>
          </cell>
          <cell r="AM24">
            <v>2680.4539999999997</v>
          </cell>
          <cell r="AN24">
            <v>2661.6859999999997</v>
          </cell>
          <cell r="AO24">
            <v>2642.9179999999997</v>
          </cell>
          <cell r="AP24">
            <v>2624.1499999999996</v>
          </cell>
          <cell r="AQ24">
            <v>2605.3819999999996</v>
          </cell>
          <cell r="AR24">
            <v>2586.6139999999996</v>
          </cell>
          <cell r="AS24">
            <v>2567.8459999999995</v>
          </cell>
          <cell r="AT24">
            <v>2549.0779999999995</v>
          </cell>
          <cell r="AU24">
            <v>2530.3099999999995</v>
          </cell>
          <cell r="AV24">
            <v>2511.5419999999995</v>
          </cell>
          <cell r="AW24">
            <v>2492.7739999999994</v>
          </cell>
          <cell r="AX24">
            <v>2474.0059999999994</v>
          </cell>
          <cell r="AY24">
            <v>2455.2379999999994</v>
          </cell>
          <cell r="AZ24">
            <v>2436.4699999999993</v>
          </cell>
          <cell r="BA24">
            <v>2417.7019999999993</v>
          </cell>
          <cell r="BB24">
            <v>2398.9339999999993</v>
          </cell>
          <cell r="BC24">
            <v>2380.1659999999993</v>
          </cell>
          <cell r="BD24">
            <v>2361.3979999999992</v>
          </cell>
          <cell r="BE24">
            <v>2342.6299999999992</v>
          </cell>
          <cell r="BF24">
            <v>2323.8619999999992</v>
          </cell>
          <cell r="BG24">
            <v>2305.0939999999991</v>
          </cell>
          <cell r="BH24">
            <v>2286.3259999999991</v>
          </cell>
          <cell r="BI24">
            <v>2267.5579999999991</v>
          </cell>
          <cell r="BJ24">
            <v>2248.7899999999991</v>
          </cell>
          <cell r="BK24">
            <v>2230.021999999999</v>
          </cell>
          <cell r="BL24">
            <v>2211.253999999999</v>
          </cell>
          <cell r="BM24">
            <v>2192.485999999999</v>
          </cell>
        </row>
        <row r="28">
          <cell r="D28">
            <v>-3.1696264364959803</v>
          </cell>
          <cell r="E28">
            <v>-3.1666898526706673</v>
          </cell>
          <cell r="F28">
            <v>-3.1713498292190376</v>
          </cell>
          <cell r="G28">
            <v>-3.1788828134822111</v>
          </cell>
          <cell r="H28">
            <v>-3.1847317206390624</v>
          </cell>
          <cell r="I28">
            <v>-3.180717901636311</v>
          </cell>
          <cell r="J28">
            <v>-3.1768287419953296</v>
          </cell>
          <cell r="K28">
            <v>-3.1707775469592234</v>
          </cell>
          <cell r="L28">
            <v>-3.1705548935048111</v>
          </cell>
          <cell r="M28">
            <v>-3.1696129206680825</v>
          </cell>
          <cell r="N28">
            <v>-3.1655394857478809</v>
          </cell>
          <cell r="O28">
            <v>-3.1602469218498648</v>
          </cell>
          <cell r="P28">
            <v>-3.1598622722492475</v>
          </cell>
          <cell r="Q28">
            <v>-3.1573980111621993</v>
          </cell>
          <cell r="R28">
            <v>-3.1559495529020047</v>
          </cell>
          <cell r="S28">
            <v>-3.1545438268087014</v>
          </cell>
          <cell r="T28">
            <v>-3.1529662437368811</v>
          </cell>
          <cell r="U28">
            <v>-3.1521534655102825</v>
          </cell>
          <cell r="V28">
            <v>-3.1480247479866508</v>
          </cell>
          <cell r="W28">
            <v>-3.1465229750428132</v>
          </cell>
          <cell r="X28">
            <v>-3.1465396532756893</v>
          </cell>
          <cell r="Y28">
            <v>-3.1512689638881071</v>
          </cell>
          <cell r="Z28">
            <v>-3.1490961021205939</v>
          </cell>
          <cell r="AA28">
            <v>-3.1510184937046466</v>
          </cell>
          <cell r="AB28">
            <v>-3.1508905317469806</v>
          </cell>
          <cell r="AC28">
            <v>-3.1493663071014892</v>
          </cell>
          <cell r="AD28">
            <v>-3.1490433451583879</v>
          </cell>
          <cell r="AE28">
            <v>-3.1435781250526404</v>
          </cell>
          <cell r="AF28">
            <v>-3.1456812526432962</v>
          </cell>
          <cell r="AG28">
            <v>-3.1381599084022618</v>
          </cell>
          <cell r="AH28">
            <v>-3.1381599084022618</v>
          </cell>
          <cell r="AI28">
            <v>0.4356665545087483</v>
          </cell>
          <cell r="AJ28">
            <v>0.4356665545087483</v>
          </cell>
          <cell r="AK28">
            <v>0.4356665545087483</v>
          </cell>
          <cell r="AL28">
            <v>0.4356665545087483</v>
          </cell>
          <cell r="AM28">
            <v>0.4356665545087483</v>
          </cell>
          <cell r="AN28">
            <v>0.4356665545087483</v>
          </cell>
          <cell r="AO28">
            <v>0.4356665545087483</v>
          </cell>
          <cell r="AP28">
            <v>0.4356665545087483</v>
          </cell>
          <cell r="AQ28">
            <v>0.4356665545087483</v>
          </cell>
          <cell r="AR28">
            <v>0.4356665545087483</v>
          </cell>
          <cell r="AS28">
            <v>0.4356665545087483</v>
          </cell>
          <cell r="AT28">
            <v>0.4356665545087483</v>
          </cell>
          <cell r="AU28">
            <v>0.4356665545087483</v>
          </cell>
          <cell r="AV28">
            <v>0.4356665545087483</v>
          </cell>
          <cell r="AW28">
            <v>0.4356665545087483</v>
          </cell>
          <cell r="AX28">
            <v>0.4356665545087483</v>
          </cell>
          <cell r="AY28">
            <v>0.4356665545087483</v>
          </cell>
          <cell r="AZ28">
            <v>0.4356665545087483</v>
          </cell>
          <cell r="BA28">
            <v>0.4356665545087483</v>
          </cell>
          <cell r="BB28">
            <v>0.4356665545087483</v>
          </cell>
          <cell r="BC28">
            <v>0.4356665545087483</v>
          </cell>
          <cell r="BD28">
            <v>0.4356665545087483</v>
          </cell>
          <cell r="BE28">
            <v>0.4356665545087483</v>
          </cell>
          <cell r="BF28">
            <v>0.4356665545087483</v>
          </cell>
          <cell r="BG28">
            <v>0.4356665545087483</v>
          </cell>
          <cell r="BH28">
            <v>0.4356665545087483</v>
          </cell>
          <cell r="BI28">
            <v>0.4356665545087483</v>
          </cell>
          <cell r="BJ28">
            <v>0.4356665545087483</v>
          </cell>
          <cell r="BK28">
            <v>0.4356665545087483</v>
          </cell>
          <cell r="BL28">
            <v>0.4356665545087483</v>
          </cell>
          <cell r="BM28">
            <v>0.4356665545087483</v>
          </cell>
          <cell r="BN28">
            <v>0.43662563044132086</v>
          </cell>
          <cell r="BO28">
            <v>0.43419845810402502</v>
          </cell>
          <cell r="BP28">
            <v>0.43456984937083853</v>
          </cell>
          <cell r="BQ28">
            <v>0.43806859151830313</v>
          </cell>
          <cell r="BR28">
            <v>0.43832384950673842</v>
          </cell>
          <cell r="BS28">
            <v>0.43857910749517376</v>
          </cell>
          <cell r="BT28">
            <v>0.43905009435102438</v>
          </cell>
          <cell r="BU28">
            <v>0.44267375225228667</v>
          </cell>
          <cell r="BV28">
            <v>0.44291116188368057</v>
          </cell>
          <cell r="BW28">
            <v>0.44347031442230928</v>
          </cell>
          <cell r="BX28">
            <v>0.4436315733934616</v>
          </cell>
          <cell r="BY28">
            <v>0.44379283236461387</v>
          </cell>
          <cell r="BZ28">
            <v>0.44395409133576619</v>
          </cell>
          <cell r="CA28">
            <v>0.4186282228860132</v>
          </cell>
          <cell r="CB28">
            <v>0.39988705778315237</v>
          </cell>
          <cell r="CC28">
            <v>0.38078790820584707</v>
          </cell>
          <cell r="CD28">
            <v>0.353935131414646</v>
          </cell>
          <cell r="CE28">
            <v>0.32708235462344493</v>
          </cell>
          <cell r="CF28">
            <v>0.30022957783224391</v>
          </cell>
          <cell r="CG28">
            <v>0.27337680104104284</v>
          </cell>
          <cell r="CH28">
            <v>0.25107919638671378</v>
          </cell>
          <cell r="CI28">
            <v>0.23536629507927684</v>
          </cell>
          <cell r="CJ28">
            <v>0.2162671455019716</v>
          </cell>
          <cell r="CK28">
            <v>0.18941436871077053</v>
          </cell>
          <cell r="CL28">
            <v>0.16262888667057887</v>
          </cell>
          <cell r="CM28">
            <v>0.13584340463038724</v>
          </cell>
          <cell r="CN28">
            <v>0.10905792259019559</v>
          </cell>
          <cell r="CO28">
            <v>8.6827612686875957E-2</v>
          </cell>
          <cell r="CP28">
            <v>7.1182006130448464E-2</v>
          </cell>
          <cell r="CQ28">
            <v>5.2150151304152639E-2</v>
          </cell>
          <cell r="CR28">
            <v>5.2150151304152639E-2</v>
          </cell>
          <cell r="CS28">
            <v>0.76529811574697171</v>
          </cell>
          <cell r="CT28">
            <v>0.76529811574697171</v>
          </cell>
          <cell r="CU28">
            <v>0.76529811574697171</v>
          </cell>
          <cell r="CV28">
            <v>0.76529811574697171</v>
          </cell>
          <cell r="CW28">
            <v>0.76529811574697171</v>
          </cell>
          <cell r="CX28">
            <v>0.76529811574697171</v>
          </cell>
          <cell r="CY28">
            <v>0.76529811574697171</v>
          </cell>
          <cell r="CZ28">
            <v>0.76529811574697171</v>
          </cell>
          <cell r="DA28">
            <v>0.76529811574697171</v>
          </cell>
          <cell r="DB28">
            <v>0.76529811574697171</v>
          </cell>
          <cell r="DC28">
            <v>0.76529811574697171</v>
          </cell>
          <cell r="DD28">
            <v>0.76529811574697171</v>
          </cell>
          <cell r="DE28">
            <v>0.76529811574697171</v>
          </cell>
          <cell r="DF28">
            <v>0.76529811574697171</v>
          </cell>
          <cell r="DG28">
            <v>0.76529811574697171</v>
          </cell>
          <cell r="DH28">
            <v>0.76529811574697171</v>
          </cell>
          <cell r="DI28">
            <v>0.76529811574697171</v>
          </cell>
          <cell r="DJ28">
            <v>0.76529811574697171</v>
          </cell>
          <cell r="DK28">
            <v>0.76529811574697171</v>
          </cell>
          <cell r="DL28">
            <v>0.76529811574697171</v>
          </cell>
          <cell r="DM28">
            <v>0.76529811574697171</v>
          </cell>
          <cell r="DN28">
            <v>0.76529811574697171</v>
          </cell>
          <cell r="DO28">
            <v>0.76529811574697171</v>
          </cell>
          <cell r="DP28">
            <v>0.76529811574697171</v>
          </cell>
          <cell r="DQ28">
            <v>0.76529811574697171</v>
          </cell>
          <cell r="DR28">
            <v>0.76529811574697171</v>
          </cell>
          <cell r="DS28">
            <v>0.76529811574697171</v>
          </cell>
          <cell r="DT28">
            <v>0.76529811574697171</v>
          </cell>
          <cell r="DU28">
            <v>0.76529811574697171</v>
          </cell>
          <cell r="DV28">
            <v>0.76529811574697171</v>
          </cell>
          <cell r="DW28">
            <v>0.76529811574697171</v>
          </cell>
          <cell r="DX28">
            <v>0.7757605488413285</v>
          </cell>
          <cell r="DY28">
            <v>0.79089415473482305</v>
          </cell>
          <cell r="DZ28">
            <v>0.80711196460543044</v>
          </cell>
          <cell r="EA28">
            <v>0.81388699861532154</v>
          </cell>
          <cell r="EB28">
            <v>0.81613855345976904</v>
          </cell>
          <cell r="EC28">
            <v>0.82508593602965397</v>
          </cell>
          <cell r="ED28">
            <v>0.82862612660654611</v>
          </cell>
          <cell r="EE28">
            <v>0.83209999446772132</v>
          </cell>
          <cell r="EF28">
            <v>0.8398259584896578</v>
          </cell>
          <cell r="EG28">
            <v>0.85309439964911982</v>
          </cell>
          <cell r="EH28">
            <v>0.8537896573339453</v>
          </cell>
          <cell r="EI28">
            <v>0.84942307784525162</v>
          </cell>
          <cell r="EJ28">
            <v>0.85226342971591207</v>
          </cell>
          <cell r="EK28">
            <v>0.85590868021717759</v>
          </cell>
          <cell r="EL28">
            <v>0.85955393071844322</v>
          </cell>
          <cell r="EM28">
            <v>0.86409143596889892</v>
          </cell>
          <cell r="EN28">
            <v>0.87035934838388873</v>
          </cell>
          <cell r="EO28">
            <v>0.87071745936615697</v>
          </cell>
          <cell r="EP28">
            <v>0.86332194313452937</v>
          </cell>
          <cell r="EQ28">
            <v>0.86365542666790407</v>
          </cell>
          <cell r="ER28">
            <v>0.86386273254313628</v>
          </cell>
          <cell r="ES28">
            <v>0.86490045564582474</v>
          </cell>
          <cell r="ET28">
            <v>0.87049335088538526</v>
          </cell>
          <cell r="EU28">
            <v>0.87704309211534648</v>
          </cell>
          <cell r="EV28">
            <v>0.87381358372954443</v>
          </cell>
          <cell r="EW28">
            <v>0.86619518568031761</v>
          </cell>
          <cell r="EX28">
            <v>0.86618109449515557</v>
          </cell>
          <cell r="EY28">
            <v>0.86610658490754944</v>
          </cell>
          <cell r="EZ28">
            <v>0.86603207531994331</v>
          </cell>
          <cell r="FA28">
            <v>0.87051273786920902</v>
          </cell>
          <cell r="FB28">
            <v>0.8770693554477359</v>
          </cell>
          <cell r="FC28">
            <v>0.84800687800131946</v>
          </cell>
          <cell r="FD28">
            <v>0.8111907733410072</v>
          </cell>
          <cell r="FE28">
            <v>0.77437466868069493</v>
          </cell>
          <cell r="FF28">
            <v>0.77933413602576629</v>
          </cell>
          <cell r="FG28">
            <v>0.78088714040431428</v>
          </cell>
          <cell r="FH28">
            <v>0.78730588219564257</v>
          </cell>
          <cell r="FI28">
            <v>0.79554083877538373</v>
          </cell>
          <cell r="FJ28">
            <v>0.7946160992639798</v>
          </cell>
          <cell r="FK28">
            <v>0.78593773253868016</v>
          </cell>
          <cell r="FL28">
            <v>0.78185228330787926</v>
          </cell>
          <cell r="FM28">
            <v>0.78348688791287924</v>
          </cell>
          <cell r="FN28">
            <v>0.7851214925178791</v>
          </cell>
          <cell r="FO28">
            <v>0.79635837558545786</v>
          </cell>
          <cell r="FP28">
            <v>0.81317054073478734</v>
          </cell>
          <cell r="FQ28">
            <v>0.81986698251330625</v>
          </cell>
          <cell r="FR28">
            <v>0.8221745346284004</v>
          </cell>
          <cell r="FS28">
            <v>0.83185513466163008</v>
          </cell>
          <cell r="FT28">
            <v>0.82478228468030013</v>
          </cell>
          <cell r="FU28">
            <v>0.82368053516536588</v>
          </cell>
          <cell r="FV28">
            <v>0.8271339577873037</v>
          </cell>
          <cell r="FW28">
            <v>0.83548971498089819</v>
          </cell>
          <cell r="FX28">
            <v>0.83372974880368222</v>
          </cell>
          <cell r="FY28">
            <v>0.82758089296304127</v>
          </cell>
          <cell r="FZ28">
            <v>0.87033204443248713</v>
          </cell>
          <cell r="GA28">
            <v>0.92735148850097326</v>
          </cell>
          <cell r="GB28">
            <v>0.97162621467332844</v>
          </cell>
          <cell r="GC28">
            <v>1.0102227043431913</v>
          </cell>
          <cell r="GD28">
            <v>1.0498409247827549</v>
          </cell>
          <cell r="GE28">
            <v>1.0736280412623052</v>
          </cell>
          <cell r="GF28">
            <v>1.0866332667325356</v>
          </cell>
          <cell r="GG28">
            <v>1.0979285050391991</v>
          </cell>
          <cell r="GH28">
            <v>0.90780245628897582</v>
          </cell>
          <cell r="GI28">
            <v>0.90466568642465939</v>
          </cell>
          <cell r="GJ28">
            <v>0.90212803415163401</v>
          </cell>
          <cell r="GK28">
            <v>0.91605208233991653</v>
          </cell>
          <cell r="GL28">
            <v>0.96733452433417966</v>
          </cell>
          <cell r="GM28">
            <v>1.0180770397101304</v>
          </cell>
          <cell r="GN28">
            <v>1.0619071122598032</v>
          </cell>
          <cell r="GO28">
            <v>1.1000675451291566</v>
          </cell>
          <cell r="GP28">
            <v>1.1181061280084552</v>
          </cell>
          <cell r="GQ28">
            <v>1.1312926153135796</v>
          </cell>
          <cell r="GR28">
            <v>1.154073013044872</v>
          </cell>
          <cell r="GS28">
            <v>1.1718966129085424</v>
          </cell>
          <cell r="GT28">
            <v>1.1889450390795255</v>
          </cell>
          <cell r="GU28">
            <v>1.2049020183865455</v>
          </cell>
          <cell r="GV28">
            <v>1.2526440360649007</v>
          </cell>
          <cell r="GW28">
            <v>1.3169595551763575</v>
          </cell>
          <cell r="GX28">
            <v>1.3779239048608691</v>
          </cell>
          <cell r="GY28">
            <v>1.4234487194678282</v>
          </cell>
          <cell r="GZ28">
            <v>1.461762813464748</v>
          </cell>
          <cell r="HA28">
            <v>1.4716994144504616</v>
          </cell>
          <cell r="HB28">
            <v>1.4738823882222798</v>
          </cell>
          <cell r="HC28">
            <v>1.4715508936226305</v>
          </cell>
          <cell r="HD28">
            <v>1.4675770866471562</v>
          </cell>
          <cell r="HE28">
            <v>1.4889937502141053</v>
          </cell>
          <cell r="HF28">
            <v>1.5595548244972564</v>
          </cell>
          <cell r="HG28">
            <v>1.6350582897514745</v>
          </cell>
          <cell r="HH28">
            <v>1.7071755067358241</v>
          </cell>
          <cell r="HI28">
            <v>1.7634637263851476</v>
          </cell>
          <cell r="HJ28">
            <v>1.8064612327101102</v>
          </cell>
          <cell r="HK28">
            <v>1.8408786582813716</v>
          </cell>
        </row>
        <row r="30">
          <cell r="D30">
            <v>835.54725714285712</v>
          </cell>
          <cell r="E30">
            <v>845.0585142857143</v>
          </cell>
          <cell r="F30">
            <v>854.56977142857147</v>
          </cell>
          <cell r="G30">
            <v>864.08102857142865</v>
          </cell>
          <cell r="H30">
            <v>873.59228571428582</v>
          </cell>
          <cell r="I30">
            <v>883.103542857143</v>
          </cell>
          <cell r="J30">
            <v>892.61480000000017</v>
          </cell>
          <cell r="K30">
            <v>902.12605714285735</v>
          </cell>
          <cell r="L30">
            <v>911.63731428571452</v>
          </cell>
          <cell r="M30">
            <v>921.1485714285717</v>
          </cell>
          <cell r="N30">
            <v>930.65982857142887</v>
          </cell>
          <cell r="O30">
            <v>940.17108571428605</v>
          </cell>
          <cell r="P30">
            <v>949.68234285714323</v>
          </cell>
          <cell r="Q30">
            <v>959.1936000000004</v>
          </cell>
          <cell r="R30">
            <v>968.70485714285758</v>
          </cell>
          <cell r="S30">
            <v>978.21611428571475</v>
          </cell>
          <cell r="T30">
            <v>987.72737142857193</v>
          </cell>
          <cell r="U30">
            <v>997.2386285714291</v>
          </cell>
          <cell r="V30">
            <v>1006.7498857142863</v>
          </cell>
          <cell r="W30">
            <v>1016.2611428571435</v>
          </cell>
          <cell r="X30">
            <v>1025.7724000000005</v>
          </cell>
          <cell r="Y30">
            <v>1035.2836571428577</v>
          </cell>
          <cell r="Z30">
            <v>1044.7949142857149</v>
          </cell>
          <cell r="AA30">
            <v>1054.306171428572</v>
          </cell>
          <cell r="AB30">
            <v>1063.8174285714292</v>
          </cell>
          <cell r="AC30">
            <v>1073.3286857142864</v>
          </cell>
          <cell r="AD30">
            <v>1082.8399428571436</v>
          </cell>
          <cell r="AE30">
            <v>1092.3512000000007</v>
          </cell>
          <cell r="AF30">
            <v>1101.8624571428579</v>
          </cell>
          <cell r="AG30">
            <v>1111.3737142857151</v>
          </cell>
          <cell r="AH30">
            <v>1111.3737142857151</v>
          </cell>
          <cell r="AI30">
            <v>1120.5781566820285</v>
          </cell>
          <cell r="AJ30">
            <v>1129.7825990783419</v>
          </cell>
          <cell r="AK30">
            <v>1138.9870414746554</v>
          </cell>
          <cell r="AL30">
            <v>1148.1914838709688</v>
          </cell>
          <cell r="AM30">
            <v>1157.3959262672822</v>
          </cell>
          <cell r="AN30">
            <v>1166.6003686635956</v>
          </cell>
          <cell r="AO30">
            <v>1175.8048110599091</v>
          </cell>
          <cell r="AP30">
            <v>1185.0092534562225</v>
          </cell>
          <cell r="AQ30">
            <v>1194.2136958525359</v>
          </cell>
          <cell r="AR30">
            <v>1203.4181382488493</v>
          </cell>
          <cell r="AS30">
            <v>1212.6225806451628</v>
          </cell>
          <cell r="AT30">
            <v>1221.8270230414762</v>
          </cell>
          <cell r="AU30">
            <v>1231.0314654377896</v>
          </cell>
          <cell r="AV30">
            <v>1240.235907834103</v>
          </cell>
          <cell r="AW30">
            <v>1249.4403502304165</v>
          </cell>
          <cell r="AX30">
            <v>1258.6447926267299</v>
          </cell>
          <cell r="AY30">
            <v>1267.8492350230433</v>
          </cell>
          <cell r="AZ30">
            <v>1277.0536774193567</v>
          </cell>
          <cell r="BA30">
            <v>1286.2581198156702</v>
          </cell>
          <cell r="BB30">
            <v>1295.4625622119836</v>
          </cell>
          <cell r="BC30">
            <v>1304.667004608297</v>
          </cell>
          <cell r="BD30">
            <v>1313.8714470046104</v>
          </cell>
          <cell r="BE30">
            <v>1323.0758894009239</v>
          </cell>
          <cell r="BF30">
            <v>1332.2803317972373</v>
          </cell>
          <cell r="BG30">
            <v>1341.4847741935507</v>
          </cell>
          <cell r="BH30">
            <v>1350.6892165898641</v>
          </cell>
          <cell r="BI30">
            <v>1359.8936589861776</v>
          </cell>
          <cell r="BJ30">
            <v>1369.098101382491</v>
          </cell>
          <cell r="BK30">
            <v>1378.3025437788044</v>
          </cell>
          <cell r="BL30">
            <v>1387.5069861751178</v>
          </cell>
          <cell r="BM30">
            <v>1396.7114285714313</v>
          </cell>
          <cell r="BN30">
            <v>1406.2226857142884</v>
          </cell>
          <cell r="BO30">
            <v>1415.7339428571456</v>
          </cell>
          <cell r="BP30">
            <v>1425.2452000000028</v>
          </cell>
          <cell r="BQ30">
            <v>1434.75645714286</v>
          </cell>
          <cell r="BR30">
            <v>1444.2677142857171</v>
          </cell>
          <cell r="BS30">
            <v>1453.7789714285743</v>
          </cell>
          <cell r="BT30">
            <v>1463.2902285714315</v>
          </cell>
          <cell r="BU30">
            <v>1472.8014857142887</v>
          </cell>
          <cell r="BV30">
            <v>1482.3127428571458</v>
          </cell>
          <cell r="BW30">
            <v>1491.824000000003</v>
          </cell>
          <cell r="BX30">
            <v>1501.3352571428602</v>
          </cell>
          <cell r="BY30">
            <v>1510.8465142857174</v>
          </cell>
          <cell r="BZ30">
            <v>1520.3577714285746</v>
          </cell>
          <cell r="CA30">
            <v>1529.8690285714317</v>
          </cell>
          <cell r="CB30">
            <v>1539.3802857142889</v>
          </cell>
          <cell r="CC30">
            <v>1548.8915428571461</v>
          </cell>
          <cell r="CD30">
            <v>1558.4028000000033</v>
          </cell>
          <cell r="CE30">
            <v>1567.9140571428604</v>
          </cell>
          <cell r="CF30">
            <v>1577.4253142857176</v>
          </cell>
          <cell r="CG30">
            <v>1586.9365714285748</v>
          </cell>
          <cell r="CH30">
            <v>1596.447828571432</v>
          </cell>
          <cell r="CI30">
            <v>1605.9590857142891</v>
          </cell>
          <cell r="CJ30">
            <v>1615.4703428571463</v>
          </cell>
          <cell r="CK30">
            <v>1624.9816000000035</v>
          </cell>
          <cell r="CL30">
            <v>1634.4928571428607</v>
          </cell>
          <cell r="CM30">
            <v>1644.0041142857178</v>
          </cell>
          <cell r="CN30">
            <v>1653.515371428575</v>
          </cell>
          <cell r="CO30">
            <v>1663.0266285714322</v>
          </cell>
          <cell r="CP30">
            <v>1672.5378857142894</v>
          </cell>
          <cell r="CQ30">
            <v>1682.0491428571465</v>
          </cell>
          <cell r="CR30">
            <v>1682.0491428571465</v>
          </cell>
          <cell r="CS30">
            <v>1691.25358525346</v>
          </cell>
          <cell r="CT30">
            <v>1700.4580276497734</v>
          </cell>
          <cell r="CU30">
            <v>1709.6624700460868</v>
          </cell>
          <cell r="CV30">
            <v>1718.8669124424002</v>
          </cell>
          <cell r="CW30">
            <v>1728.0713548387137</v>
          </cell>
          <cell r="CX30">
            <v>1737.2757972350271</v>
          </cell>
          <cell r="CY30">
            <v>1746.4802396313405</v>
          </cell>
          <cell r="CZ30">
            <v>1755.6846820276539</v>
          </cell>
          <cell r="DA30">
            <v>1764.8891244239674</v>
          </cell>
          <cell r="DB30">
            <v>1774.0935668202808</v>
          </cell>
          <cell r="DC30">
            <v>1783.2980092165942</v>
          </cell>
          <cell r="DD30">
            <v>1792.5024516129076</v>
          </cell>
          <cell r="DE30">
            <v>1801.7068940092211</v>
          </cell>
          <cell r="DF30">
            <v>1810.9113364055345</v>
          </cell>
          <cell r="DG30">
            <v>1820.1157788018479</v>
          </cell>
          <cell r="DH30">
            <v>1829.3202211981613</v>
          </cell>
          <cell r="DI30">
            <v>1838.5246635944748</v>
          </cell>
          <cell r="DJ30">
            <v>1847.7291059907882</v>
          </cell>
          <cell r="DK30">
            <v>1856.9335483871016</v>
          </cell>
          <cell r="DL30">
            <v>1866.137990783415</v>
          </cell>
          <cell r="DM30">
            <v>1875.3424331797285</v>
          </cell>
          <cell r="DN30">
            <v>1884.5468755760419</v>
          </cell>
          <cell r="DO30">
            <v>1893.7513179723553</v>
          </cell>
          <cell r="DP30">
            <v>1902.9557603686687</v>
          </cell>
          <cell r="DQ30">
            <v>1912.1602027649822</v>
          </cell>
          <cell r="DR30">
            <v>1921.3646451612956</v>
          </cell>
          <cell r="DS30">
            <v>1930.569087557609</v>
          </cell>
          <cell r="DT30">
            <v>1939.7735299539224</v>
          </cell>
          <cell r="DU30">
            <v>1948.9779723502359</v>
          </cell>
          <cell r="DV30">
            <v>1958.1824147465493</v>
          </cell>
          <cell r="DW30">
            <v>1967.3868571428627</v>
          </cell>
          <cell r="DX30">
            <v>1976.5912995391761</v>
          </cell>
          <cell r="DY30">
            <v>1985.7957419354896</v>
          </cell>
          <cell r="DZ30">
            <v>1995.000184331803</v>
          </cell>
          <cell r="EA30">
            <v>2004.2046267281164</v>
          </cell>
          <cell r="EB30">
            <v>2013.4090691244298</v>
          </cell>
          <cell r="EC30">
            <v>2022.6135115207433</v>
          </cell>
          <cell r="ED30">
            <v>2031.8179539170567</v>
          </cell>
          <cell r="EE30">
            <v>2041.0223963133701</v>
          </cell>
          <cell r="EF30">
            <v>2050.2268387096833</v>
          </cell>
          <cell r="EG30">
            <v>2059.4312811059967</v>
          </cell>
          <cell r="EH30">
            <v>2068.6357235023102</v>
          </cell>
          <cell r="EI30">
            <v>2077.8401658986236</v>
          </cell>
          <cell r="EJ30">
            <v>2087.044608294937</v>
          </cell>
          <cell r="EK30">
            <v>2096.2490506912504</v>
          </cell>
          <cell r="EL30">
            <v>2105.4534930875639</v>
          </cell>
          <cell r="EM30">
            <v>2114.6579354838773</v>
          </cell>
          <cell r="EN30">
            <v>2123.8623778801907</v>
          </cell>
          <cell r="EO30">
            <v>2133.0668202765041</v>
          </cell>
          <cell r="EP30">
            <v>2142.2712626728176</v>
          </cell>
          <cell r="EQ30">
            <v>2151.475705069131</v>
          </cell>
          <cell r="ER30">
            <v>2160.6801474654444</v>
          </cell>
          <cell r="ES30">
            <v>2169.8845898617578</v>
          </cell>
          <cell r="ET30">
            <v>2179.0890322580713</v>
          </cell>
          <cell r="EU30">
            <v>2188.2934746543847</v>
          </cell>
          <cell r="EV30">
            <v>2197.4979170506981</v>
          </cell>
          <cell r="EW30">
            <v>2206.7023594470115</v>
          </cell>
          <cell r="EX30">
            <v>2215.906801843325</v>
          </cell>
          <cell r="EY30">
            <v>2225.1112442396384</v>
          </cell>
          <cell r="EZ30">
            <v>2234.3156866359518</v>
          </cell>
          <cell r="FA30">
            <v>2243.5201290322652</v>
          </cell>
          <cell r="FB30">
            <v>2252.7245714285787</v>
          </cell>
          <cell r="FC30">
            <v>2262.2358285714358</v>
          </cell>
          <cell r="FD30">
            <v>2271.747085714293</v>
          </cell>
          <cell r="FE30">
            <v>2281.2583428571502</v>
          </cell>
          <cell r="FF30">
            <v>2290.7696000000074</v>
          </cell>
          <cell r="FG30">
            <v>2300.2808571428645</v>
          </cell>
          <cell r="FH30">
            <v>2309.7921142857217</v>
          </cell>
          <cell r="FI30">
            <v>2319.3033714285789</v>
          </cell>
          <cell r="FJ30">
            <v>2328.8146285714361</v>
          </cell>
          <cell r="FK30">
            <v>2338.3258857142932</v>
          </cell>
          <cell r="FL30">
            <v>2347.8371428571504</v>
          </cell>
          <cell r="FM30">
            <v>2357.3484000000076</v>
          </cell>
          <cell r="FN30">
            <v>2366.8596571428648</v>
          </cell>
          <cell r="FO30">
            <v>2376.3709142857219</v>
          </cell>
          <cell r="FP30">
            <v>2385.8821714285791</v>
          </cell>
          <cell r="FQ30">
            <v>2395.3934285714363</v>
          </cell>
          <cell r="FR30">
            <v>2404.9046857142935</v>
          </cell>
          <cell r="FS30">
            <v>2414.4159428571506</v>
          </cell>
          <cell r="FT30">
            <v>2423.9272000000078</v>
          </cell>
          <cell r="FU30">
            <v>2433.438457142865</v>
          </cell>
          <cell r="FV30">
            <v>2442.9497142857222</v>
          </cell>
          <cell r="FW30">
            <v>2452.4609714285793</v>
          </cell>
          <cell r="FX30">
            <v>2461.9722285714365</v>
          </cell>
          <cell r="FY30">
            <v>2471.4834857142937</v>
          </cell>
          <cell r="FZ30">
            <v>2480.9947428571509</v>
          </cell>
          <cell r="GA30">
            <v>2490.506000000008</v>
          </cell>
          <cell r="GB30">
            <v>2500.0172571428652</v>
          </cell>
          <cell r="GC30">
            <v>2509.5285142857224</v>
          </cell>
          <cell r="GD30">
            <v>2519.0397714285796</v>
          </cell>
          <cell r="GE30">
            <v>2528.5510285714367</v>
          </cell>
          <cell r="GF30">
            <v>2538.0622857142939</v>
          </cell>
          <cell r="GG30">
            <v>2547.2667281106073</v>
          </cell>
          <cell r="GH30">
            <v>2556.4711705069208</v>
          </cell>
          <cell r="GI30">
            <v>2565.6756129032342</v>
          </cell>
          <cell r="GJ30">
            <v>2574.8800552995476</v>
          </cell>
          <cell r="GK30">
            <v>2584.084497695861</v>
          </cell>
          <cell r="GL30">
            <v>2593.2889400921745</v>
          </cell>
          <cell r="GM30">
            <v>2602.4933824884879</v>
          </cell>
          <cell r="GN30">
            <v>2611.6978248848013</v>
          </cell>
          <cell r="GO30">
            <v>2620.9022672811147</v>
          </cell>
          <cell r="GP30">
            <v>2630.1067096774282</v>
          </cell>
          <cell r="GQ30">
            <v>2639.3111520737416</v>
          </cell>
          <cell r="GR30">
            <v>2648.515594470055</v>
          </cell>
          <cell r="GS30">
            <v>2657.7200368663684</v>
          </cell>
          <cell r="GT30">
            <v>2666.9244792626819</v>
          </cell>
          <cell r="GU30">
            <v>2676.1289216589953</v>
          </cell>
          <cell r="GV30">
            <v>2685.3333640553087</v>
          </cell>
          <cell r="GW30">
            <v>2694.5378064516221</v>
          </cell>
          <cell r="GX30">
            <v>2703.7422488479356</v>
          </cell>
          <cell r="GY30">
            <v>2712.946691244249</v>
          </cell>
          <cell r="GZ30">
            <v>2722.1511336405624</v>
          </cell>
          <cell r="HA30">
            <v>2731.3555760368758</v>
          </cell>
          <cell r="HB30">
            <v>2740.5600184331893</v>
          </cell>
          <cell r="HC30">
            <v>2749.7644608295027</v>
          </cell>
          <cell r="HD30">
            <v>2758.9689032258161</v>
          </cell>
          <cell r="HE30">
            <v>2768.1733456221295</v>
          </cell>
          <cell r="HF30">
            <v>2777.377788018443</v>
          </cell>
          <cell r="HG30">
            <v>2786.5822304147564</v>
          </cell>
          <cell r="HH30">
            <v>2795.7866728110698</v>
          </cell>
          <cell r="HI30">
            <v>2804.9911152073832</v>
          </cell>
          <cell r="HJ30">
            <v>2814.1955576036967</v>
          </cell>
          <cell r="HK30">
            <v>2823.4000000000101</v>
          </cell>
        </row>
        <row r="34">
          <cell r="D34">
            <v>0.2014608669578295</v>
          </cell>
          <cell r="E34">
            <v>0.20680177098465899</v>
          </cell>
          <cell r="F34">
            <v>0.20188861670961178</v>
          </cell>
          <cell r="G34">
            <v>0.19765313589763697</v>
          </cell>
          <cell r="H34">
            <v>0.19317665458613564</v>
          </cell>
          <cell r="I34">
            <v>0.19266769922466834</v>
          </cell>
          <cell r="J34">
            <v>0.19903207263032435</v>
          </cell>
          <cell r="K34">
            <v>0.21034463028255568</v>
          </cell>
          <cell r="L34">
            <v>0.21137862754276876</v>
          </cell>
          <cell r="M34">
            <v>0.21322184466599553</v>
          </cell>
          <cell r="N34">
            <v>0.21631902790878854</v>
          </cell>
          <cell r="O34">
            <v>0.21984380370003365</v>
          </cell>
          <cell r="P34">
            <v>0.22434228771045683</v>
          </cell>
          <cell r="Q34">
            <v>0.22880869021403066</v>
          </cell>
          <cell r="R34">
            <v>0.23096940778609767</v>
          </cell>
          <cell r="S34">
            <v>0.23311728289241124</v>
          </cell>
          <cell r="T34">
            <v>0.23748189180246229</v>
          </cell>
          <cell r="U34">
            <v>0.23930540482210236</v>
          </cell>
          <cell r="V34">
            <v>0.24231917469105752</v>
          </cell>
          <cell r="W34">
            <v>0.24595621281106972</v>
          </cell>
          <cell r="X34">
            <v>0.24802663380779424</v>
          </cell>
          <cell r="Y34">
            <v>0.23731075069492974</v>
          </cell>
          <cell r="Z34">
            <v>0.23169176963685978</v>
          </cell>
          <cell r="AA34">
            <v>0.23382079816783088</v>
          </cell>
          <cell r="AB34">
            <v>0.23231265127363759</v>
          </cell>
          <cell r="AC34">
            <v>0.23420010711917036</v>
          </cell>
          <cell r="AD34">
            <v>0.23966448907479898</v>
          </cell>
          <cell r="AE34">
            <v>0.24432952171535915</v>
          </cell>
          <cell r="AF34">
            <v>0.23746710093126178</v>
          </cell>
          <cell r="AG34">
            <v>0.24207641499597257</v>
          </cell>
          <cell r="AH34">
            <v>0.24207641499597257</v>
          </cell>
          <cell r="AI34">
            <v>0.35291866438356162</v>
          </cell>
          <cell r="AJ34">
            <v>0.35291866438356162</v>
          </cell>
          <cell r="AK34">
            <v>0.35291866438356162</v>
          </cell>
          <cell r="AL34">
            <v>0.35291866438356162</v>
          </cell>
          <cell r="AM34">
            <v>0.35291866438356162</v>
          </cell>
          <cell r="AN34">
            <v>0.35291866438356162</v>
          </cell>
          <cell r="AO34">
            <v>0.35291866438356162</v>
          </cell>
          <cell r="AP34">
            <v>0.35291866438356162</v>
          </cell>
          <cell r="AQ34">
            <v>0.35291866438356162</v>
          </cell>
          <cell r="AR34">
            <v>0.35291866438356162</v>
          </cell>
          <cell r="AS34">
            <v>0.35291866438356162</v>
          </cell>
          <cell r="AT34">
            <v>0.35291866438356162</v>
          </cell>
          <cell r="AU34">
            <v>0.35291866438356162</v>
          </cell>
          <cell r="AV34">
            <v>0.35291866438356162</v>
          </cell>
          <cell r="AW34">
            <v>0.35291866438356162</v>
          </cell>
          <cell r="AX34">
            <v>0.35291866438356162</v>
          </cell>
          <cell r="AY34">
            <v>0.35291866438356162</v>
          </cell>
          <cell r="AZ34">
            <v>0.35291866438356162</v>
          </cell>
          <cell r="BA34">
            <v>0.35291866438356162</v>
          </cell>
          <cell r="BB34">
            <v>0.35291866438356162</v>
          </cell>
          <cell r="BC34">
            <v>0.35291866438356162</v>
          </cell>
          <cell r="BD34">
            <v>0.35291866438356162</v>
          </cell>
          <cell r="BE34">
            <v>0.35291866438356162</v>
          </cell>
          <cell r="BF34">
            <v>0.35291866438356162</v>
          </cell>
          <cell r="BG34">
            <v>0.35291866438356162</v>
          </cell>
          <cell r="BH34">
            <v>0.35291866438356162</v>
          </cell>
          <cell r="BI34">
            <v>0.35291866438356162</v>
          </cell>
          <cell r="BJ34">
            <v>0.35291866438356162</v>
          </cell>
          <cell r="BK34">
            <v>0.35291866438356162</v>
          </cell>
          <cell r="BL34">
            <v>0.35291866438356162</v>
          </cell>
          <cell r="BM34">
            <v>0.35291866438356162</v>
          </cell>
          <cell r="BN34">
            <v>0.3561915261067613</v>
          </cell>
          <cell r="BO34">
            <v>0.35866503851489245</v>
          </cell>
          <cell r="BP34">
            <v>0.35882002352576337</v>
          </cell>
          <cell r="BQ34">
            <v>0.35929139253844822</v>
          </cell>
          <cell r="BR34">
            <v>0.36002132319496877</v>
          </cell>
          <cell r="BS34">
            <v>0.36158490953168559</v>
          </cell>
          <cell r="BT34">
            <v>0.36452539655333399</v>
          </cell>
          <cell r="BU34">
            <v>0.36907329795854399</v>
          </cell>
          <cell r="BV34">
            <v>0.37282185004868551</v>
          </cell>
          <cell r="BW34">
            <v>0.37425187474156674</v>
          </cell>
          <cell r="BX34">
            <v>0.3758668309412973</v>
          </cell>
          <cell r="BY34">
            <v>0.37748178714102787</v>
          </cell>
          <cell r="BZ34">
            <v>0.37926198306678582</v>
          </cell>
          <cell r="CA34">
            <v>0.38241907967747529</v>
          </cell>
          <cell r="CB34">
            <v>0.38727948108268534</v>
          </cell>
          <cell r="CC34">
            <v>0.39134053317282685</v>
          </cell>
          <cell r="CD34">
            <v>0.39308305786570807</v>
          </cell>
          <cell r="CE34">
            <v>0.39488893872297293</v>
          </cell>
          <cell r="CF34">
            <v>0.39669481958023772</v>
          </cell>
          <cell r="CG34">
            <v>0.39844933057448884</v>
          </cell>
          <cell r="CH34">
            <v>0.40158074225367146</v>
          </cell>
          <cell r="CI34">
            <v>0.40645312996025135</v>
          </cell>
          <cell r="CJ34">
            <v>0.41052616835176275</v>
          </cell>
          <cell r="CK34">
            <v>0.41228067934601387</v>
          </cell>
          <cell r="CL34">
            <v>0.41461224513478551</v>
          </cell>
          <cell r="CM34">
            <v>0.41669381092355717</v>
          </cell>
          <cell r="CN34">
            <v>0.41878051369863023</v>
          </cell>
          <cell r="CO34">
            <v>0.42224411715863475</v>
          </cell>
          <cell r="CP34">
            <v>0.42766958705699543</v>
          </cell>
          <cell r="CQ34">
            <v>0.43229570764028763</v>
          </cell>
          <cell r="CR34">
            <v>0.43229570764028763</v>
          </cell>
          <cell r="CS34">
            <v>0.59539297945205483</v>
          </cell>
          <cell r="CT34">
            <v>0.59539297945205483</v>
          </cell>
          <cell r="CU34">
            <v>0.59539297945205483</v>
          </cell>
          <cell r="CV34">
            <v>0.59539297945205483</v>
          </cell>
          <cell r="CW34">
            <v>0.59539297945205483</v>
          </cell>
          <cell r="CX34">
            <v>0.59539297945205483</v>
          </cell>
          <cell r="CY34">
            <v>0.59539297945205483</v>
          </cell>
          <cell r="CZ34">
            <v>0.59539297945205483</v>
          </cell>
          <cell r="DA34">
            <v>0.59539297945205483</v>
          </cell>
          <cell r="DB34">
            <v>0.59539297945205483</v>
          </cell>
          <cell r="DC34">
            <v>0.59539297945205483</v>
          </cell>
          <cell r="DD34">
            <v>0.59539297945205483</v>
          </cell>
          <cell r="DE34">
            <v>0.59539297945205483</v>
          </cell>
          <cell r="DF34">
            <v>0.59539297945205483</v>
          </cell>
          <cell r="DG34">
            <v>0.59539297945205483</v>
          </cell>
          <cell r="DH34">
            <v>0.59539297945205483</v>
          </cell>
          <cell r="DI34">
            <v>0.59539297945205483</v>
          </cell>
          <cell r="DJ34">
            <v>0.59539297945205483</v>
          </cell>
          <cell r="DK34">
            <v>0.59539297945205483</v>
          </cell>
          <cell r="DL34">
            <v>0.59539297945205483</v>
          </cell>
          <cell r="DM34">
            <v>0.59539297945205483</v>
          </cell>
          <cell r="DN34">
            <v>0.59539297945205483</v>
          </cell>
          <cell r="DO34">
            <v>0.59539297945205483</v>
          </cell>
          <cell r="DP34">
            <v>0.59539297945205483</v>
          </cell>
          <cell r="DQ34">
            <v>0.59539297945205483</v>
          </cell>
          <cell r="DR34">
            <v>0.59539297945205483</v>
          </cell>
          <cell r="DS34">
            <v>0.59539297945205483</v>
          </cell>
          <cell r="DT34">
            <v>0.59539297945205483</v>
          </cell>
          <cell r="DU34">
            <v>0.59539297945205483</v>
          </cell>
          <cell r="DV34">
            <v>0.59539297945205483</v>
          </cell>
          <cell r="DW34">
            <v>0.59539297945205483</v>
          </cell>
          <cell r="DX34">
            <v>0.59936102134491998</v>
          </cell>
          <cell r="DY34">
            <v>0.60470596392271669</v>
          </cell>
          <cell r="DZ34">
            <v>0.61019209727761403</v>
          </cell>
          <cell r="EA34">
            <v>0.61487888131744273</v>
          </cell>
          <cell r="EB34">
            <v>0.61724713796001118</v>
          </cell>
          <cell r="EC34">
            <v>0.61704690145189467</v>
          </cell>
          <cell r="ED34">
            <v>0.62018128766456349</v>
          </cell>
          <cell r="EE34">
            <v>0.62331567387723241</v>
          </cell>
          <cell r="EF34">
            <v>0.6278269607748328</v>
          </cell>
          <cell r="EG34">
            <v>0.63357936125301761</v>
          </cell>
          <cell r="EH34">
            <v>0.63853241241613412</v>
          </cell>
          <cell r="EI34">
            <v>0.64116693618199017</v>
          </cell>
          <cell r="EJ34">
            <v>0.64380145994784632</v>
          </cell>
          <cell r="EK34">
            <v>0.64779678822478004</v>
          </cell>
          <cell r="EL34">
            <v>0.65179211650171376</v>
          </cell>
          <cell r="EM34">
            <v>0.65608643450467496</v>
          </cell>
          <cell r="EN34">
            <v>0.66297789291859499</v>
          </cell>
          <cell r="EO34">
            <v>0.6690700020174466</v>
          </cell>
          <cell r="EP34">
            <v>0.67284358371903785</v>
          </cell>
          <cell r="EQ34">
            <v>0.6765632270644647</v>
          </cell>
          <cell r="ER34">
            <v>0.68028287040989155</v>
          </cell>
          <cell r="ES34">
            <v>0.68404360964572941</v>
          </cell>
          <cell r="ET34">
            <v>0.68918124956649873</v>
          </cell>
          <cell r="EU34">
            <v>0.69612750250096678</v>
          </cell>
          <cell r="EV34">
            <v>0.70227440612036629</v>
          </cell>
          <cell r="EW34">
            <v>0.70610278234250545</v>
          </cell>
          <cell r="EX34">
            <v>0.70993115856464473</v>
          </cell>
          <cell r="EY34">
            <v>0.713759534786784</v>
          </cell>
          <cell r="EZ34">
            <v>0.71758791100892327</v>
          </cell>
          <cell r="FA34">
            <v>0.72279318791599401</v>
          </cell>
          <cell r="FB34">
            <v>0.72973944085046194</v>
          </cell>
          <cell r="FC34">
            <v>0.7321348939089779</v>
          </cell>
          <cell r="FD34">
            <v>0.73221181957023362</v>
          </cell>
          <cell r="FE34">
            <v>0.73228874523148924</v>
          </cell>
          <cell r="FF34">
            <v>0.73298895856397783</v>
          </cell>
          <cell r="FG34">
            <v>0.73744062245734987</v>
          </cell>
          <cell r="FH34">
            <v>0.74297723498085899</v>
          </cell>
          <cell r="FI34">
            <v>0.75025482353176542</v>
          </cell>
          <cell r="FJ34">
            <v>0.75673306276760322</v>
          </cell>
          <cell r="FK34">
            <v>0.76089277460618077</v>
          </cell>
          <cell r="FL34">
            <v>0.76507817137626521</v>
          </cell>
          <cell r="FM34">
            <v>0.76926356814634966</v>
          </cell>
          <cell r="FN34">
            <v>0.77344896491643422</v>
          </cell>
          <cell r="FO34">
            <v>0.7782439945632309</v>
          </cell>
          <cell r="FP34">
            <v>0.78478000023742489</v>
          </cell>
          <cell r="FQ34">
            <v>0.79051665659655035</v>
          </cell>
          <cell r="FR34">
            <v>0.79393478555841568</v>
          </cell>
          <cell r="FS34">
            <v>0.7973529145202809</v>
          </cell>
          <cell r="FT34">
            <v>0.79733894223633106</v>
          </cell>
          <cell r="FU34">
            <v>0.80090176297901827</v>
          </cell>
          <cell r="FV34">
            <v>0.80507421659841771</v>
          </cell>
          <cell r="FW34">
            <v>0.81098764624521447</v>
          </cell>
          <cell r="FX34">
            <v>0.8161017265769428</v>
          </cell>
          <cell r="FY34">
            <v>0.81889727951141078</v>
          </cell>
          <cell r="FZ34">
            <v>0.82208495573355</v>
          </cell>
          <cell r="GA34">
            <v>0.83325874878953177</v>
          </cell>
          <cell r="GB34">
            <v>0.84377464829333992</v>
          </cell>
          <cell r="GC34">
            <v>0.85147666137773248</v>
          </cell>
          <cell r="GD34">
            <v>0.86105321213335806</v>
          </cell>
          <cell r="GE34">
            <v>0.86607896301303144</v>
          </cell>
          <cell r="GF34">
            <v>0.86801891868722558</v>
          </cell>
          <cell r="GG34">
            <v>0.86588895214728789</v>
          </cell>
          <cell r="GH34">
            <v>0.86785984917938686</v>
          </cell>
          <cell r="GI34">
            <v>0.86889218784937694</v>
          </cell>
          <cell r="GJ34">
            <v>0.86992452651936691</v>
          </cell>
          <cell r="GK34">
            <v>0.87156649806606934</v>
          </cell>
          <cell r="GL34">
            <v>0.87494944564016897</v>
          </cell>
          <cell r="GM34">
            <v>0.88378546150067283</v>
          </cell>
          <cell r="GN34">
            <v>0.88953568215569712</v>
          </cell>
          <cell r="GO34">
            <v>0.89535867678332404</v>
          </cell>
          <cell r="GP34">
            <v>0.89701339300996941</v>
          </cell>
          <cell r="GQ34">
            <v>0.89866810923661489</v>
          </cell>
          <cell r="GR34">
            <v>0.89974545519875782</v>
          </cell>
          <cell r="GS34">
            <v>0.90423108854869083</v>
          </cell>
          <cell r="GT34">
            <v>0.90625006122316265</v>
          </cell>
          <cell r="GU34">
            <v>0.90518323869215511</v>
          </cell>
          <cell r="GV34">
            <v>0.90828469456212912</v>
          </cell>
          <cell r="GW34">
            <v>0.91305346179249591</v>
          </cell>
          <cell r="GX34">
            <v>0.9178222290228627</v>
          </cell>
          <cell r="GY34">
            <v>0.92396789693816106</v>
          </cell>
          <cell r="GZ34">
            <v>0.92941996171224472</v>
          </cell>
          <cell r="HA34">
            <v>0.92990439877027808</v>
          </cell>
          <cell r="HB34">
            <v>0.92730304062283209</v>
          </cell>
          <cell r="HC34">
            <v>0.92470168247538609</v>
          </cell>
          <cell r="HD34">
            <v>0.92210032432794009</v>
          </cell>
          <cell r="HE34">
            <v>0.91873169837227497</v>
          </cell>
          <cell r="HF34">
            <v>0.92046307936929805</v>
          </cell>
          <cell r="HG34">
            <v>0.92688157556753248</v>
          </cell>
          <cell r="HH34">
            <v>0.93173345464247903</v>
          </cell>
          <cell r="HI34">
            <v>0.93426680632016534</v>
          </cell>
          <cell r="HJ34">
            <v>0.93680015799785166</v>
          </cell>
          <cell r="HK34">
            <v>0.93933350967553797</v>
          </cell>
        </row>
        <row r="36">
          <cell r="D36">
            <v>235.1758476190476</v>
          </cell>
          <cell r="E36">
            <v>239.35969523809521</v>
          </cell>
          <cell r="F36">
            <v>243.54354285714282</v>
          </cell>
          <cell r="G36">
            <v>247.72739047619044</v>
          </cell>
          <cell r="H36">
            <v>251.91123809523805</v>
          </cell>
          <cell r="I36">
            <v>256.09508571428569</v>
          </cell>
          <cell r="J36">
            <v>260.27893333333333</v>
          </cell>
          <cell r="K36">
            <v>264.46278095238097</v>
          </cell>
          <cell r="L36">
            <v>268.64662857142861</v>
          </cell>
          <cell r="M36">
            <v>272.83047619047625</v>
          </cell>
          <cell r="N36">
            <v>277.01432380952389</v>
          </cell>
          <cell r="O36">
            <v>281.19817142857153</v>
          </cell>
          <cell r="P36">
            <v>285.38201904761917</v>
          </cell>
          <cell r="Q36">
            <v>289.56586666666681</v>
          </cell>
          <cell r="R36">
            <v>293.74971428571445</v>
          </cell>
          <cell r="S36">
            <v>297.93356190476209</v>
          </cell>
          <cell r="T36">
            <v>302.11740952380973</v>
          </cell>
          <cell r="U36">
            <v>306.30125714285737</v>
          </cell>
          <cell r="V36">
            <v>310.48510476190501</v>
          </cell>
          <cell r="W36">
            <v>314.66895238095265</v>
          </cell>
          <cell r="X36">
            <v>318.85280000000029</v>
          </cell>
          <cell r="Y36">
            <v>323.03664761904793</v>
          </cell>
          <cell r="Z36">
            <v>327.22049523809557</v>
          </cell>
          <cell r="AA36">
            <v>331.40434285714321</v>
          </cell>
          <cell r="AB36">
            <v>335.58819047619085</v>
          </cell>
          <cell r="AC36">
            <v>339.77203809523849</v>
          </cell>
          <cell r="AD36">
            <v>343.95588571428613</v>
          </cell>
          <cell r="AE36">
            <v>348.13973333333377</v>
          </cell>
          <cell r="AF36">
            <v>352.32358095238141</v>
          </cell>
          <cell r="AG36">
            <v>356.50742857142905</v>
          </cell>
          <cell r="AH36">
            <v>360.69127619047669</v>
          </cell>
          <cell r="AI36">
            <v>364.74016098310341</v>
          </cell>
          <cell r="AJ36">
            <v>368.78904577573013</v>
          </cell>
          <cell r="AK36">
            <v>372.83793056835685</v>
          </cell>
          <cell r="AL36">
            <v>376.88681536098358</v>
          </cell>
          <cell r="AM36">
            <v>380.9357001536103</v>
          </cell>
          <cell r="AN36">
            <v>384.98458494623702</v>
          </cell>
          <cell r="AO36">
            <v>389.03346973886374</v>
          </cell>
          <cell r="AP36">
            <v>393.08235453149047</v>
          </cell>
          <cell r="AQ36">
            <v>397.13123932411719</v>
          </cell>
          <cell r="AR36">
            <v>401.18012411674391</v>
          </cell>
          <cell r="AS36">
            <v>405.22900890937063</v>
          </cell>
          <cell r="AT36">
            <v>409.27789370199736</v>
          </cell>
          <cell r="AU36">
            <v>413.32677849462408</v>
          </cell>
          <cell r="AV36">
            <v>417.3756632872508</v>
          </cell>
          <cell r="AW36">
            <v>421.42454807987752</v>
          </cell>
          <cell r="AX36">
            <v>425.47343287250425</v>
          </cell>
          <cell r="AY36">
            <v>429.52231766513097</v>
          </cell>
          <cell r="AZ36">
            <v>433.57120245775769</v>
          </cell>
          <cell r="BA36">
            <v>437.62008725038442</v>
          </cell>
          <cell r="BB36">
            <v>441.66897204301114</v>
          </cell>
          <cell r="BC36">
            <v>445.71785683563786</v>
          </cell>
          <cell r="BD36">
            <v>449.76674162826458</v>
          </cell>
          <cell r="BE36">
            <v>453.81562642089131</v>
          </cell>
          <cell r="BF36">
            <v>457.86451121351803</v>
          </cell>
          <cell r="BG36">
            <v>461.91339600614475</v>
          </cell>
          <cell r="BH36">
            <v>465.96228079877147</v>
          </cell>
          <cell r="BI36">
            <v>470.0111655913982</v>
          </cell>
          <cell r="BJ36">
            <v>474.06005038402492</v>
          </cell>
          <cell r="BK36">
            <v>478.10893517665164</v>
          </cell>
          <cell r="BL36">
            <v>482.15781996927836</v>
          </cell>
          <cell r="BM36">
            <v>486.20670476190509</v>
          </cell>
          <cell r="BN36">
            <v>490.39055238095273</v>
          </cell>
          <cell r="BO36">
            <v>494.57440000000037</v>
          </cell>
          <cell r="BP36">
            <v>498.75824761904801</v>
          </cell>
          <cell r="BQ36">
            <v>502.94209523809565</v>
          </cell>
          <cell r="BR36">
            <v>507.12594285714329</v>
          </cell>
          <cell r="BS36">
            <v>511.30979047619093</v>
          </cell>
          <cell r="BT36">
            <v>515.49363809523857</v>
          </cell>
          <cell r="BU36">
            <v>519.67748571428615</v>
          </cell>
          <cell r="BV36">
            <v>523.86133333333373</v>
          </cell>
          <cell r="BW36">
            <v>528.04518095238132</v>
          </cell>
          <cell r="BX36">
            <v>532.2290285714289</v>
          </cell>
          <cell r="BY36">
            <v>536.41287619047648</v>
          </cell>
          <cell r="BZ36">
            <v>540.59672380952406</v>
          </cell>
          <cell r="CA36">
            <v>544.78057142857165</v>
          </cell>
          <cell r="CB36">
            <v>548.96441904761923</v>
          </cell>
          <cell r="CC36">
            <v>553.14826666666681</v>
          </cell>
          <cell r="CD36">
            <v>557.3321142857144</v>
          </cell>
          <cell r="CE36">
            <v>561.51596190476198</v>
          </cell>
          <cell r="CF36">
            <v>565.69980952380956</v>
          </cell>
          <cell r="CG36">
            <v>569.88365714285715</v>
          </cell>
          <cell r="CH36">
            <v>574.06750476190473</v>
          </cell>
          <cell r="CI36">
            <v>578.25135238095231</v>
          </cell>
          <cell r="CJ36">
            <v>582.4351999999999</v>
          </cell>
          <cell r="CK36">
            <v>586.61904761904748</v>
          </cell>
          <cell r="CL36">
            <v>590.80289523809506</v>
          </cell>
          <cell r="CM36">
            <v>594.98674285714264</v>
          </cell>
          <cell r="CN36">
            <v>599.17059047619023</v>
          </cell>
          <cell r="CO36">
            <v>603.35443809523781</v>
          </cell>
          <cell r="CP36">
            <v>607.53828571428539</v>
          </cell>
          <cell r="CQ36">
            <v>611.72213333333298</v>
          </cell>
          <cell r="CR36">
            <v>615.90598095238056</v>
          </cell>
          <cell r="CS36">
            <v>619.95486574500728</v>
          </cell>
          <cell r="CT36">
            <v>624.00375053763401</v>
          </cell>
          <cell r="CU36">
            <v>628.05263533026073</v>
          </cell>
          <cell r="CV36">
            <v>632.10152012288745</v>
          </cell>
          <cell r="CW36">
            <v>636.15040491551417</v>
          </cell>
          <cell r="CX36">
            <v>640.1992897081409</v>
          </cell>
          <cell r="CY36">
            <v>644.24817450076762</v>
          </cell>
          <cell r="CZ36">
            <v>648.29705929339434</v>
          </cell>
          <cell r="DA36">
            <v>652.34594408602106</v>
          </cell>
          <cell r="DB36">
            <v>656.39482887864779</v>
          </cell>
          <cell r="DC36">
            <v>660.44371367127451</v>
          </cell>
          <cell r="DD36">
            <v>664.49259846390123</v>
          </cell>
          <cell r="DE36">
            <v>668.54148325652795</v>
          </cell>
          <cell r="DF36">
            <v>672.59036804915468</v>
          </cell>
          <cell r="DG36">
            <v>676.6392528417814</v>
          </cell>
          <cell r="DH36">
            <v>680.68813763440812</v>
          </cell>
          <cell r="DI36">
            <v>684.73702242703484</v>
          </cell>
          <cell r="DJ36">
            <v>688.78590721966157</v>
          </cell>
          <cell r="DK36">
            <v>692.83479201228829</v>
          </cell>
          <cell r="DL36">
            <v>696.88367680491501</v>
          </cell>
          <cell r="DM36">
            <v>700.93256159754173</v>
          </cell>
          <cell r="DN36">
            <v>704.98144639016846</v>
          </cell>
          <cell r="DO36">
            <v>709.03033118279518</v>
          </cell>
          <cell r="DP36">
            <v>713.0792159754219</v>
          </cell>
          <cell r="DQ36">
            <v>717.12810076804863</v>
          </cell>
          <cell r="DR36">
            <v>721.17698556067535</v>
          </cell>
          <cell r="DS36">
            <v>725.22587035330207</v>
          </cell>
          <cell r="DT36">
            <v>729.27475514592879</v>
          </cell>
          <cell r="DU36">
            <v>733.32363993855552</v>
          </cell>
          <cell r="DV36">
            <v>737.37252473118224</v>
          </cell>
          <cell r="DW36">
            <v>741.42140952380896</v>
          </cell>
          <cell r="DX36">
            <v>745.47029431643568</v>
          </cell>
          <cell r="DY36">
            <v>749.51917910906241</v>
          </cell>
          <cell r="DZ36">
            <v>753.56806390168913</v>
          </cell>
          <cell r="EA36">
            <v>757.61694869431585</v>
          </cell>
          <cell r="EB36">
            <v>761.66583348694257</v>
          </cell>
          <cell r="EC36">
            <v>765.7147182795693</v>
          </cell>
          <cell r="ED36">
            <v>769.76360307219602</v>
          </cell>
          <cell r="EE36">
            <v>773.81248786482274</v>
          </cell>
          <cell r="EF36">
            <v>777.86137265744946</v>
          </cell>
          <cell r="EG36">
            <v>781.91025745007619</v>
          </cell>
          <cell r="EH36">
            <v>785.95914224270291</v>
          </cell>
          <cell r="EI36">
            <v>790.00802703532963</v>
          </cell>
          <cell r="EJ36">
            <v>794.05691182795636</v>
          </cell>
          <cell r="EK36">
            <v>798.10579662058308</v>
          </cell>
          <cell r="EL36">
            <v>802.1546814132098</v>
          </cell>
          <cell r="EM36">
            <v>806.20356620583652</v>
          </cell>
          <cell r="EN36">
            <v>810.25245099846325</v>
          </cell>
          <cell r="EO36">
            <v>814.30133579108997</v>
          </cell>
          <cell r="EP36">
            <v>818.35022058371669</v>
          </cell>
          <cell r="EQ36">
            <v>822.39910537634341</v>
          </cell>
          <cell r="ER36">
            <v>826.44799016897014</v>
          </cell>
          <cell r="ES36">
            <v>830.49687496159686</v>
          </cell>
          <cell r="ET36">
            <v>834.54575975422358</v>
          </cell>
          <cell r="EU36">
            <v>838.5946445468503</v>
          </cell>
          <cell r="EV36">
            <v>842.64352933947703</v>
          </cell>
          <cell r="EW36">
            <v>846.69241413210375</v>
          </cell>
          <cell r="EX36">
            <v>850.74129892473047</v>
          </cell>
          <cell r="EY36">
            <v>854.79018371735719</v>
          </cell>
          <cell r="EZ36">
            <v>858.83906850998392</v>
          </cell>
          <cell r="FA36">
            <v>862.88795330261064</v>
          </cell>
          <cell r="FB36">
            <v>866.93683809523736</v>
          </cell>
          <cell r="FC36">
            <v>871.12068571428495</v>
          </cell>
          <cell r="FD36">
            <v>875.30453333333253</v>
          </cell>
          <cell r="FE36">
            <v>879.48838095238011</v>
          </cell>
          <cell r="FF36">
            <v>883.67222857142769</v>
          </cell>
          <cell r="FG36">
            <v>887.85607619047528</v>
          </cell>
          <cell r="FH36">
            <v>892.03992380952286</v>
          </cell>
          <cell r="FI36">
            <v>896.22377142857044</v>
          </cell>
          <cell r="FJ36">
            <v>900.40761904761803</v>
          </cell>
          <cell r="FK36">
            <v>904.59146666666561</v>
          </cell>
          <cell r="FL36">
            <v>908.77531428571319</v>
          </cell>
          <cell r="FM36">
            <v>912.95916190476078</v>
          </cell>
          <cell r="FN36">
            <v>917.14300952380836</v>
          </cell>
          <cell r="FO36">
            <v>921.32685714285594</v>
          </cell>
          <cell r="FP36">
            <v>925.51070476190353</v>
          </cell>
          <cell r="FQ36">
            <v>929.69455238095111</v>
          </cell>
          <cell r="FR36">
            <v>933.87839999999869</v>
          </cell>
          <cell r="FS36">
            <v>938.06224761904627</v>
          </cell>
          <cell r="FT36">
            <v>942.24609523809386</v>
          </cell>
          <cell r="FU36">
            <v>946.42994285714144</v>
          </cell>
          <cell r="FV36">
            <v>950.61379047618902</v>
          </cell>
          <cell r="FW36">
            <v>954.79763809523661</v>
          </cell>
          <cell r="FX36">
            <v>958.98148571428419</v>
          </cell>
          <cell r="FY36">
            <v>963.16533333333177</v>
          </cell>
          <cell r="FZ36">
            <v>967.34918095237936</v>
          </cell>
          <cell r="GA36">
            <v>971.53302857142694</v>
          </cell>
          <cell r="GB36">
            <v>975.71687619047452</v>
          </cell>
          <cell r="GC36">
            <v>979.90072380952211</v>
          </cell>
          <cell r="GD36">
            <v>984.08457142856969</v>
          </cell>
          <cell r="GE36">
            <v>988.26841904761727</v>
          </cell>
          <cell r="GF36">
            <v>992.45226666666485</v>
          </cell>
          <cell r="GG36">
            <v>996.50115145929158</v>
          </cell>
          <cell r="GH36">
            <v>1000.5500362519183</v>
          </cell>
          <cell r="GI36">
            <v>1004.598921044545</v>
          </cell>
          <cell r="GJ36">
            <v>1008.6478058371717</v>
          </cell>
          <cell r="GK36">
            <v>1012.6966906297985</v>
          </cell>
          <cell r="GL36">
            <v>1016.7455754224252</v>
          </cell>
          <cell r="GM36">
            <v>1020.7944602150519</v>
          </cell>
          <cell r="GN36">
            <v>1024.8433450076786</v>
          </cell>
          <cell r="GO36">
            <v>1028.8922298003054</v>
          </cell>
          <cell r="GP36">
            <v>1032.9411145929321</v>
          </cell>
          <cell r="GQ36">
            <v>1036.9899993855588</v>
          </cell>
          <cell r="GR36">
            <v>1041.0388841781855</v>
          </cell>
          <cell r="GS36">
            <v>1045.0877689708122</v>
          </cell>
          <cell r="GT36">
            <v>1049.136653763439</v>
          </cell>
          <cell r="GU36">
            <v>1053.1855385560657</v>
          </cell>
          <cell r="GV36">
            <v>1057.2344233486924</v>
          </cell>
          <cell r="GW36">
            <v>1061.2833081413191</v>
          </cell>
          <cell r="GX36">
            <v>1065.3321929339459</v>
          </cell>
          <cell r="GY36">
            <v>1069.3810777265726</v>
          </cell>
          <cell r="GZ36">
            <v>1073.4299625191993</v>
          </cell>
          <cell r="HA36">
            <v>1077.478847311826</v>
          </cell>
          <cell r="HB36">
            <v>1081.5277321044528</v>
          </cell>
          <cell r="HC36">
            <v>1085.5766168970795</v>
          </cell>
          <cell r="HD36">
            <v>1089.6255016897062</v>
          </cell>
          <cell r="HE36">
            <v>1093.6743864823329</v>
          </cell>
          <cell r="HF36">
            <v>1097.7232712749596</v>
          </cell>
          <cell r="HG36">
            <v>1101.7721560675864</v>
          </cell>
          <cell r="HH36">
            <v>1105.8210408602131</v>
          </cell>
          <cell r="HI36">
            <v>1109.8699256528398</v>
          </cell>
          <cell r="HJ36">
            <v>1113.9188104454665</v>
          </cell>
          <cell r="HK36">
            <v>1117.9676952380933</v>
          </cell>
        </row>
        <row r="46">
          <cell r="D46">
            <v>8.2221754567485705E-2</v>
          </cell>
          <cell r="E46">
            <v>8.482427201072909E-2</v>
          </cell>
          <cell r="F46">
            <v>8.7396432375788938E-2</v>
          </cell>
          <cell r="G46">
            <v>9.0838410245237797E-2</v>
          </cell>
          <cell r="H46">
            <v>9.5169530825927509E-2</v>
          </cell>
          <cell r="I46">
            <v>9.6838392077172569E-2</v>
          </cell>
          <cell r="J46">
            <v>0.10096620978780127</v>
          </cell>
          <cell r="K46">
            <v>0.10673552235011974</v>
          </cell>
          <cell r="L46">
            <v>0.10748972436183139</v>
          </cell>
          <cell r="M46">
            <v>0.1094138671268083</v>
          </cell>
          <cell r="N46">
            <v>0.11299509122570379</v>
          </cell>
          <cell r="O46">
            <v>0.11704116565407649</v>
          </cell>
          <cell r="P46">
            <v>0.12108591241917878</v>
          </cell>
          <cell r="Q46">
            <v>0.1270825074239669</v>
          </cell>
          <cell r="R46">
            <v>0.13218505618195581</v>
          </cell>
          <cell r="S46">
            <v>0.13728760493994469</v>
          </cell>
          <cell r="T46">
            <v>0.14265688275736271</v>
          </cell>
          <cell r="U46">
            <v>0.14802616057478071</v>
          </cell>
          <cell r="V46">
            <v>0.15436739694137372</v>
          </cell>
          <cell r="W46">
            <v>0.1573204944565037</v>
          </cell>
          <cell r="X46">
            <v>0.15731100801994599</v>
          </cell>
          <cell r="Y46">
            <v>0.15129723063820996</v>
          </cell>
          <cell r="Z46">
            <v>0.15074415616894632</v>
          </cell>
          <cell r="AA46">
            <v>0.15036594845938986</v>
          </cell>
          <cell r="AB46">
            <v>0.15007958413254552</v>
          </cell>
          <cell r="AC46">
            <v>0.15103788909831997</v>
          </cell>
          <cell r="AD46">
            <v>0.1542828398027313</v>
          </cell>
          <cell r="AE46">
            <v>0.15846542230743285</v>
          </cell>
          <cell r="AF46">
            <v>0.15718998458805497</v>
          </cell>
          <cell r="AG46">
            <v>0.15936141388905012</v>
          </cell>
          <cell r="AH46">
            <v>0.15936141388905012</v>
          </cell>
          <cell r="AI46">
            <v>0.15957416939635002</v>
          </cell>
          <cell r="AJ46">
            <v>0.15957416939635002</v>
          </cell>
          <cell r="AK46">
            <v>0.15957416939635002</v>
          </cell>
          <cell r="AL46">
            <v>0.15957416939635002</v>
          </cell>
          <cell r="AM46">
            <v>0.15957416939635002</v>
          </cell>
          <cell r="AN46">
            <v>0.15957416939635002</v>
          </cell>
          <cell r="AO46">
            <v>0.15957416939635002</v>
          </cell>
          <cell r="AP46">
            <v>0.15957416939635002</v>
          </cell>
          <cell r="AQ46">
            <v>0.15957416939635002</v>
          </cell>
          <cell r="AR46">
            <v>0.15957416939635002</v>
          </cell>
          <cell r="AS46">
            <v>0.15957416939635002</v>
          </cell>
          <cell r="AT46">
            <v>0.15957416939635002</v>
          </cell>
          <cell r="AU46">
            <v>0.15957416939635002</v>
          </cell>
          <cell r="AV46">
            <v>0.15957416939635002</v>
          </cell>
          <cell r="AW46">
            <v>0.15957416939635002</v>
          </cell>
          <cell r="AX46">
            <v>0.15957416939635002</v>
          </cell>
          <cell r="AY46">
            <v>0.15957416939635002</v>
          </cell>
          <cell r="AZ46">
            <v>0.15957416939635002</v>
          </cell>
          <cell r="BA46">
            <v>0.15957416939635002</v>
          </cell>
          <cell r="BB46">
            <v>0.15957416939635002</v>
          </cell>
          <cell r="BC46">
            <v>0.15957416939635002</v>
          </cell>
          <cell r="BD46">
            <v>0.15957416939635002</v>
          </cell>
          <cell r="BE46">
            <v>0.15957416939635002</v>
          </cell>
          <cell r="BF46">
            <v>0.15957416939635002</v>
          </cell>
          <cell r="BG46">
            <v>0.15957416939635002</v>
          </cell>
          <cell r="BH46">
            <v>0.15957416939635002</v>
          </cell>
          <cell r="BI46">
            <v>0.15957416939635002</v>
          </cell>
          <cell r="BJ46">
            <v>0.15957416939635002</v>
          </cell>
          <cell r="BK46">
            <v>0.15957416939635002</v>
          </cell>
          <cell r="BL46">
            <v>0.15957416939635002</v>
          </cell>
          <cell r="BM46">
            <v>0.15957416939635002</v>
          </cell>
          <cell r="BN46">
            <v>0.1650158037861047</v>
          </cell>
          <cell r="BO46">
            <v>0.16987374531705615</v>
          </cell>
          <cell r="BP46">
            <v>0.17282342416181279</v>
          </cell>
          <cell r="BQ46">
            <v>0.17714325535294395</v>
          </cell>
          <cell r="BR46">
            <v>0.18146308654407509</v>
          </cell>
          <cell r="BS46">
            <v>0.18578291773520622</v>
          </cell>
          <cell r="BT46">
            <v>0.19107470747551236</v>
          </cell>
          <cell r="BU46">
            <v>0.19788649421164153</v>
          </cell>
          <cell r="BV46">
            <v>0.20411458808896751</v>
          </cell>
          <cell r="BW46">
            <v>0.20843441928009868</v>
          </cell>
          <cell r="BX46">
            <v>0.21275425047122981</v>
          </cell>
          <cell r="BY46">
            <v>0.21707408166236095</v>
          </cell>
          <cell r="BZ46">
            <v>0.22139391285349211</v>
          </cell>
          <cell r="CA46">
            <v>0.2269898673106911</v>
          </cell>
          <cell r="CB46">
            <v>0.22864341738281804</v>
          </cell>
          <cell r="CC46">
            <v>0.2297132745961418</v>
          </cell>
          <cell r="CD46">
            <v>0.22887486912327074</v>
          </cell>
          <cell r="CE46">
            <v>0.2281721679087057</v>
          </cell>
          <cell r="CF46">
            <v>0.2274694666941407</v>
          </cell>
          <cell r="CG46">
            <v>0.22676676547957567</v>
          </cell>
          <cell r="CH46">
            <v>0.22703602281418561</v>
          </cell>
          <cell r="CI46">
            <v>0.22882527714461856</v>
          </cell>
          <cell r="CJ46">
            <v>0.23003083861624835</v>
          </cell>
          <cell r="CK46">
            <v>0.22932813740168334</v>
          </cell>
          <cell r="CL46">
            <v>0.22768954475052494</v>
          </cell>
          <cell r="CM46">
            <v>0.22605095209936654</v>
          </cell>
          <cell r="CN46">
            <v>0.2244591540200378</v>
          </cell>
          <cell r="CO46">
            <v>0.22383931448988409</v>
          </cell>
          <cell r="CP46">
            <v>0.22482838164202973</v>
          </cell>
          <cell r="CQ46">
            <v>0.22523375593537218</v>
          </cell>
          <cell r="CR46">
            <v>0.22523375593537218</v>
          </cell>
          <cell r="CS46">
            <v>0.36444080486663549</v>
          </cell>
          <cell r="CT46">
            <v>0.36444080486663549</v>
          </cell>
          <cell r="CU46">
            <v>0.36444080486663549</v>
          </cell>
          <cell r="CV46">
            <v>0.36444080486663549</v>
          </cell>
          <cell r="CW46">
            <v>0.36444080486663549</v>
          </cell>
          <cell r="CX46">
            <v>0.36444080486663549</v>
          </cell>
          <cell r="CY46">
            <v>0.36444080486663549</v>
          </cell>
          <cell r="CZ46">
            <v>0.36444080486663549</v>
          </cell>
          <cell r="DA46">
            <v>0.36444080486663549</v>
          </cell>
          <cell r="DB46">
            <v>0.36444080486663549</v>
          </cell>
          <cell r="DC46">
            <v>0.36444080486663549</v>
          </cell>
          <cell r="DD46">
            <v>0.36444080486663549</v>
          </cell>
          <cell r="DE46">
            <v>0.36444080486663549</v>
          </cell>
          <cell r="DF46">
            <v>0.36444080486663549</v>
          </cell>
          <cell r="DG46">
            <v>0.36444080486663549</v>
          </cell>
          <cell r="DH46">
            <v>0.36444080486663549</v>
          </cell>
          <cell r="DI46">
            <v>0.36444080486663549</v>
          </cell>
          <cell r="DJ46">
            <v>0.36444080486663549</v>
          </cell>
          <cell r="DK46">
            <v>0.36444080486663549</v>
          </cell>
          <cell r="DL46">
            <v>0.36444080486663549</v>
          </cell>
          <cell r="DM46">
            <v>0.36444080486663549</v>
          </cell>
          <cell r="DN46">
            <v>0.36444080486663549</v>
          </cell>
          <cell r="DO46">
            <v>0.36444080486663549</v>
          </cell>
          <cell r="DP46">
            <v>0.36444080486663549</v>
          </cell>
          <cell r="DQ46">
            <v>0.36444080486663549</v>
          </cell>
          <cell r="DR46">
            <v>0.36444080486663549</v>
          </cell>
          <cell r="DS46">
            <v>0.36444080486663549</v>
          </cell>
          <cell r="DT46">
            <v>0.36444080486663549</v>
          </cell>
          <cell r="DU46">
            <v>0.36444080486663549</v>
          </cell>
          <cell r="DV46">
            <v>0.36444080486663549</v>
          </cell>
          <cell r="DW46">
            <v>0.36444080486663549</v>
          </cell>
          <cell r="DX46">
            <v>0.37020052506177059</v>
          </cell>
          <cell r="DY46">
            <v>0.37698835729227631</v>
          </cell>
          <cell r="DZ46">
            <v>0.38529618651860503</v>
          </cell>
          <cell r="EA46">
            <v>0.39302032288613054</v>
          </cell>
          <cell r="EB46">
            <v>0.39602852225768115</v>
          </cell>
          <cell r="EC46">
            <v>0.39950466734752849</v>
          </cell>
          <cell r="ED46">
            <v>0.40532054102885923</v>
          </cell>
          <cell r="EE46">
            <v>0.4112842819155707</v>
          </cell>
          <cell r="EF46">
            <v>0.41821998135145722</v>
          </cell>
          <cell r="EG46">
            <v>0.42646173372908169</v>
          </cell>
          <cell r="EH46">
            <v>0.43271595609301294</v>
          </cell>
          <cell r="EI46">
            <v>0.43706191577074938</v>
          </cell>
          <cell r="EJ46">
            <v>0.44140787544848581</v>
          </cell>
          <cell r="EK46">
            <v>0.44573979675467335</v>
          </cell>
          <cell r="EL46">
            <v>0.45007171806086088</v>
          </cell>
          <cell r="EM46">
            <v>0.4553755979162234</v>
          </cell>
          <cell r="EN46">
            <v>0.46219947476740897</v>
          </cell>
          <cell r="EO46">
            <v>0.46843965875979127</v>
          </cell>
          <cell r="EP46">
            <v>0.4727715800659788</v>
          </cell>
          <cell r="EQ46">
            <v>0.47710350137216634</v>
          </cell>
          <cell r="ER46">
            <v>0.48168123074049418</v>
          </cell>
          <cell r="ES46">
            <v>0.48364155944714315</v>
          </cell>
          <cell r="ET46">
            <v>0.48657384670296705</v>
          </cell>
          <cell r="EU46">
            <v>0.49129286001404304</v>
          </cell>
          <cell r="EV46">
            <v>0.49425376416942352</v>
          </cell>
          <cell r="EW46">
            <v>0.49530640563860906</v>
          </cell>
          <cell r="EX46">
            <v>0.49635904710779466</v>
          </cell>
          <cell r="EY46">
            <v>0.49767570464372352</v>
          </cell>
          <cell r="EZ46">
            <v>0.49899236217965237</v>
          </cell>
          <cell r="FA46">
            <v>0.50128097826475626</v>
          </cell>
          <cell r="FB46">
            <v>0.5050895913456831</v>
          </cell>
          <cell r="FC46">
            <v>0.50941300048550475</v>
          </cell>
          <cell r="FD46">
            <v>0.51182814693913159</v>
          </cell>
          <cell r="FE46">
            <v>0.51424329339275843</v>
          </cell>
          <cell r="FF46">
            <v>0.51559152360866889</v>
          </cell>
          <cell r="FG46">
            <v>0.51693975382457935</v>
          </cell>
          <cell r="FH46">
            <v>0.51925994258966479</v>
          </cell>
          <cell r="FI46">
            <v>0.52310012835057329</v>
          </cell>
          <cell r="FJ46">
            <v>0.52635662125267857</v>
          </cell>
          <cell r="FK46">
            <v>0.52770485146858903</v>
          </cell>
          <cell r="FL46">
            <v>0.52898024966608748</v>
          </cell>
          <cell r="FM46">
            <v>0.53025564786358603</v>
          </cell>
          <cell r="FN46">
            <v>0.53153104606108459</v>
          </cell>
          <cell r="FO46">
            <v>0.53377840280775801</v>
          </cell>
          <cell r="FP46">
            <v>0.53754575655025461</v>
          </cell>
          <cell r="FQ46">
            <v>0.54072941743394787</v>
          </cell>
          <cell r="FR46">
            <v>0.54200481563144642</v>
          </cell>
          <cell r="FS46">
            <v>0.54328021382894498</v>
          </cell>
          <cell r="FT46">
            <v>0.544054910107866</v>
          </cell>
          <cell r="FU46">
            <v>0.54482960638678712</v>
          </cell>
          <cell r="FV46">
            <v>0.54657626121488312</v>
          </cell>
          <cell r="FW46">
            <v>0.54984291303880228</v>
          </cell>
          <cell r="FX46">
            <v>0.55252587200391812</v>
          </cell>
          <cell r="FY46">
            <v>0.55330056828283924</v>
          </cell>
          <cell r="FZ46">
            <v>0.55419922465709737</v>
          </cell>
          <cell r="GA46">
            <v>0.56239018687485043</v>
          </cell>
          <cell r="GB46">
            <v>0.57058114909260349</v>
          </cell>
          <cell r="GC46">
            <v>0.57572465284342289</v>
          </cell>
          <cell r="GD46">
            <v>0.58139126533805208</v>
          </cell>
          <cell r="GE46">
            <v>0.58647418497387804</v>
          </cell>
          <cell r="GF46">
            <v>0.58964884192350908</v>
          </cell>
          <cell r="GG46">
            <v>0.59155214315974147</v>
          </cell>
          <cell r="GH46">
            <v>0.59471967419416172</v>
          </cell>
          <cell r="GI46">
            <v>0.59760192251954025</v>
          </cell>
          <cell r="GJ46">
            <v>0.59936110112100671</v>
          </cell>
          <cell r="GK46">
            <v>0.60209223827164826</v>
          </cell>
          <cell r="GL46">
            <v>0.61401302094900001</v>
          </cell>
          <cell r="GM46">
            <v>0.62535011076754843</v>
          </cell>
          <cell r="GN46">
            <v>0.63477893789990214</v>
          </cell>
          <cell r="GO46">
            <v>0.6443033570564215</v>
          </cell>
          <cell r="GP46">
            <v>0.65100098349832769</v>
          </cell>
          <cell r="GQ46">
            <v>0.65682462571929057</v>
          </cell>
          <cell r="GR46">
            <v>0.66397287912257907</v>
          </cell>
          <cell r="GS46">
            <v>0.67264112952169064</v>
          </cell>
          <cell r="GT46">
            <v>0.6807256870619991</v>
          </cell>
          <cell r="GU46">
            <v>0.68783787335270585</v>
          </cell>
          <cell r="GV46">
            <v>0.69495005964341272</v>
          </cell>
          <cell r="GW46">
            <v>0.7060907669525297</v>
          </cell>
          <cell r="GX46">
            <v>0.71723147426164668</v>
          </cell>
          <cell r="GY46">
            <v>0.72934414011993864</v>
          </cell>
          <cell r="GZ46">
            <v>0.73751440159315862</v>
          </cell>
          <cell r="HA46">
            <v>0.74328016974727695</v>
          </cell>
          <cell r="HB46">
            <v>0.74713767521520047</v>
          </cell>
          <cell r="HC46">
            <v>0.7509951806831241</v>
          </cell>
          <cell r="HD46">
            <v>0.75485268615104772</v>
          </cell>
          <cell r="HE46">
            <v>0.75869198361436829</v>
          </cell>
          <cell r="HF46">
            <v>0.77171504970280946</v>
          </cell>
          <cell r="HG46">
            <v>0.78853411336244661</v>
          </cell>
          <cell r="HH46">
            <v>0.80476948416328065</v>
          </cell>
          <cell r="HI46">
            <v>0.81909659227791975</v>
          </cell>
          <cell r="HJ46">
            <v>0.83108397180107541</v>
          </cell>
          <cell r="HK46">
            <v>0.84085907876496857</v>
          </cell>
        </row>
        <row r="48">
          <cell r="D48">
            <v>16.923390476190477</v>
          </cell>
          <cell r="E48">
            <v>17.813780952380952</v>
          </cell>
          <cell r="F48">
            <v>18.704171428571428</v>
          </cell>
          <cell r="G48">
            <v>19.594561904761903</v>
          </cell>
          <cell r="H48">
            <v>20.484952380952379</v>
          </cell>
          <cell r="I48">
            <v>21.375342857142854</v>
          </cell>
          <cell r="J48">
            <v>22.26573333333333</v>
          </cell>
          <cell r="K48">
            <v>23.156123809523805</v>
          </cell>
          <cell r="L48">
            <v>24.046514285714281</v>
          </cell>
          <cell r="M48">
            <v>24.936904761904756</v>
          </cell>
          <cell r="N48">
            <v>25.827295238095232</v>
          </cell>
          <cell r="O48">
            <v>26.717685714285707</v>
          </cell>
          <cell r="P48">
            <v>27.608076190476183</v>
          </cell>
          <cell r="Q48">
            <v>28.498466666666658</v>
          </cell>
          <cell r="R48">
            <v>29.388857142857134</v>
          </cell>
          <cell r="S48">
            <v>30.279247619047609</v>
          </cell>
          <cell r="T48">
            <v>31.169638095238085</v>
          </cell>
          <cell r="U48">
            <v>32.06002857142856</v>
          </cell>
          <cell r="V48">
            <v>32.950419047619036</v>
          </cell>
          <cell r="W48">
            <v>33.840809523809511</v>
          </cell>
          <cell r="X48">
            <v>34.731199999999987</v>
          </cell>
          <cell r="Y48">
            <v>35.621590476190462</v>
          </cell>
          <cell r="Z48">
            <v>36.511980952380938</v>
          </cell>
          <cell r="AA48">
            <v>37.402371428571414</v>
          </cell>
          <cell r="AB48">
            <v>38.292761904761889</v>
          </cell>
          <cell r="AC48">
            <v>39.183152380952365</v>
          </cell>
          <cell r="AD48">
            <v>40.07354285714284</v>
          </cell>
          <cell r="AE48">
            <v>40.963933333333316</v>
          </cell>
          <cell r="AF48">
            <v>41.854323809523791</v>
          </cell>
          <cell r="AG48">
            <v>42.744714285714267</v>
          </cell>
          <cell r="AH48">
            <v>43.635104761904742</v>
          </cell>
          <cell r="AI48">
            <v>44.496772964669717</v>
          </cell>
          <cell r="AJ48">
            <v>45.358441167434691</v>
          </cell>
          <cell r="AK48">
            <v>46.220109370199665</v>
          </cell>
          <cell r="AL48">
            <v>47.08177757296464</v>
          </cell>
          <cell r="AM48">
            <v>47.943445775729614</v>
          </cell>
          <cell r="AN48">
            <v>48.805113978494589</v>
          </cell>
          <cell r="AO48">
            <v>49.666782181259563</v>
          </cell>
          <cell r="AP48">
            <v>50.528450384024538</v>
          </cell>
          <cell r="AQ48">
            <v>51.390118586789512</v>
          </cell>
          <cell r="AR48">
            <v>52.251786789554487</v>
          </cell>
          <cell r="AS48">
            <v>53.113454992319461</v>
          </cell>
          <cell r="AT48">
            <v>53.975123195084436</v>
          </cell>
          <cell r="AU48">
            <v>54.83679139784941</v>
          </cell>
          <cell r="AV48">
            <v>55.698459600614385</v>
          </cell>
          <cell r="AW48">
            <v>56.560127803379359</v>
          </cell>
          <cell r="AX48">
            <v>57.421796006144334</v>
          </cell>
          <cell r="AY48">
            <v>58.283464208909308</v>
          </cell>
          <cell r="AZ48">
            <v>59.145132411674282</v>
          </cell>
          <cell r="BA48">
            <v>60.006800614439257</v>
          </cell>
          <cell r="BB48">
            <v>60.868468817204231</v>
          </cell>
          <cell r="BC48">
            <v>61.730137019969206</v>
          </cell>
          <cell r="BD48">
            <v>62.59180522273418</v>
          </cell>
          <cell r="BE48">
            <v>63.453473425499155</v>
          </cell>
          <cell r="BF48">
            <v>64.315141628264129</v>
          </cell>
          <cell r="BG48">
            <v>65.176809831029104</v>
          </cell>
          <cell r="BH48">
            <v>66.038478033794078</v>
          </cell>
          <cell r="BI48">
            <v>66.900146236559053</v>
          </cell>
          <cell r="BJ48">
            <v>67.761814439324027</v>
          </cell>
          <cell r="BK48">
            <v>68.623482642089002</v>
          </cell>
          <cell r="BL48">
            <v>69.485150844853976</v>
          </cell>
          <cell r="BM48">
            <v>70.346819047618951</v>
          </cell>
          <cell r="BN48">
            <v>71.237209523809426</v>
          </cell>
          <cell r="BO48">
            <v>72.127599999999902</v>
          </cell>
          <cell r="BP48">
            <v>73.017990476190377</v>
          </cell>
          <cell r="BQ48">
            <v>73.908380952380853</v>
          </cell>
          <cell r="BR48">
            <v>74.798771428571328</v>
          </cell>
          <cell r="BS48">
            <v>75.689161904761804</v>
          </cell>
          <cell r="BT48">
            <v>76.579552380952279</v>
          </cell>
          <cell r="BU48">
            <v>77.469942857142755</v>
          </cell>
          <cell r="BV48">
            <v>78.36033333333323</v>
          </cell>
          <cell r="BW48">
            <v>79.250723809523706</v>
          </cell>
          <cell r="BX48">
            <v>80.141114285714181</v>
          </cell>
          <cell r="BY48">
            <v>81.031504761904657</v>
          </cell>
          <cell r="BZ48">
            <v>81.921895238095132</v>
          </cell>
          <cell r="CA48">
            <v>82.812285714285608</v>
          </cell>
          <cell r="CB48">
            <v>83.702676190476083</v>
          </cell>
          <cell r="CC48">
            <v>84.593066666666559</v>
          </cell>
          <cell r="CD48">
            <v>85.483457142857034</v>
          </cell>
          <cell r="CE48">
            <v>86.37384761904751</v>
          </cell>
          <cell r="CF48">
            <v>87.264238095237985</v>
          </cell>
          <cell r="CG48">
            <v>88.154628571428461</v>
          </cell>
          <cell r="CH48">
            <v>89.045019047618936</v>
          </cell>
          <cell r="CI48">
            <v>89.935409523809412</v>
          </cell>
          <cell r="CJ48">
            <v>90.825799999999887</v>
          </cell>
          <cell r="CK48">
            <v>91.716190476190363</v>
          </cell>
          <cell r="CL48">
            <v>92.606580952380838</v>
          </cell>
          <cell r="CM48">
            <v>93.496971428571314</v>
          </cell>
          <cell r="CN48">
            <v>94.387361904761789</v>
          </cell>
          <cell r="CO48">
            <v>95.277752380952265</v>
          </cell>
          <cell r="CP48">
            <v>96.16814285714274</v>
          </cell>
          <cell r="CQ48">
            <v>97.058533333333216</v>
          </cell>
          <cell r="CR48">
            <v>97.948923809523691</v>
          </cell>
          <cell r="CS48">
            <v>98.810592012288666</v>
          </cell>
          <cell r="CT48">
            <v>99.67226021505364</v>
          </cell>
          <cell r="CU48">
            <v>100.53392841781861</v>
          </cell>
          <cell r="CV48">
            <v>101.39559662058359</v>
          </cell>
          <cell r="CW48">
            <v>102.25726482334856</v>
          </cell>
          <cell r="CX48">
            <v>103.11893302611354</v>
          </cell>
          <cell r="CY48">
            <v>103.98060122887851</v>
          </cell>
          <cell r="CZ48">
            <v>104.84226943164349</v>
          </cell>
          <cell r="DA48">
            <v>105.70393763440846</v>
          </cell>
          <cell r="DB48">
            <v>106.56560583717344</v>
          </cell>
          <cell r="DC48">
            <v>107.42727403993841</v>
          </cell>
          <cell r="DD48">
            <v>108.28894224270338</v>
          </cell>
          <cell r="DE48">
            <v>109.15061044546836</v>
          </cell>
          <cell r="DF48">
            <v>110.01227864823333</v>
          </cell>
          <cell r="DG48">
            <v>110.87394685099831</v>
          </cell>
          <cell r="DH48">
            <v>111.73561505376328</v>
          </cell>
          <cell r="DI48">
            <v>112.59728325652826</v>
          </cell>
          <cell r="DJ48">
            <v>113.45895145929323</v>
          </cell>
          <cell r="DK48">
            <v>114.32061966205821</v>
          </cell>
          <cell r="DL48">
            <v>115.18228786482318</v>
          </cell>
          <cell r="DM48">
            <v>116.04395606758816</v>
          </cell>
          <cell r="DN48">
            <v>116.90562427035313</v>
          </cell>
          <cell r="DO48">
            <v>117.7672924731181</v>
          </cell>
          <cell r="DP48">
            <v>118.62896067588308</v>
          </cell>
          <cell r="DQ48">
            <v>119.49062887864805</v>
          </cell>
          <cell r="DR48">
            <v>120.35229708141303</v>
          </cell>
          <cell r="DS48">
            <v>121.213965284178</v>
          </cell>
          <cell r="DT48">
            <v>122.07563348694298</v>
          </cell>
          <cell r="DU48">
            <v>122.93730168970795</v>
          </cell>
          <cell r="DV48">
            <v>123.79896989247293</v>
          </cell>
          <cell r="DW48">
            <v>124.6606380952379</v>
          </cell>
          <cell r="DX48">
            <v>125.52230629800287</v>
          </cell>
          <cell r="DY48">
            <v>126.38397450076785</v>
          </cell>
          <cell r="DZ48">
            <v>127.24564270353282</v>
          </cell>
          <cell r="EA48">
            <v>128.10731090629781</v>
          </cell>
          <cell r="EB48">
            <v>128.96897910906279</v>
          </cell>
          <cell r="EC48">
            <v>129.83064731182776</v>
          </cell>
          <cell r="ED48">
            <v>130.69231551459274</v>
          </cell>
          <cell r="EE48">
            <v>131.55398371735771</v>
          </cell>
          <cell r="EF48">
            <v>132.41565192012268</v>
          </cell>
          <cell r="EG48">
            <v>133.27732012288766</v>
          </cell>
          <cell r="EH48">
            <v>134.13898832565263</v>
          </cell>
          <cell r="EI48">
            <v>135.00065652841761</v>
          </cell>
          <cell r="EJ48">
            <v>135.86232473118258</v>
          </cell>
          <cell r="EK48">
            <v>136.72399293394756</v>
          </cell>
          <cell r="EL48">
            <v>137.58566113671253</v>
          </cell>
          <cell r="EM48">
            <v>138.44732933947751</v>
          </cell>
          <cell r="EN48">
            <v>139.30899754224248</v>
          </cell>
          <cell r="EO48">
            <v>140.17066574500745</v>
          </cell>
          <cell r="EP48">
            <v>141.03233394777243</v>
          </cell>
          <cell r="EQ48">
            <v>141.8940021505374</v>
          </cell>
          <cell r="ER48">
            <v>142.75567035330238</v>
          </cell>
          <cell r="ES48">
            <v>143.61733855606735</v>
          </cell>
          <cell r="ET48">
            <v>144.47900675883233</v>
          </cell>
          <cell r="EU48">
            <v>145.3406749615973</v>
          </cell>
          <cell r="EV48">
            <v>146.20234316436228</v>
          </cell>
          <cell r="EW48">
            <v>147.06401136712725</v>
          </cell>
          <cell r="EX48">
            <v>147.92567956989222</v>
          </cell>
          <cell r="EY48">
            <v>148.7873477726572</v>
          </cell>
          <cell r="EZ48">
            <v>149.64901597542217</v>
          </cell>
          <cell r="FA48">
            <v>150.51068417818715</v>
          </cell>
          <cell r="FB48">
            <v>151.37235238095212</v>
          </cell>
          <cell r="FC48">
            <v>152.2627428571426</v>
          </cell>
          <cell r="FD48">
            <v>153.15313333333307</v>
          </cell>
          <cell r="FE48">
            <v>154.04352380952355</v>
          </cell>
          <cell r="FF48">
            <v>154.93391428571402</v>
          </cell>
          <cell r="FG48">
            <v>155.8243047619045</v>
          </cell>
          <cell r="FH48">
            <v>156.71469523809498</v>
          </cell>
          <cell r="FI48">
            <v>157.60508571428545</v>
          </cell>
          <cell r="FJ48">
            <v>158.49547619047593</v>
          </cell>
          <cell r="FK48">
            <v>159.3858666666664</v>
          </cell>
          <cell r="FL48">
            <v>160.27625714285688</v>
          </cell>
          <cell r="FM48">
            <v>161.16664761904735</v>
          </cell>
          <cell r="FN48">
            <v>162.05703809523783</v>
          </cell>
          <cell r="FO48">
            <v>162.9474285714283</v>
          </cell>
          <cell r="FP48">
            <v>163.83781904761878</v>
          </cell>
          <cell r="FQ48">
            <v>164.72820952380926</v>
          </cell>
          <cell r="FR48">
            <v>165.61859999999973</v>
          </cell>
          <cell r="FS48">
            <v>166.50899047619021</v>
          </cell>
          <cell r="FT48">
            <v>167.39938095238068</v>
          </cell>
          <cell r="FU48">
            <v>168.28977142857116</v>
          </cell>
          <cell r="FV48">
            <v>169.18016190476163</v>
          </cell>
          <cell r="FW48">
            <v>170.07055238095211</v>
          </cell>
          <cell r="FX48">
            <v>170.96094285714258</v>
          </cell>
          <cell r="FY48">
            <v>171.85133333333306</v>
          </cell>
          <cell r="FZ48">
            <v>172.74172380952353</v>
          </cell>
          <cell r="GA48">
            <v>173.63211428571401</v>
          </cell>
          <cell r="GB48">
            <v>174.52250476190449</v>
          </cell>
          <cell r="GC48">
            <v>175.41289523809496</v>
          </cell>
          <cell r="GD48">
            <v>176.30328571428544</v>
          </cell>
          <cell r="GE48">
            <v>177.19367619047591</v>
          </cell>
          <cell r="GF48">
            <v>178.08406666666639</v>
          </cell>
          <cell r="GG48">
            <v>178.94573486943136</v>
          </cell>
          <cell r="GH48">
            <v>179.80740307219634</v>
          </cell>
          <cell r="GI48">
            <v>180.66907127496131</v>
          </cell>
          <cell r="GJ48">
            <v>181.53073947772629</v>
          </cell>
          <cell r="GK48">
            <v>182.39240768049126</v>
          </cell>
          <cell r="GL48">
            <v>183.25407588325623</v>
          </cell>
          <cell r="GM48">
            <v>184.11574408602121</v>
          </cell>
          <cell r="GN48">
            <v>184.97741228878618</v>
          </cell>
          <cell r="GO48">
            <v>185.83908049155116</v>
          </cell>
          <cell r="GP48">
            <v>186.70074869431613</v>
          </cell>
          <cell r="GQ48">
            <v>187.56241689708111</v>
          </cell>
          <cell r="GR48">
            <v>188.42408509984608</v>
          </cell>
          <cell r="GS48">
            <v>189.28575330261106</v>
          </cell>
          <cell r="GT48">
            <v>190.14742150537603</v>
          </cell>
          <cell r="GU48">
            <v>191.009089708141</v>
          </cell>
          <cell r="GV48">
            <v>191.87075791090598</v>
          </cell>
          <cell r="GW48">
            <v>192.73242611367095</v>
          </cell>
          <cell r="GX48">
            <v>193.59409431643593</v>
          </cell>
          <cell r="GY48">
            <v>194.4557625192009</v>
          </cell>
          <cell r="GZ48">
            <v>195.31743072196588</v>
          </cell>
          <cell r="HA48">
            <v>196.17909892473085</v>
          </cell>
          <cell r="HB48">
            <v>197.04076712749583</v>
          </cell>
          <cell r="HC48">
            <v>197.9024353302608</v>
          </cell>
          <cell r="HD48">
            <v>198.76410353302578</v>
          </cell>
          <cell r="HE48">
            <v>199.62577173579075</v>
          </cell>
          <cell r="HF48">
            <v>200.48743993855572</v>
          </cell>
          <cell r="HG48">
            <v>201.3491081413207</v>
          </cell>
          <cell r="HH48">
            <v>202.21077634408567</v>
          </cell>
          <cell r="HI48">
            <v>203.07244454685065</v>
          </cell>
          <cell r="HJ48">
            <v>203.93411274961562</v>
          </cell>
          <cell r="HK48">
            <v>204.7957809523806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>
        <row r="4">
          <cell r="D4">
            <v>0.36247751322751326</v>
          </cell>
        </row>
      </sheetData>
      <sheetData sheetId="30"/>
      <sheetData sheetId="3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ield_curve"/>
      <sheetName val="FRWD VS INTERP"/>
      <sheetName val="Chart X Fwd vs Spot 27 year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Gen. Info."/>
      <sheetName val="Co. Info."/>
      <sheetName val="Mngrs &amp; Offcrs"/>
      <sheetName val="Directors"/>
      <sheetName val="Long Term Debt"/>
      <sheetName val="Dividends"/>
      <sheetName val="Plant in Ser"/>
      <sheetName val="Depr."/>
      <sheetName val="Inc Stmnt"/>
      <sheetName val="Taxes Other"/>
      <sheetName val="Balance Sheet"/>
      <sheetName val="Liability Ins"/>
      <sheetName val="Miles of Line"/>
      <sheetName val="Gas Purchased &amp; Sold"/>
      <sheetName val="Dedication Res."/>
      <sheetName val="Emer. Curt. &amp; IRP"/>
      <sheetName val="Imprt Chngs"/>
      <sheetName val="Plnt Add-Ret-17a"/>
      <sheetName val="Fin Chngs (pg 17b)"/>
      <sheetName val="Oa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oody's Bond Yield Data"/>
      <sheetName val="Discount Rate"/>
      <sheetName val="Discount Chart"/>
      <sheetName val="Prime Rate"/>
      <sheetName val="Prime Chart "/>
      <sheetName val="Inflation"/>
      <sheetName val="Inflation Chart"/>
      <sheetName val="Moody's"/>
      <sheetName val="30 Yr. Bonds"/>
      <sheetName val="Moody's T-Bond Chart"/>
      <sheetName val="Moody's Spread Chart"/>
      <sheetName val="Moody's Baa Bond Yields Chart"/>
      <sheetName val="Moody's_Bond_Yield_Data"/>
      <sheetName val="Discount_Rate"/>
      <sheetName val="Discount_Chart"/>
      <sheetName val="Prime_Rate"/>
      <sheetName val="Prime_Chart_"/>
      <sheetName val="Inflation_Chart"/>
      <sheetName val="30_Yr__Bonds"/>
      <sheetName val="Moody's_T-Bond_Chart"/>
      <sheetName val="Moody's_Spread_Chart"/>
      <sheetName val="Moody's_Baa_Bond_Yields_Chart"/>
    </sheetNames>
    <sheetDataSet>
      <sheetData sheetId="0">
        <row r="30">
          <cell r="B30" t="str">
            <v>82</v>
          </cell>
          <cell r="C30">
            <v>14.22</v>
          </cell>
          <cell r="E30">
            <v>16.73</v>
          </cell>
          <cell r="G30">
            <v>15.75</v>
          </cell>
          <cell r="K30">
            <v>12</v>
          </cell>
          <cell r="O30">
            <v>2.5099999999999998</v>
          </cell>
          <cell r="P30">
            <v>1.5206571858163132</v>
          </cell>
          <cell r="R30">
            <v>8.4</v>
          </cell>
        </row>
        <row r="31">
          <cell r="C31">
            <v>14.22</v>
          </cell>
          <cell r="E31">
            <v>16.72</v>
          </cell>
          <cell r="G31">
            <v>16.559999999999999</v>
          </cell>
          <cell r="K31">
            <v>12</v>
          </cell>
          <cell r="O31">
            <v>2.4999999999999982</v>
          </cell>
          <cell r="P31">
            <v>1.5206571858163132</v>
          </cell>
          <cell r="R31">
            <v>7.6</v>
          </cell>
        </row>
        <row r="32">
          <cell r="C32">
            <v>13.53</v>
          </cell>
          <cell r="E32">
            <v>16.07</v>
          </cell>
          <cell r="G32">
            <v>16.5</v>
          </cell>
          <cell r="K32">
            <v>12</v>
          </cell>
          <cell r="O32">
            <v>2.5400000000000009</v>
          </cell>
          <cell r="P32">
            <v>1.5206571858163132</v>
          </cell>
          <cell r="R32">
            <v>6.8</v>
          </cell>
        </row>
        <row r="33">
          <cell r="C33">
            <v>13.37</v>
          </cell>
          <cell r="E33">
            <v>15.82</v>
          </cell>
          <cell r="G33">
            <v>16.5</v>
          </cell>
          <cell r="K33">
            <v>12</v>
          </cell>
          <cell r="O33">
            <v>2.4500000000000011</v>
          </cell>
          <cell r="P33">
            <v>1.5206571858163132</v>
          </cell>
          <cell r="R33">
            <v>6.5</v>
          </cell>
        </row>
        <row r="34">
          <cell r="C34">
            <v>13.24</v>
          </cell>
          <cell r="E34">
            <v>15.6</v>
          </cell>
          <cell r="G34">
            <v>16.5</v>
          </cell>
          <cell r="K34">
            <v>12</v>
          </cell>
          <cell r="O34">
            <v>2.3599999999999994</v>
          </cell>
          <cell r="P34">
            <v>1.5206571858163132</v>
          </cell>
          <cell r="R34">
            <v>6.7</v>
          </cell>
        </row>
        <row r="35">
          <cell r="C35">
            <v>13.92</v>
          </cell>
          <cell r="E35">
            <v>16.18</v>
          </cell>
          <cell r="G35">
            <v>16.5</v>
          </cell>
          <cell r="K35">
            <v>12</v>
          </cell>
          <cell r="O35">
            <v>2.2599999999999998</v>
          </cell>
          <cell r="P35">
            <v>1.5206571858163132</v>
          </cell>
          <cell r="R35">
            <v>7.1</v>
          </cell>
        </row>
        <row r="36">
          <cell r="C36">
            <v>13.55</v>
          </cell>
          <cell r="E36">
            <v>16.04</v>
          </cell>
          <cell r="G36">
            <v>16.260000000000002</v>
          </cell>
          <cell r="K36">
            <v>11</v>
          </cell>
          <cell r="O36">
            <v>2.4899999999999984</v>
          </cell>
          <cell r="P36">
            <v>1.5206571858163132</v>
          </cell>
          <cell r="R36">
            <v>6.4</v>
          </cell>
        </row>
        <row r="37">
          <cell r="C37">
            <v>12.77</v>
          </cell>
          <cell r="E37">
            <v>15.22</v>
          </cell>
          <cell r="G37">
            <v>14.39</v>
          </cell>
          <cell r="K37">
            <v>10</v>
          </cell>
          <cell r="O37">
            <v>2.4500000000000011</v>
          </cell>
          <cell r="P37">
            <v>1.5206571858163132</v>
          </cell>
          <cell r="R37">
            <v>5.9</v>
          </cell>
        </row>
        <row r="38">
          <cell r="C38">
            <v>12.07</v>
          </cell>
          <cell r="E38">
            <v>14.56</v>
          </cell>
          <cell r="G38">
            <v>13.5</v>
          </cell>
          <cell r="K38">
            <v>9.5</v>
          </cell>
          <cell r="O38">
            <v>2.4900000000000002</v>
          </cell>
          <cell r="P38">
            <v>1.5206571858163132</v>
          </cell>
          <cell r="R38">
            <v>5</v>
          </cell>
        </row>
        <row r="39">
          <cell r="C39">
            <v>11.17</v>
          </cell>
          <cell r="E39">
            <v>13.88</v>
          </cell>
          <cell r="G39">
            <v>12.52</v>
          </cell>
          <cell r="K39">
            <v>9</v>
          </cell>
          <cell r="O39">
            <v>2.7100000000000009</v>
          </cell>
          <cell r="P39">
            <v>1.5206571858163132</v>
          </cell>
          <cell r="R39">
            <v>5.0999999999999996</v>
          </cell>
        </row>
        <row r="40">
          <cell r="C40">
            <v>10.54</v>
          </cell>
          <cell r="E40">
            <v>13.58</v>
          </cell>
          <cell r="G40">
            <v>11.85</v>
          </cell>
          <cell r="K40">
            <v>9</v>
          </cell>
          <cell r="O40">
            <v>3.0400000000000009</v>
          </cell>
          <cell r="P40">
            <v>1.5206571858163132</v>
          </cell>
          <cell r="R40">
            <v>4.5999999999999996</v>
          </cell>
        </row>
        <row r="41">
          <cell r="C41">
            <v>10.54</v>
          </cell>
          <cell r="E41">
            <v>13.55</v>
          </cell>
          <cell r="G41">
            <v>11.5</v>
          </cell>
          <cell r="K41">
            <v>8.5</v>
          </cell>
          <cell r="O41">
            <v>3.0100000000000016</v>
          </cell>
          <cell r="P41">
            <v>1.5206571858163132</v>
          </cell>
          <cell r="R41">
            <v>3.8</v>
          </cell>
        </row>
        <row r="42">
          <cell r="B42" t="str">
            <v>83</v>
          </cell>
          <cell r="C42">
            <v>10.63</v>
          </cell>
          <cell r="E42">
            <v>13.46</v>
          </cell>
          <cell r="G42">
            <v>11.16</v>
          </cell>
          <cell r="K42">
            <v>8.5</v>
          </cell>
          <cell r="O42">
            <v>2.83</v>
          </cell>
          <cell r="P42">
            <v>1.5206571858163132</v>
          </cell>
          <cell r="R42">
            <v>3.7</v>
          </cell>
        </row>
        <row r="43">
          <cell r="C43">
            <v>10.88</v>
          </cell>
          <cell r="E43">
            <v>13.6</v>
          </cell>
          <cell r="G43">
            <v>10.98</v>
          </cell>
          <cell r="K43">
            <v>8.5</v>
          </cell>
          <cell r="O43">
            <v>2.7199999999999989</v>
          </cell>
          <cell r="P43">
            <v>1.5206571858163132</v>
          </cell>
          <cell r="R43">
            <v>3.5</v>
          </cell>
        </row>
        <row r="44">
          <cell r="C44">
            <v>10.63</v>
          </cell>
          <cell r="E44">
            <v>13.28</v>
          </cell>
          <cell r="G44">
            <v>10.5</v>
          </cell>
          <cell r="K44">
            <v>8.5</v>
          </cell>
          <cell r="O44">
            <v>2.6499999999999986</v>
          </cell>
          <cell r="P44">
            <v>1.5206571858163132</v>
          </cell>
          <cell r="R44">
            <v>3.6</v>
          </cell>
        </row>
        <row r="45">
          <cell r="C45">
            <v>10.48</v>
          </cell>
          <cell r="E45">
            <v>13.03</v>
          </cell>
          <cell r="G45">
            <v>10.5</v>
          </cell>
          <cell r="K45">
            <v>8.5</v>
          </cell>
          <cell r="O45">
            <v>2.5499999999999989</v>
          </cell>
          <cell r="P45">
            <v>1.5206571858163132</v>
          </cell>
          <cell r="R45">
            <v>3.9</v>
          </cell>
        </row>
        <row r="46">
          <cell r="C46">
            <v>10.53</v>
          </cell>
          <cell r="E46">
            <v>13</v>
          </cell>
          <cell r="G46">
            <v>10.5</v>
          </cell>
          <cell r="K46">
            <v>8.5</v>
          </cell>
          <cell r="O46">
            <v>2.4700000000000006</v>
          </cell>
          <cell r="P46">
            <v>1.5206571858163132</v>
          </cell>
          <cell r="R46">
            <v>3.5</v>
          </cell>
        </row>
        <row r="47">
          <cell r="C47">
            <v>10.93</v>
          </cell>
          <cell r="E47">
            <v>13.17</v>
          </cell>
          <cell r="G47">
            <v>10.5</v>
          </cell>
          <cell r="K47">
            <v>8.5</v>
          </cell>
          <cell r="O47">
            <v>2.2400000000000002</v>
          </cell>
          <cell r="P47">
            <v>1.5206571858163132</v>
          </cell>
          <cell r="R47">
            <v>2.6</v>
          </cell>
        </row>
        <row r="48">
          <cell r="C48">
            <v>11.4</v>
          </cell>
          <cell r="E48">
            <v>13.28</v>
          </cell>
          <cell r="G48">
            <v>10.5</v>
          </cell>
          <cell r="K48">
            <v>8.5</v>
          </cell>
          <cell r="O48">
            <v>1.879999999999999</v>
          </cell>
          <cell r="P48">
            <v>1.5206571858163132</v>
          </cell>
          <cell r="R48">
            <v>2.5</v>
          </cell>
        </row>
        <row r="49">
          <cell r="C49">
            <v>11.82</v>
          </cell>
          <cell r="E49">
            <v>13.5</v>
          </cell>
          <cell r="G49">
            <v>10.89</v>
          </cell>
          <cell r="K49">
            <v>8.5</v>
          </cell>
          <cell r="O49">
            <v>1.6799999999999997</v>
          </cell>
          <cell r="P49">
            <v>1.5206571858163132</v>
          </cell>
          <cell r="R49">
            <v>2.6</v>
          </cell>
        </row>
        <row r="50">
          <cell r="C50">
            <v>11.63</v>
          </cell>
          <cell r="E50">
            <v>13.35</v>
          </cell>
          <cell r="G50">
            <v>11</v>
          </cell>
          <cell r="K50">
            <v>8.5</v>
          </cell>
          <cell r="O50">
            <v>1.7199999999999989</v>
          </cell>
          <cell r="P50">
            <v>1.5206571858163132</v>
          </cell>
          <cell r="R50">
            <v>2.9</v>
          </cell>
        </row>
        <row r="51">
          <cell r="C51">
            <v>11.58</v>
          </cell>
          <cell r="E51">
            <v>13.19</v>
          </cell>
          <cell r="G51">
            <v>11</v>
          </cell>
          <cell r="K51">
            <v>8.5</v>
          </cell>
          <cell r="O51">
            <v>1.6099999999999994</v>
          </cell>
          <cell r="P51">
            <v>1.5206571858163132</v>
          </cell>
          <cell r="R51">
            <v>2.9</v>
          </cell>
        </row>
        <row r="52">
          <cell r="C52">
            <v>11.75</v>
          </cell>
          <cell r="E52">
            <v>13.33</v>
          </cell>
          <cell r="G52">
            <v>11</v>
          </cell>
          <cell r="K52">
            <v>8.5</v>
          </cell>
          <cell r="O52">
            <v>1.58</v>
          </cell>
          <cell r="P52">
            <v>1.5206571858163132</v>
          </cell>
          <cell r="R52">
            <v>3.3</v>
          </cell>
        </row>
        <row r="53">
          <cell r="C53">
            <v>11.88</v>
          </cell>
          <cell r="E53">
            <v>13.48</v>
          </cell>
          <cell r="G53">
            <v>11</v>
          </cell>
          <cell r="K53">
            <v>8.5</v>
          </cell>
          <cell r="O53">
            <v>1.5999999999999996</v>
          </cell>
          <cell r="P53">
            <v>1.5206571858163132</v>
          </cell>
          <cell r="R53">
            <v>3.8</v>
          </cell>
        </row>
        <row r="54">
          <cell r="B54" t="str">
            <v>84</v>
          </cell>
          <cell r="C54">
            <v>11.75</v>
          </cell>
          <cell r="E54">
            <v>13.4</v>
          </cell>
          <cell r="G54">
            <v>11</v>
          </cell>
          <cell r="K54">
            <v>8.5</v>
          </cell>
          <cell r="O54">
            <v>1.6500000000000004</v>
          </cell>
          <cell r="P54">
            <v>1.5206571858163132</v>
          </cell>
          <cell r="R54">
            <v>4.2</v>
          </cell>
        </row>
        <row r="55">
          <cell r="C55">
            <v>11.95</v>
          </cell>
          <cell r="E55">
            <v>13.5</v>
          </cell>
          <cell r="G55">
            <v>11</v>
          </cell>
          <cell r="K55">
            <v>8.5</v>
          </cell>
          <cell r="O55">
            <v>1.5500000000000007</v>
          </cell>
          <cell r="P55">
            <v>1.5206571858163132</v>
          </cell>
          <cell r="R55">
            <v>4.5999999999999996</v>
          </cell>
        </row>
        <row r="56">
          <cell r="C56">
            <v>12.38</v>
          </cell>
          <cell r="E56">
            <v>14.03</v>
          </cell>
          <cell r="G56">
            <v>11.21</v>
          </cell>
          <cell r="K56">
            <v>8.5</v>
          </cell>
          <cell r="O56">
            <v>1.6499999999999986</v>
          </cell>
          <cell r="P56">
            <v>1.5206571858163132</v>
          </cell>
          <cell r="R56">
            <v>4.8</v>
          </cell>
        </row>
        <row r="57">
          <cell r="C57">
            <v>12.65</v>
          </cell>
          <cell r="E57">
            <v>14.3</v>
          </cell>
          <cell r="G57">
            <v>11.93</v>
          </cell>
          <cell r="K57">
            <v>9</v>
          </cell>
          <cell r="O57">
            <v>1.6500000000000004</v>
          </cell>
          <cell r="P57">
            <v>1.5206571858163132</v>
          </cell>
          <cell r="R57">
            <v>4.5999999999999996</v>
          </cell>
        </row>
        <row r="58">
          <cell r="C58">
            <v>13.43</v>
          </cell>
          <cell r="E58">
            <v>14.95</v>
          </cell>
          <cell r="G58">
            <v>12.39</v>
          </cell>
          <cell r="K58">
            <v>9</v>
          </cell>
          <cell r="O58">
            <v>1.5199999999999996</v>
          </cell>
          <cell r="P58">
            <v>1.5206571858163132</v>
          </cell>
          <cell r="R58">
            <v>4.2</v>
          </cell>
        </row>
        <row r="59">
          <cell r="C59">
            <v>13.44</v>
          </cell>
          <cell r="E59">
            <v>15.16</v>
          </cell>
          <cell r="G59">
            <v>12.6</v>
          </cell>
          <cell r="K59">
            <v>9</v>
          </cell>
          <cell r="O59">
            <v>1.7200000000000006</v>
          </cell>
          <cell r="P59">
            <v>1.5206571858163132</v>
          </cell>
          <cell r="R59">
            <v>4.2</v>
          </cell>
        </row>
        <row r="60">
          <cell r="C60">
            <v>13.21</v>
          </cell>
          <cell r="E60">
            <v>14.92</v>
          </cell>
          <cell r="G60">
            <v>13</v>
          </cell>
          <cell r="K60">
            <v>9</v>
          </cell>
          <cell r="O60">
            <v>1.7099999999999991</v>
          </cell>
          <cell r="P60">
            <v>1.5206571858163132</v>
          </cell>
          <cell r="R60">
            <v>4.2</v>
          </cell>
        </row>
        <row r="61">
          <cell r="C61">
            <v>12.54</v>
          </cell>
          <cell r="E61">
            <v>14.29</v>
          </cell>
          <cell r="G61">
            <v>13</v>
          </cell>
          <cell r="K61">
            <v>9</v>
          </cell>
          <cell r="O61">
            <v>1.75</v>
          </cell>
          <cell r="P61">
            <v>1.5206571858163132</v>
          </cell>
          <cell r="R61">
            <v>4.3</v>
          </cell>
        </row>
        <row r="62">
          <cell r="C62">
            <v>12.29</v>
          </cell>
          <cell r="E62">
            <v>14.04</v>
          </cell>
          <cell r="G62">
            <v>12.97</v>
          </cell>
          <cell r="K62">
            <v>9</v>
          </cell>
          <cell r="O62">
            <v>1.75</v>
          </cell>
          <cell r="P62">
            <v>1.5206571858163132</v>
          </cell>
          <cell r="R62">
            <v>4.3</v>
          </cell>
        </row>
        <row r="63">
          <cell r="C63">
            <v>11.98</v>
          </cell>
          <cell r="E63">
            <v>13.68</v>
          </cell>
          <cell r="G63">
            <v>12.58</v>
          </cell>
          <cell r="K63">
            <v>9</v>
          </cell>
          <cell r="O63">
            <v>1.6999999999999993</v>
          </cell>
          <cell r="P63">
            <v>1.5206571858163132</v>
          </cell>
          <cell r="R63">
            <v>4.3</v>
          </cell>
        </row>
        <row r="64">
          <cell r="C64">
            <v>11.56</v>
          </cell>
          <cell r="E64">
            <v>13.15</v>
          </cell>
          <cell r="G64">
            <v>11.77</v>
          </cell>
          <cell r="K64">
            <v>8.5</v>
          </cell>
          <cell r="O64">
            <v>1.5899999999999999</v>
          </cell>
          <cell r="P64">
            <v>1.5206571858163132</v>
          </cell>
          <cell r="R64">
            <v>4.0999999999999996</v>
          </cell>
        </row>
        <row r="65">
          <cell r="C65">
            <v>11.52</v>
          </cell>
          <cell r="E65">
            <v>12.96</v>
          </cell>
          <cell r="G65">
            <v>11.06</v>
          </cell>
          <cell r="K65">
            <v>8</v>
          </cell>
          <cell r="O65">
            <v>1.4400000000000013</v>
          </cell>
          <cell r="P65">
            <v>1.5206571858163132</v>
          </cell>
          <cell r="R65">
            <v>3.9</v>
          </cell>
        </row>
        <row r="66">
          <cell r="B66" t="str">
            <v>85</v>
          </cell>
          <cell r="C66">
            <v>11.45</v>
          </cell>
          <cell r="E66">
            <v>12.88</v>
          </cell>
          <cell r="G66">
            <v>10.61</v>
          </cell>
          <cell r="K66">
            <v>8</v>
          </cell>
          <cell r="O66">
            <v>1.4300000000000015</v>
          </cell>
          <cell r="P66">
            <v>1.5206571858163132</v>
          </cell>
          <cell r="R66">
            <v>3.5</v>
          </cell>
        </row>
        <row r="67">
          <cell r="C67">
            <v>11.47</v>
          </cell>
          <cell r="E67">
            <v>13</v>
          </cell>
          <cell r="G67">
            <v>10.5</v>
          </cell>
          <cell r="K67">
            <v>8</v>
          </cell>
          <cell r="O67">
            <v>1.5299999999999994</v>
          </cell>
          <cell r="P67">
            <v>1.5206571858163132</v>
          </cell>
          <cell r="R67">
            <v>3.5</v>
          </cell>
        </row>
        <row r="68">
          <cell r="C68">
            <v>11.81</v>
          </cell>
          <cell r="E68">
            <v>13.66</v>
          </cell>
          <cell r="G68">
            <v>10.5</v>
          </cell>
          <cell r="K68">
            <v>8</v>
          </cell>
          <cell r="O68">
            <v>1.8499999999999996</v>
          </cell>
          <cell r="P68">
            <v>1.5206571858163132</v>
          </cell>
          <cell r="R68">
            <v>3.7</v>
          </cell>
        </row>
        <row r="69">
          <cell r="C69">
            <v>11.47</v>
          </cell>
          <cell r="E69">
            <v>13.42</v>
          </cell>
          <cell r="G69">
            <v>10.5</v>
          </cell>
          <cell r="K69">
            <v>8</v>
          </cell>
          <cell r="O69">
            <v>1.9499999999999993</v>
          </cell>
          <cell r="P69">
            <v>1.5206571858163132</v>
          </cell>
          <cell r="R69">
            <v>3.7</v>
          </cell>
        </row>
        <row r="70">
          <cell r="C70">
            <v>11.05</v>
          </cell>
          <cell r="E70">
            <v>12.89</v>
          </cell>
          <cell r="G70">
            <v>10.31</v>
          </cell>
          <cell r="K70">
            <v>7.5</v>
          </cell>
          <cell r="O70">
            <v>1.8399999999999999</v>
          </cell>
          <cell r="P70">
            <v>1.5206571858163132</v>
          </cell>
          <cell r="R70">
            <v>3.8</v>
          </cell>
        </row>
        <row r="71">
          <cell r="C71">
            <v>10.44</v>
          </cell>
          <cell r="E71">
            <v>11.91</v>
          </cell>
          <cell r="G71">
            <v>9.7799999999999994</v>
          </cell>
          <cell r="K71">
            <v>7.5</v>
          </cell>
          <cell r="O71">
            <v>1.4700000000000006</v>
          </cell>
          <cell r="P71">
            <v>1.5206571858163132</v>
          </cell>
          <cell r="R71">
            <v>3.8</v>
          </cell>
        </row>
        <row r="72">
          <cell r="C72">
            <v>10.5</v>
          </cell>
          <cell r="E72">
            <v>11.88</v>
          </cell>
          <cell r="G72">
            <v>9.5</v>
          </cell>
          <cell r="K72">
            <v>7.5</v>
          </cell>
          <cell r="O72">
            <v>1.3800000000000008</v>
          </cell>
          <cell r="P72">
            <v>1.5206571858163132</v>
          </cell>
          <cell r="R72">
            <v>3.6</v>
          </cell>
        </row>
        <row r="73">
          <cell r="C73">
            <v>10.56</v>
          </cell>
          <cell r="E73">
            <v>11.93</v>
          </cell>
          <cell r="G73">
            <v>9.5</v>
          </cell>
          <cell r="K73">
            <v>7.5</v>
          </cell>
          <cell r="O73">
            <v>1.3699999999999992</v>
          </cell>
          <cell r="P73">
            <v>1.5206571858163132</v>
          </cell>
          <cell r="R73">
            <v>3.3</v>
          </cell>
        </row>
        <row r="74">
          <cell r="C74">
            <v>10.61</v>
          </cell>
          <cell r="E74">
            <v>11.95</v>
          </cell>
          <cell r="G74">
            <v>9.5</v>
          </cell>
          <cell r="K74">
            <v>7.5</v>
          </cell>
          <cell r="O74">
            <v>1.3399999999999999</v>
          </cell>
          <cell r="P74">
            <v>1.5206571858163132</v>
          </cell>
          <cell r="R74">
            <v>3.1</v>
          </cell>
        </row>
        <row r="75">
          <cell r="C75">
            <v>10.5</v>
          </cell>
          <cell r="E75">
            <v>11.84</v>
          </cell>
          <cell r="G75">
            <v>9.5</v>
          </cell>
          <cell r="K75">
            <v>7.5</v>
          </cell>
          <cell r="O75">
            <v>1.3399999999999999</v>
          </cell>
          <cell r="P75">
            <v>1.5206571858163132</v>
          </cell>
          <cell r="R75">
            <v>3.2</v>
          </cell>
        </row>
        <row r="76">
          <cell r="C76">
            <v>10.06</v>
          </cell>
          <cell r="E76">
            <v>11.33</v>
          </cell>
          <cell r="G76">
            <v>9.5</v>
          </cell>
          <cell r="K76">
            <v>7.5</v>
          </cell>
          <cell r="O76">
            <v>1.2699999999999996</v>
          </cell>
          <cell r="P76">
            <v>1.5206571858163132</v>
          </cell>
          <cell r="R76">
            <v>3.5</v>
          </cell>
        </row>
        <row r="77">
          <cell r="C77">
            <v>9.5399999999999991</v>
          </cell>
          <cell r="E77">
            <v>10.82</v>
          </cell>
          <cell r="G77">
            <v>9.5</v>
          </cell>
          <cell r="K77">
            <v>7.5</v>
          </cell>
          <cell r="O77">
            <v>1.2800000000000011</v>
          </cell>
          <cell r="P77">
            <v>1.5206571858163132</v>
          </cell>
          <cell r="R77">
            <v>3.8</v>
          </cell>
        </row>
        <row r="78">
          <cell r="B78" t="str">
            <v>86</v>
          </cell>
          <cell r="C78">
            <v>9.4</v>
          </cell>
          <cell r="E78">
            <v>10.66</v>
          </cell>
          <cell r="G78">
            <v>9.5</v>
          </cell>
          <cell r="K78">
            <v>7.5</v>
          </cell>
          <cell r="O78">
            <v>1.2599999999999998</v>
          </cell>
          <cell r="P78">
            <v>1.5206571858163132</v>
          </cell>
          <cell r="R78">
            <v>3.9</v>
          </cell>
        </row>
        <row r="79">
          <cell r="C79">
            <v>8.93</v>
          </cell>
          <cell r="E79">
            <v>10.16</v>
          </cell>
          <cell r="G79">
            <v>9.5</v>
          </cell>
          <cell r="K79">
            <v>7.5</v>
          </cell>
          <cell r="O79">
            <v>1.2300000000000004</v>
          </cell>
          <cell r="P79">
            <v>1.5206571858163132</v>
          </cell>
          <cell r="R79">
            <v>3.1</v>
          </cell>
        </row>
        <row r="80">
          <cell r="C80">
            <v>7.96</v>
          </cell>
          <cell r="E80">
            <v>9.33</v>
          </cell>
          <cell r="G80">
            <v>9.1</v>
          </cell>
          <cell r="K80">
            <v>7</v>
          </cell>
          <cell r="O80">
            <v>1.37</v>
          </cell>
          <cell r="P80">
            <v>1.5206571858163132</v>
          </cell>
          <cell r="R80">
            <v>2.2999999999999998</v>
          </cell>
        </row>
        <row r="81">
          <cell r="C81">
            <v>7.39</v>
          </cell>
          <cell r="E81">
            <v>9.02</v>
          </cell>
          <cell r="G81">
            <v>8.83</v>
          </cell>
          <cell r="K81">
            <v>6.5</v>
          </cell>
          <cell r="O81">
            <v>1.63</v>
          </cell>
          <cell r="P81">
            <v>1.5206571858163132</v>
          </cell>
          <cell r="R81">
            <v>1.6</v>
          </cell>
        </row>
        <row r="82">
          <cell r="C82">
            <v>7.52</v>
          </cell>
          <cell r="E82">
            <v>9.52</v>
          </cell>
          <cell r="G82">
            <v>8.5</v>
          </cell>
          <cell r="K82">
            <v>6.5</v>
          </cell>
          <cell r="O82">
            <v>2</v>
          </cell>
          <cell r="P82">
            <v>1.5206571858163132</v>
          </cell>
          <cell r="R82">
            <v>1.5</v>
          </cell>
        </row>
        <row r="83">
          <cell r="C83">
            <v>7.57</v>
          </cell>
          <cell r="E83">
            <v>9.51</v>
          </cell>
          <cell r="G83">
            <v>8.5</v>
          </cell>
          <cell r="K83">
            <v>6.5</v>
          </cell>
          <cell r="O83">
            <v>1.9399999999999995</v>
          </cell>
          <cell r="P83">
            <v>1.5206571858163132</v>
          </cell>
          <cell r="R83">
            <v>1.8</v>
          </cell>
        </row>
        <row r="84">
          <cell r="C84">
            <v>7.27</v>
          </cell>
          <cell r="E84">
            <v>9.19</v>
          </cell>
          <cell r="G84">
            <v>8.16</v>
          </cell>
          <cell r="K84">
            <v>6</v>
          </cell>
          <cell r="O84">
            <v>1.92</v>
          </cell>
          <cell r="P84">
            <v>1.5206571858163132</v>
          </cell>
          <cell r="R84">
            <v>1.6</v>
          </cell>
        </row>
        <row r="85">
          <cell r="C85">
            <v>7.33</v>
          </cell>
          <cell r="E85">
            <v>9.15</v>
          </cell>
          <cell r="G85">
            <v>7.9</v>
          </cell>
          <cell r="K85">
            <v>5.5</v>
          </cell>
          <cell r="O85">
            <v>1.8200000000000003</v>
          </cell>
          <cell r="P85">
            <v>1.5206571858163132</v>
          </cell>
          <cell r="R85">
            <v>1.6</v>
          </cell>
        </row>
        <row r="86">
          <cell r="C86">
            <v>7.62</v>
          </cell>
          <cell r="E86">
            <v>9.42</v>
          </cell>
          <cell r="G86">
            <v>7.5</v>
          </cell>
          <cell r="K86">
            <v>5.5</v>
          </cell>
          <cell r="O86">
            <v>1.7999999999999998</v>
          </cell>
          <cell r="P86">
            <v>1.5206571858163132</v>
          </cell>
          <cell r="R86">
            <v>1.8</v>
          </cell>
        </row>
        <row r="87">
          <cell r="C87">
            <v>7.7</v>
          </cell>
          <cell r="E87">
            <v>9.39</v>
          </cell>
          <cell r="G87">
            <v>7.5</v>
          </cell>
          <cell r="K87">
            <v>5.5</v>
          </cell>
          <cell r="O87">
            <v>1.6900000000000004</v>
          </cell>
          <cell r="P87">
            <v>1.5206571858163132</v>
          </cell>
          <cell r="R87">
            <v>1.5</v>
          </cell>
        </row>
        <row r="88">
          <cell r="C88">
            <v>7.52</v>
          </cell>
          <cell r="E88">
            <v>9.15</v>
          </cell>
          <cell r="G88">
            <v>7.5</v>
          </cell>
          <cell r="K88">
            <v>5.5</v>
          </cell>
          <cell r="O88">
            <v>1.6300000000000008</v>
          </cell>
          <cell r="P88">
            <v>1.5206571858163132</v>
          </cell>
          <cell r="R88">
            <v>1.3</v>
          </cell>
        </row>
        <row r="89">
          <cell r="C89">
            <v>7.37</v>
          </cell>
          <cell r="E89">
            <v>8.9600000000000009</v>
          </cell>
          <cell r="G89">
            <v>7.5</v>
          </cell>
          <cell r="K89">
            <v>5.5</v>
          </cell>
          <cell r="O89">
            <v>1.5900000000000007</v>
          </cell>
          <cell r="P89">
            <v>1.5206571858163132</v>
          </cell>
          <cell r="R89">
            <v>1.1000000000000001</v>
          </cell>
        </row>
        <row r="90">
          <cell r="B90">
            <v>87</v>
          </cell>
          <cell r="C90">
            <v>7.39</v>
          </cell>
          <cell r="E90">
            <v>8.77</v>
          </cell>
          <cell r="G90">
            <v>7.5</v>
          </cell>
          <cell r="K90">
            <v>5.5</v>
          </cell>
          <cell r="O90">
            <v>1.38</v>
          </cell>
          <cell r="P90">
            <v>1.5206571858163132</v>
          </cell>
          <cell r="R90">
            <v>1.5</v>
          </cell>
        </row>
        <row r="91">
          <cell r="C91">
            <v>7.54</v>
          </cell>
          <cell r="E91">
            <v>8.81</v>
          </cell>
          <cell r="G91">
            <v>7.5</v>
          </cell>
          <cell r="K91">
            <v>5.5</v>
          </cell>
          <cell r="O91">
            <v>1.2700000000000005</v>
          </cell>
          <cell r="P91">
            <v>1.5206571858163132</v>
          </cell>
          <cell r="R91">
            <v>2.1</v>
          </cell>
        </row>
        <row r="92">
          <cell r="C92">
            <v>7.55</v>
          </cell>
          <cell r="E92">
            <v>8.75</v>
          </cell>
          <cell r="G92">
            <v>7.5</v>
          </cell>
          <cell r="K92">
            <v>5.5</v>
          </cell>
          <cell r="O92">
            <v>1.2000000000000002</v>
          </cell>
          <cell r="P92">
            <v>1.5206571858163132</v>
          </cell>
          <cell r="R92">
            <v>3</v>
          </cell>
        </row>
        <row r="93">
          <cell r="C93">
            <v>8.25</v>
          </cell>
          <cell r="E93">
            <v>9.3000000000000007</v>
          </cell>
          <cell r="G93">
            <v>7.75</v>
          </cell>
          <cell r="K93">
            <v>5.5</v>
          </cell>
          <cell r="O93">
            <v>1.0500000000000007</v>
          </cell>
          <cell r="P93">
            <v>1.5206571858163132</v>
          </cell>
          <cell r="R93">
            <v>3.8</v>
          </cell>
        </row>
        <row r="94">
          <cell r="C94">
            <v>8.7799999999999994</v>
          </cell>
          <cell r="E94">
            <v>9.82</v>
          </cell>
          <cell r="G94">
            <v>8.14</v>
          </cell>
          <cell r="K94">
            <v>5.5</v>
          </cell>
          <cell r="O94">
            <v>1.0400000000000009</v>
          </cell>
          <cell r="P94">
            <v>1.5206571858163132</v>
          </cell>
          <cell r="R94">
            <v>3.9</v>
          </cell>
        </row>
        <row r="95">
          <cell r="C95">
            <v>8.57</v>
          </cell>
          <cell r="E95">
            <v>9.8699999999999992</v>
          </cell>
          <cell r="G95">
            <v>8.25</v>
          </cell>
          <cell r="K95">
            <v>5.5</v>
          </cell>
          <cell r="O95">
            <v>1.2999999999999989</v>
          </cell>
          <cell r="P95">
            <v>1.5206571858163132</v>
          </cell>
          <cell r="R95">
            <v>3.7</v>
          </cell>
        </row>
        <row r="96">
          <cell r="C96">
            <v>8.64</v>
          </cell>
          <cell r="E96">
            <v>10.01</v>
          </cell>
          <cell r="G96">
            <v>8.25</v>
          </cell>
          <cell r="K96">
            <v>5.5</v>
          </cell>
          <cell r="O96">
            <v>1.3699999999999992</v>
          </cell>
          <cell r="P96">
            <v>1.5206571858163132</v>
          </cell>
          <cell r="R96">
            <v>3.9</v>
          </cell>
        </row>
        <row r="97">
          <cell r="C97">
            <v>8.9700000000000006</v>
          </cell>
          <cell r="E97">
            <v>10.33</v>
          </cell>
          <cell r="G97">
            <v>8.25</v>
          </cell>
          <cell r="K97">
            <v>5.5</v>
          </cell>
          <cell r="O97">
            <v>1.3599999999999994</v>
          </cell>
          <cell r="P97">
            <v>1.5206571858163132</v>
          </cell>
          <cell r="R97">
            <v>4.3</v>
          </cell>
        </row>
        <row r="98">
          <cell r="C98">
            <v>9.59</v>
          </cell>
          <cell r="E98">
            <v>11</v>
          </cell>
          <cell r="G98">
            <v>8.6999999999999993</v>
          </cell>
          <cell r="K98">
            <v>6</v>
          </cell>
          <cell r="O98">
            <v>1.4100000000000001</v>
          </cell>
          <cell r="P98">
            <v>1.5206571858163132</v>
          </cell>
          <cell r="R98">
            <v>4.4000000000000004</v>
          </cell>
        </row>
        <row r="99">
          <cell r="C99">
            <v>9.61</v>
          </cell>
          <cell r="E99">
            <v>11.32</v>
          </cell>
          <cell r="G99">
            <v>9.07</v>
          </cell>
          <cell r="K99">
            <v>6</v>
          </cell>
          <cell r="O99">
            <v>1.7100000000000009</v>
          </cell>
          <cell r="P99">
            <v>1.5206571858163132</v>
          </cell>
          <cell r="R99">
            <v>4.5</v>
          </cell>
        </row>
        <row r="100">
          <cell r="C100">
            <v>8.9499999999999993</v>
          </cell>
          <cell r="E100">
            <v>10.82</v>
          </cell>
          <cell r="G100">
            <v>8.7799999999999994</v>
          </cell>
          <cell r="K100">
            <v>6</v>
          </cell>
          <cell r="O100">
            <v>1.870000000000001</v>
          </cell>
          <cell r="P100">
            <v>1.5206571858163132</v>
          </cell>
          <cell r="R100">
            <v>4.5</v>
          </cell>
        </row>
        <row r="101">
          <cell r="C101">
            <v>9.1199999999999992</v>
          </cell>
          <cell r="E101">
            <v>10.99</v>
          </cell>
          <cell r="G101">
            <v>8.75</v>
          </cell>
          <cell r="K101">
            <v>6</v>
          </cell>
          <cell r="O101">
            <v>1.870000000000001</v>
          </cell>
          <cell r="P101">
            <v>1.5206571858163132</v>
          </cell>
          <cell r="R101">
            <v>4.4000000000000004</v>
          </cell>
        </row>
        <row r="102">
          <cell r="B102" t="str">
            <v>88</v>
          </cell>
          <cell r="C102">
            <v>8.83</v>
          </cell>
          <cell r="E102">
            <v>10.75</v>
          </cell>
          <cell r="G102">
            <v>8.75</v>
          </cell>
          <cell r="K102">
            <v>6</v>
          </cell>
          <cell r="O102">
            <v>1.92</v>
          </cell>
          <cell r="P102">
            <v>1.5206571858163132</v>
          </cell>
          <cell r="R102">
            <v>4</v>
          </cell>
        </row>
        <row r="103">
          <cell r="C103">
            <v>8.43</v>
          </cell>
          <cell r="E103">
            <v>10.11</v>
          </cell>
          <cell r="G103">
            <v>8.51</v>
          </cell>
          <cell r="K103">
            <v>6</v>
          </cell>
          <cell r="O103">
            <v>1.6799999999999997</v>
          </cell>
          <cell r="P103">
            <v>1.5206571858163132</v>
          </cell>
          <cell r="R103">
            <v>3.9</v>
          </cell>
        </row>
        <row r="104">
          <cell r="C104">
            <v>8.6300000000000008</v>
          </cell>
          <cell r="E104">
            <v>10.11</v>
          </cell>
          <cell r="G104">
            <v>8.5</v>
          </cell>
          <cell r="K104">
            <v>6</v>
          </cell>
          <cell r="O104">
            <v>1.4799999999999986</v>
          </cell>
          <cell r="P104">
            <v>1.5206571858163132</v>
          </cell>
          <cell r="R104">
            <v>3.9</v>
          </cell>
        </row>
        <row r="105">
          <cell r="C105">
            <v>8.9499999999999993</v>
          </cell>
          <cell r="E105">
            <v>10.53</v>
          </cell>
          <cell r="G105">
            <v>8.5</v>
          </cell>
          <cell r="K105">
            <v>6</v>
          </cell>
          <cell r="O105">
            <v>1.58</v>
          </cell>
          <cell r="P105">
            <v>1.5206571858163132</v>
          </cell>
          <cell r="R105">
            <v>3.9</v>
          </cell>
        </row>
        <row r="106">
          <cell r="C106">
            <v>9.23</v>
          </cell>
          <cell r="E106">
            <v>10.75</v>
          </cell>
          <cell r="G106">
            <v>8.84</v>
          </cell>
          <cell r="K106">
            <v>6</v>
          </cell>
          <cell r="O106">
            <v>1.5199999999999996</v>
          </cell>
          <cell r="P106">
            <v>1.5206571858163132</v>
          </cell>
          <cell r="R106">
            <v>3.9</v>
          </cell>
        </row>
        <row r="107">
          <cell r="C107">
            <v>9</v>
          </cell>
          <cell r="E107">
            <v>10.71</v>
          </cell>
          <cell r="G107">
            <v>9</v>
          </cell>
          <cell r="K107">
            <v>6</v>
          </cell>
          <cell r="O107">
            <v>1.7100000000000009</v>
          </cell>
          <cell r="P107">
            <v>1.5206571858163132</v>
          </cell>
          <cell r="R107">
            <v>4</v>
          </cell>
        </row>
        <row r="108">
          <cell r="C108">
            <v>9.14</v>
          </cell>
          <cell r="E108">
            <v>10.96</v>
          </cell>
          <cell r="G108">
            <v>9.2899999999999991</v>
          </cell>
          <cell r="K108">
            <v>6</v>
          </cell>
          <cell r="O108">
            <v>1.8200000000000003</v>
          </cell>
          <cell r="P108">
            <v>1.5206571858163132</v>
          </cell>
          <cell r="R108">
            <v>4.0999999999999996</v>
          </cell>
        </row>
        <row r="109">
          <cell r="C109">
            <v>9.32</v>
          </cell>
          <cell r="E109">
            <v>11.09</v>
          </cell>
          <cell r="G109">
            <v>9.84</v>
          </cell>
          <cell r="K109">
            <v>6.5</v>
          </cell>
          <cell r="O109">
            <v>1.7699999999999996</v>
          </cell>
          <cell r="P109">
            <v>1.5206571858163132</v>
          </cell>
          <cell r="R109">
            <v>4</v>
          </cell>
        </row>
        <row r="110">
          <cell r="C110">
            <v>9.06</v>
          </cell>
          <cell r="E110">
            <v>10.56</v>
          </cell>
          <cell r="G110">
            <v>10</v>
          </cell>
          <cell r="K110">
            <v>6.5</v>
          </cell>
          <cell r="O110">
            <v>1.5</v>
          </cell>
          <cell r="P110">
            <v>1.5206571858163132</v>
          </cell>
          <cell r="R110">
            <v>4.2</v>
          </cell>
        </row>
        <row r="111">
          <cell r="C111">
            <v>8.89</v>
          </cell>
          <cell r="E111">
            <v>9.92</v>
          </cell>
          <cell r="G111">
            <v>10</v>
          </cell>
          <cell r="K111">
            <v>6.5</v>
          </cell>
          <cell r="O111">
            <v>1.0299999999999994</v>
          </cell>
          <cell r="P111">
            <v>1.5206571858163132</v>
          </cell>
          <cell r="R111">
            <v>4.2</v>
          </cell>
        </row>
        <row r="112">
          <cell r="C112">
            <v>9.02</v>
          </cell>
          <cell r="E112">
            <v>9.89</v>
          </cell>
          <cell r="G112">
            <v>10.050000000000001</v>
          </cell>
          <cell r="K112">
            <v>6.5</v>
          </cell>
          <cell r="O112">
            <v>0.87000000000000099</v>
          </cell>
          <cell r="P112">
            <v>1.5206571858163132</v>
          </cell>
          <cell r="R112">
            <v>4.2</v>
          </cell>
        </row>
        <row r="113">
          <cell r="C113">
            <v>9.01</v>
          </cell>
          <cell r="E113">
            <v>10.02</v>
          </cell>
          <cell r="G113">
            <v>10.5</v>
          </cell>
          <cell r="K113">
            <v>6.5</v>
          </cell>
          <cell r="O113">
            <v>1.0099999999999998</v>
          </cell>
          <cell r="P113">
            <v>1.5206571858163132</v>
          </cell>
          <cell r="R113">
            <v>4.4000000000000004</v>
          </cell>
        </row>
        <row r="114">
          <cell r="B114" t="str">
            <v>89</v>
          </cell>
          <cell r="C114">
            <v>8.93</v>
          </cell>
          <cell r="E114">
            <v>10.02</v>
          </cell>
          <cell r="G114">
            <v>10.5</v>
          </cell>
          <cell r="K114">
            <v>6.5</v>
          </cell>
          <cell r="O114">
            <v>1.0899999999999999</v>
          </cell>
          <cell r="P114">
            <v>1.5206571858163132</v>
          </cell>
          <cell r="R114">
            <v>4.7</v>
          </cell>
        </row>
        <row r="115">
          <cell r="C115">
            <v>9.01</v>
          </cell>
          <cell r="E115">
            <v>10.02</v>
          </cell>
          <cell r="G115">
            <v>10.93</v>
          </cell>
          <cell r="K115">
            <v>7</v>
          </cell>
          <cell r="O115">
            <v>1.0099999999999998</v>
          </cell>
          <cell r="P115">
            <v>1.5206571858163132</v>
          </cell>
          <cell r="R115">
            <v>4.8</v>
          </cell>
        </row>
        <row r="116">
          <cell r="C116">
            <v>9.17</v>
          </cell>
          <cell r="E116">
            <v>10.16</v>
          </cell>
          <cell r="G116">
            <v>11.5</v>
          </cell>
          <cell r="K116">
            <v>7</v>
          </cell>
          <cell r="O116">
            <v>0.99000000000000021</v>
          </cell>
          <cell r="P116">
            <v>1.5206571858163132</v>
          </cell>
          <cell r="R116">
            <v>5</v>
          </cell>
        </row>
        <row r="117">
          <cell r="C117">
            <v>9.0299999999999994</v>
          </cell>
          <cell r="E117">
            <v>10.14</v>
          </cell>
          <cell r="G117">
            <v>11.5</v>
          </cell>
          <cell r="K117">
            <v>7</v>
          </cell>
          <cell r="O117">
            <v>1.1100000000000012</v>
          </cell>
          <cell r="P117">
            <v>1.5206571858163132</v>
          </cell>
          <cell r="R117">
            <v>5.0999999999999996</v>
          </cell>
        </row>
        <row r="118">
          <cell r="C118">
            <v>8.83</v>
          </cell>
          <cell r="E118">
            <v>9.92</v>
          </cell>
          <cell r="G118">
            <v>11.5</v>
          </cell>
          <cell r="K118">
            <v>7</v>
          </cell>
          <cell r="O118">
            <v>1.0899999999999999</v>
          </cell>
          <cell r="P118">
            <v>1.5206571858163132</v>
          </cell>
          <cell r="R118">
            <v>5.4</v>
          </cell>
        </row>
        <row r="119">
          <cell r="C119">
            <v>8.27</v>
          </cell>
          <cell r="E119">
            <v>9.49</v>
          </cell>
          <cell r="G119">
            <v>11.07</v>
          </cell>
          <cell r="K119">
            <v>7</v>
          </cell>
          <cell r="O119">
            <v>1.2200000000000006</v>
          </cell>
          <cell r="P119">
            <v>1.5206571858163132</v>
          </cell>
          <cell r="R119">
            <v>5.2</v>
          </cell>
        </row>
        <row r="120">
          <cell r="C120">
            <v>8.08</v>
          </cell>
          <cell r="E120">
            <v>9.34</v>
          </cell>
          <cell r="G120">
            <v>10.98</v>
          </cell>
          <cell r="K120">
            <v>7</v>
          </cell>
          <cell r="O120">
            <v>1.2599999999999998</v>
          </cell>
          <cell r="P120">
            <v>1.5206571858163132</v>
          </cell>
          <cell r="R120">
            <v>5</v>
          </cell>
        </row>
        <row r="121">
          <cell r="C121">
            <v>8.1199999999999992</v>
          </cell>
          <cell r="E121">
            <v>9.3699999999999992</v>
          </cell>
          <cell r="G121">
            <v>10.5</v>
          </cell>
          <cell r="K121">
            <v>7</v>
          </cell>
          <cell r="O121">
            <v>1.25</v>
          </cell>
          <cell r="P121">
            <v>1.5206571858163132</v>
          </cell>
          <cell r="R121">
            <v>4.7</v>
          </cell>
        </row>
        <row r="122">
          <cell r="C122">
            <v>8.15</v>
          </cell>
          <cell r="E122">
            <v>9.43</v>
          </cell>
          <cell r="G122">
            <v>10.5</v>
          </cell>
          <cell r="K122">
            <v>7</v>
          </cell>
          <cell r="O122">
            <v>1.2799999999999994</v>
          </cell>
          <cell r="P122">
            <v>1.5206571858163132</v>
          </cell>
          <cell r="R122">
            <v>4.3</v>
          </cell>
        </row>
        <row r="123">
          <cell r="C123">
            <v>8</v>
          </cell>
          <cell r="E123">
            <v>9.3699999999999992</v>
          </cell>
          <cell r="G123">
            <v>10.5</v>
          </cell>
          <cell r="K123">
            <v>7</v>
          </cell>
          <cell r="O123">
            <v>1.3699999999999992</v>
          </cell>
          <cell r="P123">
            <v>1.5206571858163132</v>
          </cell>
          <cell r="R123">
            <v>4.5</v>
          </cell>
        </row>
        <row r="124">
          <cell r="C124">
            <v>7.9</v>
          </cell>
          <cell r="E124">
            <v>9.33</v>
          </cell>
          <cell r="G124">
            <v>10.5</v>
          </cell>
          <cell r="K124">
            <v>7</v>
          </cell>
          <cell r="O124">
            <v>1.4299999999999997</v>
          </cell>
          <cell r="P124">
            <v>1.5206571858163132</v>
          </cell>
          <cell r="R124">
            <v>4.7</v>
          </cell>
        </row>
        <row r="125">
          <cell r="C125">
            <v>7.9</v>
          </cell>
          <cell r="E125">
            <v>9.31</v>
          </cell>
          <cell r="G125">
            <v>10.5</v>
          </cell>
          <cell r="K125">
            <v>7</v>
          </cell>
          <cell r="O125">
            <v>1.4100000000000001</v>
          </cell>
          <cell r="P125">
            <v>1.5206571858163132</v>
          </cell>
          <cell r="R125">
            <v>4.5999999999999996</v>
          </cell>
        </row>
        <row r="126">
          <cell r="B126" t="str">
            <v>90</v>
          </cell>
          <cell r="C126">
            <v>8.26</v>
          </cell>
          <cell r="E126">
            <v>9.44</v>
          </cell>
          <cell r="G126">
            <v>10.11</v>
          </cell>
          <cell r="K126">
            <v>7</v>
          </cell>
          <cell r="O126">
            <v>1.1799999999999997</v>
          </cell>
          <cell r="P126">
            <v>1.5206571858163132</v>
          </cell>
          <cell r="R126">
            <v>5.2</v>
          </cell>
        </row>
        <row r="127">
          <cell r="C127">
            <v>8.5</v>
          </cell>
          <cell r="E127">
            <v>9.66</v>
          </cell>
          <cell r="G127">
            <v>10</v>
          </cell>
          <cell r="K127">
            <v>7</v>
          </cell>
          <cell r="O127">
            <v>1.1600000000000001</v>
          </cell>
          <cell r="P127">
            <v>1.5206571858163132</v>
          </cell>
          <cell r="R127">
            <v>5.3</v>
          </cell>
        </row>
        <row r="128">
          <cell r="C128">
            <v>8.56</v>
          </cell>
          <cell r="E128">
            <v>9.75</v>
          </cell>
          <cell r="G128">
            <v>10</v>
          </cell>
          <cell r="K128">
            <v>7</v>
          </cell>
          <cell r="O128">
            <v>1.1899999999999995</v>
          </cell>
          <cell r="P128">
            <v>1.5206571858163132</v>
          </cell>
          <cell r="R128">
            <v>5.2</v>
          </cell>
        </row>
        <row r="129">
          <cell r="C129">
            <v>8.76</v>
          </cell>
          <cell r="E129">
            <v>9.8699999999999992</v>
          </cell>
          <cell r="G129">
            <v>10</v>
          </cell>
          <cell r="K129">
            <v>7</v>
          </cell>
          <cell r="O129">
            <v>1.1099999999999994</v>
          </cell>
          <cell r="P129">
            <v>1.5206571858163132</v>
          </cell>
          <cell r="R129">
            <v>4.7</v>
          </cell>
        </row>
        <row r="130">
          <cell r="C130">
            <v>8.73</v>
          </cell>
          <cell r="E130">
            <v>9.89</v>
          </cell>
          <cell r="G130">
            <v>10</v>
          </cell>
          <cell r="K130">
            <v>7</v>
          </cell>
          <cell r="O130">
            <v>1.1600000000000001</v>
          </cell>
          <cell r="P130">
            <v>1.5206571858163132</v>
          </cell>
          <cell r="R130">
            <v>4.4000000000000004</v>
          </cell>
        </row>
        <row r="131">
          <cell r="C131">
            <v>8.4600000000000009</v>
          </cell>
          <cell r="E131">
            <v>9.69</v>
          </cell>
          <cell r="G131">
            <v>10</v>
          </cell>
          <cell r="K131">
            <v>7</v>
          </cell>
          <cell r="O131">
            <v>1.2299999999999986</v>
          </cell>
          <cell r="P131">
            <v>1.5206571858163132</v>
          </cell>
          <cell r="R131">
            <v>4.7</v>
          </cell>
        </row>
        <row r="132">
          <cell r="C132">
            <v>8.5</v>
          </cell>
          <cell r="E132">
            <v>9.66</v>
          </cell>
          <cell r="G132">
            <v>10</v>
          </cell>
          <cell r="K132">
            <v>7</v>
          </cell>
          <cell r="O132">
            <v>1.1600000000000001</v>
          </cell>
          <cell r="P132">
            <v>1.5206571858163132</v>
          </cell>
          <cell r="R132">
            <v>4.8</v>
          </cell>
        </row>
        <row r="133">
          <cell r="C133">
            <v>8.86</v>
          </cell>
          <cell r="E133">
            <v>9.84</v>
          </cell>
          <cell r="G133">
            <v>10</v>
          </cell>
          <cell r="K133">
            <v>7</v>
          </cell>
          <cell r="O133">
            <v>0.98000000000000043</v>
          </cell>
          <cell r="P133">
            <v>1.5206571858163132</v>
          </cell>
          <cell r="R133">
            <v>5.6</v>
          </cell>
        </row>
        <row r="134">
          <cell r="C134">
            <v>9.0299999999999994</v>
          </cell>
          <cell r="E134">
            <v>10.01</v>
          </cell>
          <cell r="G134">
            <v>10</v>
          </cell>
          <cell r="K134">
            <v>7</v>
          </cell>
          <cell r="O134">
            <v>0.98000000000000043</v>
          </cell>
          <cell r="P134">
            <v>1.5206571858163132</v>
          </cell>
          <cell r="R134">
            <v>6.2</v>
          </cell>
        </row>
        <row r="135">
          <cell r="C135">
            <v>8.86</v>
          </cell>
          <cell r="E135">
            <v>9.94</v>
          </cell>
          <cell r="G135">
            <v>10</v>
          </cell>
          <cell r="K135">
            <v>7</v>
          </cell>
          <cell r="O135">
            <v>1.08</v>
          </cell>
          <cell r="P135">
            <v>1.5206571858163132</v>
          </cell>
          <cell r="R135">
            <v>6.3</v>
          </cell>
        </row>
        <row r="136">
          <cell r="C136">
            <v>8.5399999999999991</v>
          </cell>
          <cell r="E136">
            <v>9.76</v>
          </cell>
          <cell r="G136">
            <v>10</v>
          </cell>
          <cell r="K136">
            <v>7</v>
          </cell>
          <cell r="O136">
            <v>1.2200000000000006</v>
          </cell>
          <cell r="P136">
            <v>1.5206571858163132</v>
          </cell>
          <cell r="R136">
            <v>6.3</v>
          </cell>
        </row>
        <row r="137">
          <cell r="C137">
            <v>8.24</v>
          </cell>
          <cell r="E137">
            <v>9.57</v>
          </cell>
          <cell r="G137">
            <v>10</v>
          </cell>
          <cell r="K137">
            <v>6.5</v>
          </cell>
          <cell r="O137">
            <v>1.33</v>
          </cell>
          <cell r="P137">
            <v>1.5206571858163132</v>
          </cell>
          <cell r="R137">
            <v>6.1</v>
          </cell>
        </row>
        <row r="138">
          <cell r="B138" t="str">
            <v>91</v>
          </cell>
          <cell r="C138">
            <v>8.27</v>
          </cell>
          <cell r="E138">
            <v>9.56</v>
          </cell>
          <cell r="G138">
            <v>9.52</v>
          </cell>
          <cell r="K138">
            <v>6.5</v>
          </cell>
          <cell r="O138">
            <v>1.2900000000000009</v>
          </cell>
          <cell r="P138">
            <v>1.5206571858163132</v>
          </cell>
          <cell r="R138">
            <v>5.7</v>
          </cell>
        </row>
        <row r="139">
          <cell r="C139">
            <v>8.0299999999999994</v>
          </cell>
          <cell r="E139">
            <v>9.31</v>
          </cell>
          <cell r="G139">
            <v>9.0500000000000007</v>
          </cell>
          <cell r="K139">
            <v>6</v>
          </cell>
          <cell r="O139">
            <v>1.2800000000000011</v>
          </cell>
          <cell r="P139">
            <v>1.5206571858163132</v>
          </cell>
          <cell r="R139">
            <v>5.3</v>
          </cell>
        </row>
        <row r="140">
          <cell r="C140">
            <v>8.2899999999999991</v>
          </cell>
          <cell r="E140">
            <v>9.39</v>
          </cell>
          <cell r="G140">
            <v>9</v>
          </cell>
          <cell r="K140">
            <v>6</v>
          </cell>
          <cell r="O140">
            <v>1.1000000000000014</v>
          </cell>
          <cell r="P140">
            <v>1.5206571858163132</v>
          </cell>
          <cell r="R140">
            <v>4.9000000000000004</v>
          </cell>
        </row>
        <row r="141">
          <cell r="C141">
            <v>8.2100000000000009</v>
          </cell>
          <cell r="E141">
            <v>9.3000000000000007</v>
          </cell>
          <cell r="G141">
            <v>9</v>
          </cell>
          <cell r="K141">
            <v>5.5</v>
          </cell>
          <cell r="O141">
            <v>1.0899999999999999</v>
          </cell>
          <cell r="P141">
            <v>1.5206571858163132</v>
          </cell>
          <cell r="R141">
            <v>4.9000000000000004</v>
          </cell>
        </row>
        <row r="142">
          <cell r="C142">
            <v>8.27</v>
          </cell>
          <cell r="E142">
            <v>9.2899999999999991</v>
          </cell>
          <cell r="G142">
            <v>8.5</v>
          </cell>
          <cell r="K142">
            <v>5.5</v>
          </cell>
          <cell r="O142">
            <v>1.0199999999999996</v>
          </cell>
          <cell r="P142">
            <v>1.5206571858163132</v>
          </cell>
          <cell r="R142">
            <v>5</v>
          </cell>
        </row>
        <row r="143">
          <cell r="C143">
            <v>8.4700000000000006</v>
          </cell>
          <cell r="E143">
            <v>9.44</v>
          </cell>
          <cell r="G143">
            <v>8.5</v>
          </cell>
          <cell r="K143">
            <v>5.5</v>
          </cell>
          <cell r="O143">
            <v>0.96999999999999886</v>
          </cell>
          <cell r="P143">
            <v>1.5206571858163132</v>
          </cell>
          <cell r="R143">
            <v>4.7</v>
          </cell>
        </row>
        <row r="144">
          <cell r="C144">
            <v>8.4499999999999993</v>
          </cell>
          <cell r="E144">
            <v>9.4</v>
          </cell>
          <cell r="G144">
            <v>8.5</v>
          </cell>
          <cell r="K144">
            <v>5.5</v>
          </cell>
          <cell r="O144">
            <v>0.95000000000000107</v>
          </cell>
          <cell r="P144">
            <v>1.5206571858163132</v>
          </cell>
          <cell r="R144">
            <v>4.4000000000000004</v>
          </cell>
        </row>
        <row r="145">
          <cell r="C145">
            <v>8.14</v>
          </cell>
          <cell r="E145">
            <v>9.16</v>
          </cell>
          <cell r="G145">
            <v>8.5</v>
          </cell>
          <cell r="K145">
            <v>5.5</v>
          </cell>
          <cell r="O145">
            <v>1.0199999999999996</v>
          </cell>
          <cell r="P145">
            <v>1.5206571858163132</v>
          </cell>
          <cell r="R145">
            <v>3.8</v>
          </cell>
        </row>
        <row r="146">
          <cell r="C146">
            <v>7.95</v>
          </cell>
          <cell r="E146">
            <v>9.0299999999999994</v>
          </cell>
          <cell r="G146">
            <v>8.1999999999999993</v>
          </cell>
          <cell r="K146">
            <v>5</v>
          </cell>
          <cell r="O146">
            <v>1.0799999999999992</v>
          </cell>
          <cell r="P146">
            <v>1.5206571858163132</v>
          </cell>
          <cell r="R146">
            <v>3.4</v>
          </cell>
        </row>
        <row r="147">
          <cell r="C147">
            <v>7.93</v>
          </cell>
          <cell r="E147">
            <v>8.99</v>
          </cell>
          <cell r="G147">
            <v>8</v>
          </cell>
          <cell r="K147">
            <v>5</v>
          </cell>
          <cell r="O147">
            <v>1.0600000000000005</v>
          </cell>
          <cell r="P147">
            <v>1.5206571858163132</v>
          </cell>
          <cell r="R147">
            <v>2.9</v>
          </cell>
        </row>
        <row r="148">
          <cell r="C148">
            <v>7.92</v>
          </cell>
          <cell r="E148">
            <v>8.93</v>
          </cell>
          <cell r="G148">
            <v>7.58</v>
          </cell>
          <cell r="K148">
            <v>5</v>
          </cell>
          <cell r="O148">
            <v>1.0099999999999998</v>
          </cell>
          <cell r="P148">
            <v>1.5206571858163132</v>
          </cell>
          <cell r="R148">
            <v>3</v>
          </cell>
        </row>
        <row r="149">
          <cell r="C149">
            <v>7.7</v>
          </cell>
          <cell r="E149">
            <v>8.76</v>
          </cell>
          <cell r="G149">
            <v>7.21</v>
          </cell>
          <cell r="K149">
            <v>4.5</v>
          </cell>
          <cell r="O149">
            <v>1.0599999999999996</v>
          </cell>
          <cell r="P149">
            <v>1.5206571858163132</v>
          </cell>
          <cell r="R149">
            <v>3.1</v>
          </cell>
        </row>
        <row r="150">
          <cell r="B150" t="str">
            <v>92</v>
          </cell>
          <cell r="C150">
            <v>7.58</v>
          </cell>
          <cell r="E150">
            <v>8.67</v>
          </cell>
          <cell r="G150">
            <v>6.5</v>
          </cell>
          <cell r="K150">
            <v>3.5</v>
          </cell>
          <cell r="O150">
            <v>1.0899999999999999</v>
          </cell>
          <cell r="P150">
            <v>1.5206571858163132</v>
          </cell>
          <cell r="R150">
            <v>2.6</v>
          </cell>
        </row>
        <row r="151">
          <cell r="C151">
            <v>7.85</v>
          </cell>
          <cell r="E151">
            <v>8.77</v>
          </cell>
          <cell r="G151">
            <v>6.5</v>
          </cell>
          <cell r="K151">
            <v>3.5</v>
          </cell>
          <cell r="O151">
            <v>0.91999999999999993</v>
          </cell>
          <cell r="P151">
            <v>1.5206571858163132</v>
          </cell>
          <cell r="R151">
            <v>2.8</v>
          </cell>
        </row>
        <row r="152">
          <cell r="C152">
            <v>7.97</v>
          </cell>
          <cell r="E152">
            <v>8.84</v>
          </cell>
          <cell r="G152">
            <v>6.5</v>
          </cell>
          <cell r="K152">
            <v>3.5</v>
          </cell>
          <cell r="O152">
            <v>0.87000000000000011</v>
          </cell>
          <cell r="P152">
            <v>1.5206571858163132</v>
          </cell>
          <cell r="R152">
            <v>3.2</v>
          </cell>
        </row>
        <row r="153">
          <cell r="C153">
            <v>7.96</v>
          </cell>
          <cell r="E153">
            <v>8.7899999999999991</v>
          </cell>
          <cell r="G153">
            <v>6.5</v>
          </cell>
          <cell r="K153">
            <v>3.5</v>
          </cell>
          <cell r="O153">
            <v>0.82999999999999918</v>
          </cell>
          <cell r="P153">
            <v>1.5206571858163132</v>
          </cell>
          <cell r="R153">
            <v>3.2</v>
          </cell>
        </row>
        <row r="154">
          <cell r="C154">
            <v>7.89</v>
          </cell>
          <cell r="E154">
            <v>8.7200000000000006</v>
          </cell>
          <cell r="G154">
            <v>6.5</v>
          </cell>
          <cell r="K154">
            <v>3.5</v>
          </cell>
          <cell r="O154">
            <v>0.83000000000000096</v>
          </cell>
          <cell r="P154">
            <v>1.5206571858163132</v>
          </cell>
          <cell r="R154">
            <v>3</v>
          </cell>
        </row>
        <row r="155">
          <cell r="C155">
            <v>7.84</v>
          </cell>
          <cell r="E155">
            <v>8.64</v>
          </cell>
          <cell r="G155">
            <v>6.5</v>
          </cell>
          <cell r="K155">
            <v>3.5</v>
          </cell>
          <cell r="O155">
            <v>0.80000000000000071</v>
          </cell>
          <cell r="P155">
            <v>1.5206571858163132</v>
          </cell>
          <cell r="R155">
            <v>3.1</v>
          </cell>
        </row>
        <row r="156">
          <cell r="C156">
            <v>7.6</v>
          </cell>
          <cell r="E156">
            <v>8.4600000000000009</v>
          </cell>
          <cell r="G156">
            <v>6.02</v>
          </cell>
          <cell r="K156">
            <v>3</v>
          </cell>
          <cell r="O156">
            <v>0.86000000000000121</v>
          </cell>
          <cell r="P156">
            <v>1.5206571858163132</v>
          </cell>
          <cell r="R156">
            <v>3.2</v>
          </cell>
        </row>
        <row r="157">
          <cell r="C157">
            <v>7.39</v>
          </cell>
          <cell r="E157">
            <v>8.34</v>
          </cell>
          <cell r="G157">
            <v>6</v>
          </cell>
          <cell r="K157">
            <v>3</v>
          </cell>
          <cell r="O157">
            <v>0.95000000000000018</v>
          </cell>
          <cell r="P157">
            <v>1.5206571858163132</v>
          </cell>
          <cell r="R157">
            <v>3.1</v>
          </cell>
        </row>
        <row r="158">
          <cell r="C158">
            <v>7.34</v>
          </cell>
          <cell r="E158">
            <v>8.32</v>
          </cell>
          <cell r="G158">
            <v>6</v>
          </cell>
          <cell r="K158">
            <v>3</v>
          </cell>
          <cell r="O158">
            <v>0.98000000000000043</v>
          </cell>
          <cell r="P158">
            <v>1.5206571858163132</v>
          </cell>
          <cell r="R158">
            <v>3</v>
          </cell>
        </row>
        <row r="159">
          <cell r="C159">
            <v>7.53</v>
          </cell>
          <cell r="E159">
            <v>8.44</v>
          </cell>
          <cell r="G159">
            <v>6</v>
          </cell>
          <cell r="K159">
            <v>3</v>
          </cell>
          <cell r="O159">
            <v>0.90999999999999925</v>
          </cell>
          <cell r="P159">
            <v>1.5206571858163132</v>
          </cell>
          <cell r="R159">
            <v>3.2</v>
          </cell>
        </row>
        <row r="160">
          <cell r="C160">
            <v>7.61</v>
          </cell>
          <cell r="E160">
            <v>8.5299999999999994</v>
          </cell>
          <cell r="G160">
            <v>6</v>
          </cell>
          <cell r="K160">
            <v>3</v>
          </cell>
          <cell r="O160">
            <v>0.91999999999999904</v>
          </cell>
          <cell r="P160">
            <v>1.5206571858163132</v>
          </cell>
          <cell r="R160">
            <v>3</v>
          </cell>
        </row>
        <row r="161">
          <cell r="C161">
            <v>7.44</v>
          </cell>
          <cell r="E161">
            <v>8.36</v>
          </cell>
          <cell r="G161">
            <v>6</v>
          </cell>
          <cell r="K161">
            <v>3</v>
          </cell>
          <cell r="O161">
            <v>0.91999999999999904</v>
          </cell>
          <cell r="P161">
            <v>1.5206571858163132</v>
          </cell>
          <cell r="R161">
            <v>2.9</v>
          </cell>
        </row>
        <row r="162">
          <cell r="B162" t="str">
            <v>93</v>
          </cell>
          <cell r="C162">
            <v>7.34</v>
          </cell>
          <cell r="E162">
            <v>8.23</v>
          </cell>
          <cell r="G162">
            <v>6</v>
          </cell>
          <cell r="K162">
            <v>3</v>
          </cell>
          <cell r="O162">
            <v>0.89000000000000057</v>
          </cell>
          <cell r="P162">
            <v>1.5206571858163132</v>
          </cell>
          <cell r="R162">
            <v>3.3</v>
          </cell>
        </row>
        <row r="163">
          <cell r="C163">
            <v>7.09</v>
          </cell>
          <cell r="E163">
            <v>8</v>
          </cell>
          <cell r="G163">
            <v>6</v>
          </cell>
          <cell r="K163">
            <v>3</v>
          </cell>
          <cell r="O163">
            <v>0.91000000000000014</v>
          </cell>
          <cell r="P163">
            <v>1.5206571858163132</v>
          </cell>
          <cell r="R163">
            <v>3.2</v>
          </cell>
        </row>
        <row r="164">
          <cell r="C164">
            <v>6.82</v>
          </cell>
          <cell r="E164">
            <v>7.85</v>
          </cell>
          <cell r="G164">
            <v>6</v>
          </cell>
          <cell r="K164">
            <v>3</v>
          </cell>
          <cell r="O164">
            <v>1.0299999999999994</v>
          </cell>
          <cell r="P164">
            <v>1.5206571858163132</v>
          </cell>
          <cell r="R164">
            <v>3.1</v>
          </cell>
        </row>
        <row r="165">
          <cell r="C165">
            <v>6.85</v>
          </cell>
          <cell r="E165">
            <v>7.76</v>
          </cell>
          <cell r="G165">
            <v>6</v>
          </cell>
          <cell r="K165">
            <v>3</v>
          </cell>
          <cell r="O165">
            <v>0.91000000000000014</v>
          </cell>
          <cell r="P165">
            <v>1.5206571858163132</v>
          </cell>
          <cell r="R165">
            <v>3.2</v>
          </cell>
        </row>
        <row r="166">
          <cell r="C166">
            <v>6.92</v>
          </cell>
          <cell r="E166">
            <v>7.78</v>
          </cell>
          <cell r="G166">
            <v>6</v>
          </cell>
          <cell r="K166">
            <v>3</v>
          </cell>
          <cell r="O166">
            <v>0.86000000000000032</v>
          </cell>
          <cell r="P166">
            <v>1.5206571858163132</v>
          </cell>
          <cell r="R166">
            <v>3.2</v>
          </cell>
        </row>
        <row r="167">
          <cell r="C167">
            <v>6.81</v>
          </cell>
          <cell r="E167">
            <v>7.68</v>
          </cell>
          <cell r="G167">
            <v>6</v>
          </cell>
          <cell r="K167">
            <v>3</v>
          </cell>
          <cell r="O167">
            <v>0.87000000000000011</v>
          </cell>
          <cell r="P167">
            <v>1.5206571858163132</v>
          </cell>
          <cell r="R167">
            <v>3</v>
          </cell>
        </row>
        <row r="168">
          <cell r="C168">
            <v>6.63</v>
          </cell>
          <cell r="E168">
            <v>7.53</v>
          </cell>
          <cell r="G168">
            <v>6</v>
          </cell>
          <cell r="K168">
            <v>3</v>
          </cell>
          <cell r="O168">
            <v>0.90000000000000036</v>
          </cell>
          <cell r="P168">
            <v>1.5206571858163132</v>
          </cell>
          <cell r="R168">
            <v>2.8</v>
          </cell>
        </row>
        <row r="169">
          <cell r="C169">
            <v>6.32</v>
          </cell>
          <cell r="E169">
            <v>7.21</v>
          </cell>
          <cell r="G169">
            <v>6</v>
          </cell>
          <cell r="K169">
            <v>3</v>
          </cell>
          <cell r="O169">
            <v>0.88999999999999968</v>
          </cell>
          <cell r="P169">
            <v>1.5206571858163132</v>
          </cell>
          <cell r="R169">
            <v>2.8</v>
          </cell>
        </row>
        <row r="170">
          <cell r="C170">
            <v>6</v>
          </cell>
          <cell r="E170">
            <v>7.01</v>
          </cell>
          <cell r="G170">
            <v>6</v>
          </cell>
          <cell r="K170">
            <v>3</v>
          </cell>
          <cell r="O170">
            <v>1.0099999999999998</v>
          </cell>
          <cell r="P170">
            <v>1.5206571858163132</v>
          </cell>
          <cell r="R170">
            <v>2.7</v>
          </cell>
        </row>
        <row r="171">
          <cell r="C171">
            <v>5.94</v>
          </cell>
          <cell r="E171">
            <v>6.99</v>
          </cell>
          <cell r="G171">
            <v>6</v>
          </cell>
          <cell r="K171">
            <v>3</v>
          </cell>
          <cell r="O171">
            <v>1.0499999999999998</v>
          </cell>
          <cell r="P171">
            <v>1.5206571858163132</v>
          </cell>
          <cell r="R171">
            <v>2.8</v>
          </cell>
        </row>
        <row r="172">
          <cell r="C172">
            <v>6.21</v>
          </cell>
          <cell r="E172">
            <v>7.3</v>
          </cell>
          <cell r="G172">
            <v>6</v>
          </cell>
          <cell r="K172">
            <v>3</v>
          </cell>
          <cell r="O172">
            <v>1.0899999999999999</v>
          </cell>
          <cell r="P172">
            <v>1.5206571858163132</v>
          </cell>
          <cell r="R172">
            <v>2.7</v>
          </cell>
        </row>
        <row r="173">
          <cell r="C173">
            <v>6.25</v>
          </cell>
          <cell r="E173">
            <v>7.33</v>
          </cell>
          <cell r="G173">
            <v>6</v>
          </cell>
          <cell r="K173">
            <v>3</v>
          </cell>
          <cell r="O173">
            <v>1.08</v>
          </cell>
          <cell r="P173">
            <v>1.5206571858163132</v>
          </cell>
          <cell r="R173">
            <v>2.7</v>
          </cell>
        </row>
        <row r="174">
          <cell r="B174" t="str">
            <v>94</v>
          </cell>
          <cell r="C174">
            <v>6.29</v>
          </cell>
          <cell r="E174">
            <v>7.31</v>
          </cell>
          <cell r="G174">
            <v>6</v>
          </cell>
          <cell r="K174">
            <v>3</v>
          </cell>
          <cell r="O174">
            <v>1.0199999999999996</v>
          </cell>
          <cell r="P174">
            <v>1.5206571858163132</v>
          </cell>
          <cell r="R174">
            <v>2.5</v>
          </cell>
        </row>
        <row r="175">
          <cell r="C175">
            <v>6.49</v>
          </cell>
          <cell r="E175">
            <v>7.44</v>
          </cell>
          <cell r="G175">
            <v>6</v>
          </cell>
          <cell r="K175">
            <v>3</v>
          </cell>
          <cell r="O175">
            <v>0.95000000000000018</v>
          </cell>
          <cell r="P175">
            <v>1.5206571858163132</v>
          </cell>
          <cell r="R175">
            <v>2.5</v>
          </cell>
        </row>
        <row r="176">
          <cell r="C176">
            <v>6.91</v>
          </cell>
          <cell r="E176">
            <v>7.83</v>
          </cell>
          <cell r="G176">
            <v>6.06</v>
          </cell>
          <cell r="K176">
            <v>3</v>
          </cell>
          <cell r="O176">
            <v>0.91999999999999993</v>
          </cell>
          <cell r="P176">
            <v>1.5206571858163132</v>
          </cell>
          <cell r="R176">
            <v>2.5</v>
          </cell>
        </row>
        <row r="177">
          <cell r="C177">
            <v>7.27</v>
          </cell>
          <cell r="E177">
            <v>8.1999999999999993</v>
          </cell>
          <cell r="G177">
            <v>6.45</v>
          </cell>
          <cell r="K177">
            <v>3</v>
          </cell>
          <cell r="O177">
            <v>0.92999999999999972</v>
          </cell>
          <cell r="P177">
            <v>1.5206571858163132</v>
          </cell>
          <cell r="R177">
            <v>2.4</v>
          </cell>
        </row>
        <row r="178">
          <cell r="C178">
            <v>7.41</v>
          </cell>
          <cell r="E178">
            <v>8.32</v>
          </cell>
          <cell r="G178">
            <v>6.99</v>
          </cell>
          <cell r="K178">
            <v>3</v>
          </cell>
          <cell r="O178">
            <v>0.91000000000000014</v>
          </cell>
          <cell r="P178">
            <v>1.5206571858163132</v>
          </cell>
          <cell r="R178">
            <v>2.2999999999999998</v>
          </cell>
        </row>
        <row r="179">
          <cell r="C179">
            <v>7.4</v>
          </cell>
          <cell r="E179">
            <v>8.31</v>
          </cell>
          <cell r="G179">
            <v>7.25</v>
          </cell>
          <cell r="K179">
            <v>3.5</v>
          </cell>
          <cell r="O179">
            <v>0.91000000000000014</v>
          </cell>
          <cell r="P179">
            <v>1.5206571858163132</v>
          </cell>
          <cell r="R179">
            <v>2.5</v>
          </cell>
        </row>
        <row r="180">
          <cell r="C180">
            <v>7.58</v>
          </cell>
          <cell r="E180">
            <v>8.4700000000000006</v>
          </cell>
          <cell r="G180">
            <v>7.25</v>
          </cell>
          <cell r="K180">
            <v>3.5</v>
          </cell>
          <cell r="O180">
            <v>0.89000000000000057</v>
          </cell>
          <cell r="P180">
            <v>1.5206571858163132</v>
          </cell>
          <cell r="R180">
            <v>2.9</v>
          </cell>
        </row>
        <row r="181">
          <cell r="C181">
            <v>7.49</v>
          </cell>
          <cell r="E181">
            <v>8.41</v>
          </cell>
          <cell r="G181">
            <v>7.51</v>
          </cell>
          <cell r="K181">
            <v>3.5</v>
          </cell>
          <cell r="O181">
            <v>0.91999999999999993</v>
          </cell>
          <cell r="P181">
            <v>1.5206571858163132</v>
          </cell>
          <cell r="R181">
            <v>3</v>
          </cell>
        </row>
        <row r="182">
          <cell r="C182">
            <v>7.71</v>
          </cell>
          <cell r="E182">
            <v>8.65</v>
          </cell>
          <cell r="G182">
            <v>7.75</v>
          </cell>
          <cell r="K182">
            <v>4</v>
          </cell>
          <cell r="O182">
            <v>0.94000000000000039</v>
          </cell>
          <cell r="P182">
            <v>1.5206571858163132</v>
          </cell>
          <cell r="R182">
            <v>2.6</v>
          </cell>
        </row>
        <row r="183">
          <cell r="C183">
            <v>7.94</v>
          </cell>
          <cell r="E183">
            <v>8.8800000000000008</v>
          </cell>
          <cell r="G183">
            <v>7.75</v>
          </cell>
          <cell r="K183">
            <v>4</v>
          </cell>
          <cell r="O183">
            <v>0.94000000000000039</v>
          </cell>
          <cell r="P183">
            <v>1.5206571858163132</v>
          </cell>
          <cell r="R183">
            <v>2.7</v>
          </cell>
        </row>
        <row r="184">
          <cell r="C184">
            <v>8.08</v>
          </cell>
          <cell r="E184">
            <v>9</v>
          </cell>
          <cell r="G184">
            <v>8.15</v>
          </cell>
          <cell r="K184">
            <v>4.75</v>
          </cell>
          <cell r="O184">
            <v>0.91999999999999993</v>
          </cell>
          <cell r="P184">
            <v>1.5206571858163132</v>
          </cell>
          <cell r="R184">
            <v>2.7</v>
          </cell>
        </row>
        <row r="185">
          <cell r="C185">
            <v>7.87</v>
          </cell>
          <cell r="E185">
            <v>8.7899999999999991</v>
          </cell>
          <cell r="G185">
            <v>8.5</v>
          </cell>
          <cell r="K185">
            <v>4.75</v>
          </cell>
          <cell r="O185">
            <v>0.91999999999999904</v>
          </cell>
          <cell r="P185">
            <v>1.5206571858163132</v>
          </cell>
          <cell r="R185">
            <v>2.8</v>
          </cell>
        </row>
        <row r="186">
          <cell r="B186" t="str">
            <v>95</v>
          </cell>
          <cell r="C186">
            <v>7.85</v>
          </cell>
          <cell r="E186">
            <v>8.77</v>
          </cell>
          <cell r="G186">
            <v>8.5</v>
          </cell>
          <cell r="K186">
            <v>4.75</v>
          </cell>
          <cell r="O186">
            <v>0.91999999999999993</v>
          </cell>
          <cell r="P186">
            <v>1.5206571858163132</v>
          </cell>
          <cell r="R186">
            <v>2.9</v>
          </cell>
        </row>
        <row r="187">
          <cell r="C187">
            <v>7.61</v>
          </cell>
          <cell r="E187">
            <v>8.56</v>
          </cell>
          <cell r="G187">
            <v>9</v>
          </cell>
          <cell r="K187">
            <v>5.25</v>
          </cell>
          <cell r="O187">
            <v>0.95000000000000018</v>
          </cell>
          <cell r="P187">
            <v>1.5206571858163132</v>
          </cell>
          <cell r="R187">
            <v>2.9</v>
          </cell>
        </row>
        <row r="188">
          <cell r="C188">
            <v>7.45</v>
          </cell>
          <cell r="E188">
            <v>8.41</v>
          </cell>
          <cell r="G188">
            <v>9</v>
          </cell>
          <cell r="K188">
            <v>5.25</v>
          </cell>
          <cell r="O188">
            <v>0.96</v>
          </cell>
          <cell r="P188">
            <v>1.5206571858163132</v>
          </cell>
          <cell r="R188">
            <v>3.1</v>
          </cell>
        </row>
        <row r="189">
          <cell r="C189">
            <v>7.36</v>
          </cell>
          <cell r="E189">
            <v>8.3000000000000007</v>
          </cell>
          <cell r="G189">
            <v>9</v>
          </cell>
          <cell r="K189">
            <v>5.25</v>
          </cell>
          <cell r="O189">
            <v>0.94000000000000039</v>
          </cell>
          <cell r="P189">
            <v>1.5206571858163132</v>
          </cell>
          <cell r="R189">
            <v>2.4</v>
          </cell>
        </row>
        <row r="190">
          <cell r="C190">
            <v>6.95</v>
          </cell>
          <cell r="E190">
            <v>7.93</v>
          </cell>
          <cell r="G190">
            <v>9</v>
          </cell>
          <cell r="K190">
            <v>5.25</v>
          </cell>
          <cell r="O190">
            <v>0.97999999999999954</v>
          </cell>
          <cell r="P190">
            <v>1.5206571858163132</v>
          </cell>
          <cell r="R190">
            <v>3.2</v>
          </cell>
        </row>
        <row r="191">
          <cell r="C191">
            <v>6.57</v>
          </cell>
          <cell r="E191">
            <v>7.62</v>
          </cell>
          <cell r="G191">
            <v>9</v>
          </cell>
          <cell r="K191">
            <v>5.25</v>
          </cell>
          <cell r="O191">
            <v>1.0499999999999998</v>
          </cell>
          <cell r="P191">
            <v>1.5206571858163132</v>
          </cell>
          <cell r="R191">
            <v>3</v>
          </cell>
        </row>
        <row r="192">
          <cell r="C192">
            <v>6.72</v>
          </cell>
          <cell r="E192">
            <v>7.73</v>
          </cell>
          <cell r="G192">
            <v>8.8000000000000007</v>
          </cell>
          <cell r="K192">
            <v>5.25</v>
          </cell>
          <cell r="O192">
            <v>1.0100000000000007</v>
          </cell>
          <cell r="P192">
            <v>1.5206571858163132</v>
          </cell>
          <cell r="R192">
            <v>2.8</v>
          </cell>
        </row>
        <row r="193">
          <cell r="C193">
            <v>6.86</v>
          </cell>
          <cell r="E193">
            <v>7.86</v>
          </cell>
          <cell r="G193">
            <v>8.75</v>
          </cell>
          <cell r="K193">
            <v>5.25</v>
          </cell>
          <cell r="O193">
            <v>1</v>
          </cell>
          <cell r="P193">
            <v>1.5206571858163132</v>
          </cell>
          <cell r="R193">
            <v>2.6</v>
          </cell>
        </row>
        <row r="194">
          <cell r="C194">
            <v>6.55</v>
          </cell>
          <cell r="E194">
            <v>7.62</v>
          </cell>
          <cell r="G194">
            <v>8.75</v>
          </cell>
          <cell r="K194">
            <v>5.25</v>
          </cell>
          <cell r="O194">
            <v>1.0700000000000003</v>
          </cell>
          <cell r="P194">
            <v>1.5206571858163132</v>
          </cell>
          <cell r="R194">
            <v>2.5</v>
          </cell>
        </row>
        <row r="195">
          <cell r="C195">
            <v>6.37</v>
          </cell>
          <cell r="E195">
            <v>7.46</v>
          </cell>
          <cell r="G195">
            <v>8.75</v>
          </cell>
          <cell r="K195">
            <v>5.25</v>
          </cell>
          <cell r="O195">
            <v>1.0899999999999999</v>
          </cell>
          <cell r="P195">
            <v>1.5206571858163132</v>
          </cell>
          <cell r="R195">
            <v>2.8</v>
          </cell>
        </row>
        <row r="196">
          <cell r="C196">
            <v>6.26</v>
          </cell>
          <cell r="E196">
            <v>7.4</v>
          </cell>
          <cell r="G196">
            <v>8.75</v>
          </cell>
          <cell r="K196">
            <v>5.25</v>
          </cell>
          <cell r="O196">
            <v>1.1400000000000006</v>
          </cell>
          <cell r="P196">
            <v>1.5206571858163132</v>
          </cell>
          <cell r="R196">
            <v>2.6</v>
          </cell>
        </row>
        <row r="197">
          <cell r="C197">
            <v>6.06</v>
          </cell>
          <cell r="E197">
            <v>7.21</v>
          </cell>
          <cell r="G197">
            <v>8.65</v>
          </cell>
          <cell r="K197">
            <v>5.25</v>
          </cell>
          <cell r="O197">
            <v>1.1500000000000004</v>
          </cell>
          <cell r="P197">
            <v>1.5206571858163132</v>
          </cell>
          <cell r="R197">
            <v>2.5</v>
          </cell>
        </row>
        <row r="198">
          <cell r="B198" t="str">
            <v>96</v>
          </cell>
          <cell r="C198">
            <v>6.05</v>
          </cell>
          <cell r="E198">
            <v>7.2</v>
          </cell>
          <cell r="G198">
            <v>8.5</v>
          </cell>
          <cell r="K198">
            <v>5.25</v>
          </cell>
          <cell r="O198">
            <v>1.1500000000000004</v>
          </cell>
          <cell r="P198">
            <v>1.5206571858163132</v>
          </cell>
          <cell r="R198">
            <v>2.7</v>
          </cell>
        </row>
        <row r="199">
          <cell r="C199">
            <v>6.24</v>
          </cell>
          <cell r="E199">
            <v>7.37</v>
          </cell>
          <cell r="G199">
            <v>8.25</v>
          </cell>
          <cell r="K199">
            <v>5</v>
          </cell>
          <cell r="O199">
            <v>1.1299999999999999</v>
          </cell>
          <cell r="P199">
            <v>1.5206571858163132</v>
          </cell>
          <cell r="R199">
            <v>2.7</v>
          </cell>
        </row>
        <row r="200">
          <cell r="C200">
            <v>6.6</v>
          </cell>
          <cell r="E200">
            <v>7.72</v>
          </cell>
          <cell r="G200">
            <v>8.25</v>
          </cell>
          <cell r="K200">
            <v>5</v>
          </cell>
          <cell r="O200">
            <v>1.1200000000000001</v>
          </cell>
          <cell r="P200">
            <v>1.5206571858163132</v>
          </cell>
          <cell r="R200">
            <v>2.8</v>
          </cell>
        </row>
        <row r="201">
          <cell r="C201">
            <v>6.79</v>
          </cell>
          <cell r="E201">
            <v>7.88</v>
          </cell>
          <cell r="G201">
            <v>8.25</v>
          </cell>
          <cell r="K201">
            <v>5</v>
          </cell>
          <cell r="O201">
            <v>1.0899999999999999</v>
          </cell>
          <cell r="P201">
            <v>1.5206571858163132</v>
          </cell>
          <cell r="R201">
            <v>2.9</v>
          </cell>
        </row>
        <row r="202">
          <cell r="C202">
            <v>6.93</v>
          </cell>
          <cell r="E202">
            <v>7.99</v>
          </cell>
          <cell r="G202">
            <v>8.25</v>
          </cell>
          <cell r="K202">
            <v>5</v>
          </cell>
          <cell r="O202">
            <v>1.0600000000000005</v>
          </cell>
          <cell r="P202">
            <v>1.5206571858163132</v>
          </cell>
          <cell r="R202">
            <v>2.9</v>
          </cell>
        </row>
        <row r="203">
          <cell r="C203">
            <v>7.06</v>
          </cell>
          <cell r="E203">
            <v>8.07</v>
          </cell>
          <cell r="G203">
            <v>8.25</v>
          </cell>
          <cell r="K203">
            <v>5</v>
          </cell>
          <cell r="O203">
            <v>1.0100000000000007</v>
          </cell>
          <cell r="P203">
            <v>1.5206571858163132</v>
          </cell>
          <cell r="R203">
            <v>2.8</v>
          </cell>
        </row>
        <row r="204">
          <cell r="C204">
            <v>7.03</v>
          </cell>
          <cell r="E204">
            <v>8.02</v>
          </cell>
          <cell r="G204">
            <v>8.25</v>
          </cell>
          <cell r="K204">
            <v>5</v>
          </cell>
          <cell r="O204">
            <v>0.98999999999999932</v>
          </cell>
          <cell r="P204">
            <v>1.5206571858163132</v>
          </cell>
          <cell r="R204">
            <v>3</v>
          </cell>
        </row>
        <row r="205">
          <cell r="C205">
            <v>6.84</v>
          </cell>
          <cell r="E205">
            <v>7.84</v>
          </cell>
          <cell r="G205">
            <v>8.25</v>
          </cell>
          <cell r="K205">
            <v>5</v>
          </cell>
          <cell r="O205">
            <v>1</v>
          </cell>
          <cell r="P205">
            <v>1.5206571858163132</v>
          </cell>
          <cell r="R205">
            <v>2.9</v>
          </cell>
        </row>
        <row r="206">
          <cell r="C206">
            <v>7.03</v>
          </cell>
          <cell r="E206">
            <v>8.01</v>
          </cell>
          <cell r="G206">
            <v>8.25</v>
          </cell>
          <cell r="K206">
            <v>5</v>
          </cell>
          <cell r="O206">
            <v>0.97999999999999954</v>
          </cell>
          <cell r="P206">
            <v>1.5206571858163132</v>
          </cell>
          <cell r="R206">
            <v>3</v>
          </cell>
        </row>
        <row r="207">
          <cell r="C207">
            <v>6.81</v>
          </cell>
          <cell r="E207">
            <v>7.76</v>
          </cell>
          <cell r="G207">
            <v>8.25</v>
          </cell>
          <cell r="K207">
            <v>5</v>
          </cell>
          <cell r="O207">
            <v>0.95000000000000018</v>
          </cell>
          <cell r="P207">
            <v>1.5206571858163132</v>
          </cell>
          <cell r="R207">
            <v>3</v>
          </cell>
        </row>
        <row r="208">
          <cell r="C208">
            <v>6.48</v>
          </cell>
          <cell r="E208">
            <v>7.48</v>
          </cell>
          <cell r="G208">
            <v>8.25</v>
          </cell>
          <cell r="K208">
            <v>5</v>
          </cell>
          <cell r="O208">
            <v>1</v>
          </cell>
          <cell r="P208">
            <v>1.5206571858163132</v>
          </cell>
          <cell r="R208">
            <v>3.3</v>
          </cell>
        </row>
        <row r="209">
          <cell r="C209">
            <v>6.55</v>
          </cell>
          <cell r="E209">
            <v>7.58</v>
          </cell>
          <cell r="G209">
            <v>8.25</v>
          </cell>
          <cell r="K209">
            <v>5</v>
          </cell>
          <cell r="O209">
            <v>1.0300000000000002</v>
          </cell>
          <cell r="P209">
            <v>1.5206571858163132</v>
          </cell>
          <cell r="R209">
            <v>3.3</v>
          </cell>
        </row>
        <row r="210">
          <cell r="B210" t="str">
            <v>97</v>
          </cell>
          <cell r="C210">
            <v>6.83</v>
          </cell>
          <cell r="E210">
            <v>7.79</v>
          </cell>
          <cell r="G210">
            <v>8.25</v>
          </cell>
          <cell r="K210">
            <v>5</v>
          </cell>
          <cell r="O210">
            <v>0.96</v>
          </cell>
          <cell r="P210">
            <v>1.5206571858163132</v>
          </cell>
          <cell r="R210">
            <v>3</v>
          </cell>
        </row>
        <row r="211">
          <cell r="C211">
            <v>6.69</v>
          </cell>
          <cell r="E211">
            <v>7.68</v>
          </cell>
          <cell r="G211">
            <v>8.25</v>
          </cell>
          <cell r="K211">
            <v>5</v>
          </cell>
          <cell r="O211">
            <v>0.98999999999999932</v>
          </cell>
          <cell r="P211">
            <v>1.5206571858163132</v>
          </cell>
          <cell r="R211">
            <v>3</v>
          </cell>
        </row>
        <row r="212">
          <cell r="C212">
            <v>6.93</v>
          </cell>
          <cell r="E212">
            <v>7.92</v>
          </cell>
          <cell r="G212">
            <v>8.3000000000000007</v>
          </cell>
          <cell r="K212">
            <v>5</v>
          </cell>
          <cell r="O212">
            <v>0.99000000000000021</v>
          </cell>
          <cell r="P212">
            <v>1.5206571858163132</v>
          </cell>
          <cell r="R212">
            <v>2.8</v>
          </cell>
        </row>
        <row r="213">
          <cell r="C213">
            <v>7.09</v>
          </cell>
          <cell r="E213">
            <v>8.08</v>
          </cell>
          <cell r="G213">
            <v>8.5</v>
          </cell>
          <cell r="K213">
            <v>5</v>
          </cell>
          <cell r="O213">
            <v>0.99000000000000021</v>
          </cell>
          <cell r="P213">
            <v>1.5206571858163132</v>
          </cell>
          <cell r="R213">
            <v>2.5</v>
          </cell>
        </row>
        <row r="214">
          <cell r="C214">
            <v>6.94</v>
          </cell>
          <cell r="E214">
            <v>7.94</v>
          </cell>
          <cell r="G214">
            <v>8.5</v>
          </cell>
          <cell r="K214">
            <v>5</v>
          </cell>
          <cell r="O214">
            <v>1</v>
          </cell>
          <cell r="P214">
            <v>1.5206571858163132</v>
          </cell>
          <cell r="R214">
            <v>2.2000000000000002</v>
          </cell>
        </row>
        <row r="215">
          <cell r="C215">
            <v>6.77</v>
          </cell>
          <cell r="E215">
            <v>7.77</v>
          </cell>
          <cell r="G215">
            <v>8.5</v>
          </cell>
          <cell r="K215">
            <v>5</v>
          </cell>
          <cell r="O215">
            <v>1</v>
          </cell>
          <cell r="P215">
            <v>1.5206571858163132</v>
          </cell>
          <cell r="R215">
            <v>2.2999999999999998</v>
          </cell>
        </row>
        <row r="216">
          <cell r="C216">
            <v>6.51</v>
          </cell>
          <cell r="E216">
            <v>7.52</v>
          </cell>
          <cell r="G216">
            <v>8.5</v>
          </cell>
          <cell r="K216">
            <v>5</v>
          </cell>
          <cell r="O216">
            <v>1.0099999999999998</v>
          </cell>
          <cell r="P216">
            <v>1.5206571858163132</v>
          </cell>
          <cell r="R216">
            <v>2.2000000000000002</v>
          </cell>
        </row>
        <row r="217">
          <cell r="C217">
            <v>6.58</v>
          </cell>
          <cell r="E217">
            <v>7.57</v>
          </cell>
          <cell r="G217">
            <v>8.5</v>
          </cell>
          <cell r="K217">
            <v>5</v>
          </cell>
          <cell r="O217">
            <v>0.99000000000000021</v>
          </cell>
          <cell r="P217">
            <v>1.5206571858163132</v>
          </cell>
          <cell r="R217">
            <v>2.2000000000000002</v>
          </cell>
        </row>
        <row r="218">
          <cell r="C218">
            <v>6.5</v>
          </cell>
          <cell r="E218">
            <v>7.5</v>
          </cell>
          <cell r="G218">
            <v>8.5</v>
          </cell>
          <cell r="K218">
            <v>5</v>
          </cell>
          <cell r="O218">
            <v>1</v>
          </cell>
          <cell r="P218">
            <v>1.5206571858163132</v>
          </cell>
          <cell r="R218">
            <v>2.2000000000000002</v>
          </cell>
        </row>
        <row r="219">
          <cell r="C219">
            <v>6.33</v>
          </cell>
          <cell r="E219">
            <v>7.37</v>
          </cell>
          <cell r="G219">
            <v>8.5</v>
          </cell>
          <cell r="K219">
            <v>5</v>
          </cell>
          <cell r="O219">
            <v>1.04</v>
          </cell>
          <cell r="P219">
            <v>1.5206571858163132</v>
          </cell>
          <cell r="R219">
            <v>2.1</v>
          </cell>
        </row>
        <row r="220">
          <cell r="C220">
            <v>6.11</v>
          </cell>
          <cell r="E220">
            <v>7.24</v>
          </cell>
          <cell r="G220">
            <v>8.5</v>
          </cell>
          <cell r="K220">
            <v>5</v>
          </cell>
          <cell r="O220">
            <v>1.1299999999999999</v>
          </cell>
          <cell r="P220">
            <v>1.5206571858163132</v>
          </cell>
          <cell r="R220">
            <v>1.8</v>
          </cell>
        </row>
        <row r="221">
          <cell r="C221">
            <v>5.99</v>
          </cell>
          <cell r="E221">
            <v>7.16</v>
          </cell>
          <cell r="G221">
            <v>8.5</v>
          </cell>
          <cell r="K221">
            <v>5</v>
          </cell>
          <cell r="O221">
            <v>1.17</v>
          </cell>
          <cell r="P221">
            <v>1.5206571858163132</v>
          </cell>
          <cell r="R221">
            <v>1.7</v>
          </cell>
        </row>
        <row r="222">
          <cell r="B222" t="str">
            <v>98</v>
          </cell>
          <cell r="C222">
            <v>5.81</v>
          </cell>
          <cell r="E222">
            <v>7.03</v>
          </cell>
          <cell r="G222">
            <v>8.5</v>
          </cell>
          <cell r="K222">
            <v>5</v>
          </cell>
          <cell r="O222">
            <v>1.2200000000000006</v>
          </cell>
          <cell r="P222">
            <v>1.5206571858163132</v>
          </cell>
          <cell r="R222">
            <v>1.6</v>
          </cell>
        </row>
        <row r="223">
          <cell r="C223">
            <v>5.89</v>
          </cell>
          <cell r="E223">
            <v>7.09</v>
          </cell>
          <cell r="G223">
            <v>8.5</v>
          </cell>
          <cell r="K223">
            <v>5</v>
          </cell>
          <cell r="O223">
            <v>1.2000000000000002</v>
          </cell>
          <cell r="P223">
            <v>1.5206571858163132</v>
          </cell>
          <cell r="R223">
            <v>1.4</v>
          </cell>
        </row>
        <row r="224">
          <cell r="C224">
            <v>5.95</v>
          </cell>
          <cell r="E224">
            <v>7.13</v>
          </cell>
          <cell r="G224">
            <v>8.5</v>
          </cell>
          <cell r="K224">
            <v>5</v>
          </cell>
          <cell r="O224">
            <v>1.1799999999999997</v>
          </cell>
          <cell r="P224">
            <v>1.5206571858163132</v>
          </cell>
          <cell r="R224">
            <v>1.4</v>
          </cell>
        </row>
        <row r="225">
          <cell r="C225">
            <v>5.92</v>
          </cell>
          <cell r="E225">
            <v>7.12</v>
          </cell>
          <cell r="G225">
            <v>8.5</v>
          </cell>
          <cell r="K225">
            <v>5</v>
          </cell>
          <cell r="O225">
            <v>1.2000000000000002</v>
          </cell>
          <cell r="P225">
            <v>1.5206571858163132</v>
          </cell>
          <cell r="R225">
            <v>1.4</v>
          </cell>
        </row>
        <row r="226">
          <cell r="C226">
            <v>5.93</v>
          </cell>
          <cell r="E226">
            <v>7.11</v>
          </cell>
          <cell r="G226">
            <v>8.5</v>
          </cell>
          <cell r="K226">
            <v>5</v>
          </cell>
          <cell r="O226">
            <v>1.1800000000000006</v>
          </cell>
          <cell r="P226">
            <v>1.5206571858163132</v>
          </cell>
          <cell r="R226">
            <v>1.7</v>
          </cell>
        </row>
        <row r="227">
          <cell r="C227">
            <v>5.7</v>
          </cell>
          <cell r="E227">
            <v>6.99</v>
          </cell>
          <cell r="G227">
            <v>8.5</v>
          </cell>
          <cell r="K227">
            <v>5</v>
          </cell>
          <cell r="P227">
            <v>1.5206571858163132</v>
          </cell>
          <cell r="R227">
            <v>1.7</v>
          </cell>
        </row>
        <row r="228">
          <cell r="C228">
            <v>5.68</v>
          </cell>
          <cell r="E228">
            <v>6.99</v>
          </cell>
          <cell r="G228">
            <v>8.5</v>
          </cell>
          <cell r="K228">
            <v>5</v>
          </cell>
          <cell r="P228">
            <v>1.5206571858163132</v>
          </cell>
          <cell r="R228">
            <v>1.7</v>
          </cell>
        </row>
        <row r="229">
          <cell r="C229">
            <v>5.54</v>
          </cell>
          <cell r="E229">
            <v>6.96</v>
          </cell>
          <cell r="G229">
            <v>8.5</v>
          </cell>
          <cell r="P229">
            <v>1.5206571858163132</v>
          </cell>
        </row>
        <row r="230">
          <cell r="C230">
            <v>5.2</v>
          </cell>
          <cell r="E230">
            <v>6.88</v>
          </cell>
        </row>
        <row r="231">
          <cell r="C231">
            <v>5.01</v>
          </cell>
          <cell r="E231">
            <v>6.88</v>
          </cell>
        </row>
        <row r="232">
          <cell r="C232">
            <v>5.25</v>
          </cell>
          <cell r="E232">
            <v>6.96</v>
          </cell>
        </row>
        <row r="233">
          <cell r="C233">
            <v>5.0599999999999996</v>
          </cell>
          <cell r="E233">
            <v>6.84</v>
          </cell>
        </row>
      </sheetData>
      <sheetData sheetId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oody's Bond Yield Data"/>
      <sheetName val="Discount Rate"/>
      <sheetName val="Discount Chart"/>
      <sheetName val="Prime Rate"/>
      <sheetName val="Prime Chart "/>
      <sheetName val="Inflation"/>
      <sheetName val="Inflation Chart"/>
      <sheetName val="Moody's"/>
      <sheetName val="30 Yr. Bonds"/>
      <sheetName val="Moody's T-Bond Chart"/>
      <sheetName val="Moody's Spread Chart"/>
      <sheetName val="Moody's Baa Bond Yields Chart"/>
      <sheetName val="Moody's_Bond_Yield_Data"/>
      <sheetName val="Discount_Rate"/>
      <sheetName val="Discount_Chart"/>
      <sheetName val="Prime_Rate"/>
      <sheetName val="Prime_Chart_"/>
      <sheetName val="Inflation_Chart"/>
      <sheetName val="30_Yr__Bonds"/>
      <sheetName val="Moody's_T-Bond_Chart"/>
      <sheetName val="Moody's_Spread_Chart"/>
      <sheetName val="Moody's_Baa_Bond_Yields_Chart"/>
    </sheetNames>
    <sheetDataSet>
      <sheetData sheetId="0">
        <row r="30">
          <cell r="B30" t="str">
            <v>82</v>
          </cell>
          <cell r="C30">
            <v>14.22</v>
          </cell>
          <cell r="E30">
            <v>16.73</v>
          </cell>
          <cell r="G30">
            <v>15.75</v>
          </cell>
          <cell r="K30">
            <v>12</v>
          </cell>
          <cell r="O30">
            <v>2.5099999999999998</v>
          </cell>
          <cell r="P30">
            <v>1.5206571858163132</v>
          </cell>
          <cell r="R30">
            <v>8.4</v>
          </cell>
        </row>
        <row r="31">
          <cell r="C31">
            <v>14.22</v>
          </cell>
          <cell r="E31">
            <v>16.72</v>
          </cell>
          <cell r="G31">
            <v>16.559999999999999</v>
          </cell>
          <cell r="K31">
            <v>12</v>
          </cell>
          <cell r="O31">
            <v>2.4999999999999982</v>
          </cell>
          <cell r="P31">
            <v>1.5206571858163132</v>
          </cell>
          <cell r="R31">
            <v>7.6</v>
          </cell>
        </row>
        <row r="32">
          <cell r="C32">
            <v>13.53</v>
          </cell>
          <cell r="E32">
            <v>16.07</v>
          </cell>
          <cell r="G32">
            <v>16.5</v>
          </cell>
          <cell r="K32">
            <v>12</v>
          </cell>
          <cell r="O32">
            <v>2.5400000000000009</v>
          </cell>
          <cell r="P32">
            <v>1.5206571858163132</v>
          </cell>
          <cell r="R32">
            <v>6.8</v>
          </cell>
        </row>
        <row r="33">
          <cell r="C33">
            <v>13.37</v>
          </cell>
          <cell r="E33">
            <v>15.82</v>
          </cell>
          <cell r="G33">
            <v>16.5</v>
          </cell>
          <cell r="K33">
            <v>12</v>
          </cell>
          <cell r="O33">
            <v>2.4500000000000011</v>
          </cell>
          <cell r="P33">
            <v>1.5206571858163132</v>
          </cell>
          <cell r="R33">
            <v>6.5</v>
          </cell>
        </row>
        <row r="34">
          <cell r="C34">
            <v>13.24</v>
          </cell>
          <cell r="E34">
            <v>15.6</v>
          </cell>
          <cell r="G34">
            <v>16.5</v>
          </cell>
          <cell r="K34">
            <v>12</v>
          </cell>
          <cell r="O34">
            <v>2.3599999999999994</v>
          </cell>
          <cell r="P34">
            <v>1.5206571858163132</v>
          </cell>
          <cell r="R34">
            <v>6.7</v>
          </cell>
        </row>
        <row r="35">
          <cell r="C35">
            <v>13.92</v>
          </cell>
          <cell r="E35">
            <v>16.18</v>
          </cell>
          <cell r="G35">
            <v>16.5</v>
          </cell>
          <cell r="K35">
            <v>12</v>
          </cell>
          <cell r="O35">
            <v>2.2599999999999998</v>
          </cell>
          <cell r="P35">
            <v>1.5206571858163132</v>
          </cell>
          <cell r="R35">
            <v>7.1</v>
          </cell>
        </row>
        <row r="36">
          <cell r="C36">
            <v>13.55</v>
          </cell>
          <cell r="E36">
            <v>16.04</v>
          </cell>
          <cell r="G36">
            <v>16.260000000000002</v>
          </cell>
          <cell r="K36">
            <v>11</v>
          </cell>
          <cell r="O36">
            <v>2.4899999999999984</v>
          </cell>
          <cell r="P36">
            <v>1.5206571858163132</v>
          </cell>
          <cell r="R36">
            <v>6.4</v>
          </cell>
        </row>
        <row r="37">
          <cell r="C37">
            <v>12.77</v>
          </cell>
          <cell r="E37">
            <v>15.22</v>
          </cell>
          <cell r="G37">
            <v>14.39</v>
          </cell>
          <cell r="K37">
            <v>10</v>
          </cell>
          <cell r="O37">
            <v>2.4500000000000011</v>
          </cell>
          <cell r="P37">
            <v>1.5206571858163132</v>
          </cell>
          <cell r="R37">
            <v>5.9</v>
          </cell>
        </row>
        <row r="38">
          <cell r="C38">
            <v>12.07</v>
          </cell>
          <cell r="E38">
            <v>14.56</v>
          </cell>
          <cell r="G38">
            <v>13.5</v>
          </cell>
          <cell r="K38">
            <v>9.5</v>
          </cell>
          <cell r="O38">
            <v>2.4900000000000002</v>
          </cell>
          <cell r="P38">
            <v>1.5206571858163132</v>
          </cell>
          <cell r="R38">
            <v>5</v>
          </cell>
        </row>
        <row r="39">
          <cell r="C39">
            <v>11.17</v>
          </cell>
          <cell r="E39">
            <v>13.88</v>
          </cell>
          <cell r="G39">
            <v>12.52</v>
          </cell>
          <cell r="K39">
            <v>9</v>
          </cell>
          <cell r="O39">
            <v>2.7100000000000009</v>
          </cell>
          <cell r="P39">
            <v>1.5206571858163132</v>
          </cell>
          <cell r="R39">
            <v>5.0999999999999996</v>
          </cell>
        </row>
        <row r="40">
          <cell r="C40">
            <v>10.54</v>
          </cell>
          <cell r="E40">
            <v>13.58</v>
          </cell>
          <cell r="G40">
            <v>11.85</v>
          </cell>
          <cell r="K40">
            <v>9</v>
          </cell>
          <cell r="O40">
            <v>3.0400000000000009</v>
          </cell>
          <cell r="P40">
            <v>1.5206571858163132</v>
          </cell>
          <cell r="R40">
            <v>4.5999999999999996</v>
          </cell>
        </row>
        <row r="41">
          <cell r="C41">
            <v>10.54</v>
          </cell>
          <cell r="E41">
            <v>13.55</v>
          </cell>
          <cell r="G41">
            <v>11.5</v>
          </cell>
          <cell r="K41">
            <v>8.5</v>
          </cell>
          <cell r="O41">
            <v>3.0100000000000016</v>
          </cell>
          <cell r="P41">
            <v>1.5206571858163132</v>
          </cell>
          <cell r="R41">
            <v>3.8</v>
          </cell>
        </row>
        <row r="42">
          <cell r="B42" t="str">
            <v>83</v>
          </cell>
          <cell r="C42">
            <v>10.63</v>
          </cell>
          <cell r="E42">
            <v>13.46</v>
          </cell>
          <cell r="G42">
            <v>11.16</v>
          </cell>
          <cell r="K42">
            <v>8.5</v>
          </cell>
          <cell r="O42">
            <v>2.83</v>
          </cell>
          <cell r="P42">
            <v>1.5206571858163132</v>
          </cell>
          <cell r="R42">
            <v>3.7</v>
          </cell>
        </row>
        <row r="43">
          <cell r="C43">
            <v>10.88</v>
          </cell>
          <cell r="E43">
            <v>13.6</v>
          </cell>
          <cell r="G43">
            <v>10.98</v>
          </cell>
          <cell r="K43">
            <v>8.5</v>
          </cell>
          <cell r="O43">
            <v>2.7199999999999989</v>
          </cell>
          <cell r="P43">
            <v>1.5206571858163132</v>
          </cell>
          <cell r="R43">
            <v>3.5</v>
          </cell>
        </row>
        <row r="44">
          <cell r="C44">
            <v>10.63</v>
          </cell>
          <cell r="E44">
            <v>13.28</v>
          </cell>
          <cell r="G44">
            <v>10.5</v>
          </cell>
          <cell r="K44">
            <v>8.5</v>
          </cell>
          <cell r="O44">
            <v>2.6499999999999986</v>
          </cell>
          <cell r="P44">
            <v>1.5206571858163132</v>
          </cell>
          <cell r="R44">
            <v>3.6</v>
          </cell>
        </row>
        <row r="45">
          <cell r="C45">
            <v>10.48</v>
          </cell>
          <cell r="E45">
            <v>13.03</v>
          </cell>
          <cell r="G45">
            <v>10.5</v>
          </cell>
          <cell r="K45">
            <v>8.5</v>
          </cell>
          <cell r="O45">
            <v>2.5499999999999989</v>
          </cell>
          <cell r="P45">
            <v>1.5206571858163132</v>
          </cell>
          <cell r="R45">
            <v>3.9</v>
          </cell>
        </row>
        <row r="46">
          <cell r="C46">
            <v>10.53</v>
          </cell>
          <cell r="E46">
            <v>13</v>
          </cell>
          <cell r="G46">
            <v>10.5</v>
          </cell>
          <cell r="K46">
            <v>8.5</v>
          </cell>
          <cell r="O46">
            <v>2.4700000000000006</v>
          </cell>
          <cell r="P46">
            <v>1.5206571858163132</v>
          </cell>
          <cell r="R46">
            <v>3.5</v>
          </cell>
        </row>
        <row r="47">
          <cell r="C47">
            <v>10.93</v>
          </cell>
          <cell r="E47">
            <v>13.17</v>
          </cell>
          <cell r="G47">
            <v>10.5</v>
          </cell>
          <cell r="K47">
            <v>8.5</v>
          </cell>
          <cell r="O47">
            <v>2.2400000000000002</v>
          </cell>
          <cell r="P47">
            <v>1.5206571858163132</v>
          </cell>
          <cell r="R47">
            <v>2.6</v>
          </cell>
        </row>
        <row r="48">
          <cell r="C48">
            <v>11.4</v>
          </cell>
          <cell r="E48">
            <v>13.28</v>
          </cell>
          <cell r="G48">
            <v>10.5</v>
          </cell>
          <cell r="K48">
            <v>8.5</v>
          </cell>
          <cell r="O48">
            <v>1.879999999999999</v>
          </cell>
          <cell r="P48">
            <v>1.5206571858163132</v>
          </cell>
          <cell r="R48">
            <v>2.5</v>
          </cell>
        </row>
        <row r="49">
          <cell r="C49">
            <v>11.82</v>
          </cell>
          <cell r="E49">
            <v>13.5</v>
          </cell>
          <cell r="G49">
            <v>10.89</v>
          </cell>
          <cell r="K49">
            <v>8.5</v>
          </cell>
          <cell r="O49">
            <v>1.6799999999999997</v>
          </cell>
          <cell r="P49">
            <v>1.5206571858163132</v>
          </cell>
          <cell r="R49">
            <v>2.6</v>
          </cell>
        </row>
        <row r="50">
          <cell r="C50">
            <v>11.63</v>
          </cell>
          <cell r="E50">
            <v>13.35</v>
          </cell>
          <cell r="G50">
            <v>11</v>
          </cell>
          <cell r="K50">
            <v>8.5</v>
          </cell>
          <cell r="O50">
            <v>1.7199999999999989</v>
          </cell>
          <cell r="P50">
            <v>1.5206571858163132</v>
          </cell>
          <cell r="R50">
            <v>2.9</v>
          </cell>
        </row>
        <row r="51">
          <cell r="C51">
            <v>11.58</v>
          </cell>
          <cell r="E51">
            <v>13.19</v>
          </cell>
          <cell r="G51">
            <v>11</v>
          </cell>
          <cell r="K51">
            <v>8.5</v>
          </cell>
          <cell r="O51">
            <v>1.6099999999999994</v>
          </cell>
          <cell r="P51">
            <v>1.5206571858163132</v>
          </cell>
          <cell r="R51">
            <v>2.9</v>
          </cell>
        </row>
        <row r="52">
          <cell r="C52">
            <v>11.75</v>
          </cell>
          <cell r="E52">
            <v>13.33</v>
          </cell>
          <cell r="G52">
            <v>11</v>
          </cell>
          <cell r="K52">
            <v>8.5</v>
          </cell>
          <cell r="O52">
            <v>1.58</v>
          </cell>
          <cell r="P52">
            <v>1.5206571858163132</v>
          </cell>
          <cell r="R52">
            <v>3.3</v>
          </cell>
        </row>
        <row r="53">
          <cell r="C53">
            <v>11.88</v>
          </cell>
          <cell r="E53">
            <v>13.48</v>
          </cell>
          <cell r="G53">
            <v>11</v>
          </cell>
          <cell r="K53">
            <v>8.5</v>
          </cell>
          <cell r="O53">
            <v>1.5999999999999996</v>
          </cell>
          <cell r="P53">
            <v>1.5206571858163132</v>
          </cell>
          <cell r="R53">
            <v>3.8</v>
          </cell>
        </row>
        <row r="54">
          <cell r="B54" t="str">
            <v>84</v>
          </cell>
          <cell r="C54">
            <v>11.75</v>
          </cell>
          <cell r="E54">
            <v>13.4</v>
          </cell>
          <cell r="G54">
            <v>11</v>
          </cell>
          <cell r="K54">
            <v>8.5</v>
          </cell>
          <cell r="O54">
            <v>1.6500000000000004</v>
          </cell>
          <cell r="P54">
            <v>1.5206571858163132</v>
          </cell>
          <cell r="R54">
            <v>4.2</v>
          </cell>
        </row>
        <row r="55">
          <cell r="C55">
            <v>11.95</v>
          </cell>
          <cell r="E55">
            <v>13.5</v>
          </cell>
          <cell r="G55">
            <v>11</v>
          </cell>
          <cell r="K55">
            <v>8.5</v>
          </cell>
          <cell r="O55">
            <v>1.5500000000000007</v>
          </cell>
          <cell r="P55">
            <v>1.5206571858163132</v>
          </cell>
          <cell r="R55">
            <v>4.5999999999999996</v>
          </cell>
        </row>
        <row r="56">
          <cell r="C56">
            <v>12.38</v>
          </cell>
          <cell r="E56">
            <v>14.03</v>
          </cell>
          <cell r="G56">
            <v>11.21</v>
          </cell>
          <cell r="K56">
            <v>8.5</v>
          </cell>
          <cell r="O56">
            <v>1.6499999999999986</v>
          </cell>
          <cell r="P56">
            <v>1.5206571858163132</v>
          </cell>
          <cell r="R56">
            <v>4.8</v>
          </cell>
        </row>
        <row r="57">
          <cell r="C57">
            <v>12.65</v>
          </cell>
          <cell r="E57">
            <v>14.3</v>
          </cell>
          <cell r="G57">
            <v>11.93</v>
          </cell>
          <cell r="K57">
            <v>9</v>
          </cell>
          <cell r="O57">
            <v>1.6500000000000004</v>
          </cell>
          <cell r="P57">
            <v>1.5206571858163132</v>
          </cell>
          <cell r="R57">
            <v>4.5999999999999996</v>
          </cell>
        </row>
        <row r="58">
          <cell r="C58">
            <v>13.43</v>
          </cell>
          <cell r="E58">
            <v>14.95</v>
          </cell>
          <cell r="G58">
            <v>12.39</v>
          </cell>
          <cell r="K58">
            <v>9</v>
          </cell>
          <cell r="O58">
            <v>1.5199999999999996</v>
          </cell>
          <cell r="P58">
            <v>1.5206571858163132</v>
          </cell>
          <cell r="R58">
            <v>4.2</v>
          </cell>
        </row>
        <row r="59">
          <cell r="C59">
            <v>13.44</v>
          </cell>
          <cell r="E59">
            <v>15.16</v>
          </cell>
          <cell r="G59">
            <v>12.6</v>
          </cell>
          <cell r="K59">
            <v>9</v>
          </cell>
          <cell r="O59">
            <v>1.7200000000000006</v>
          </cell>
          <cell r="P59">
            <v>1.5206571858163132</v>
          </cell>
          <cell r="R59">
            <v>4.2</v>
          </cell>
        </row>
        <row r="60">
          <cell r="C60">
            <v>13.21</v>
          </cell>
          <cell r="E60">
            <v>14.92</v>
          </cell>
          <cell r="G60">
            <v>13</v>
          </cell>
          <cell r="K60">
            <v>9</v>
          </cell>
          <cell r="O60">
            <v>1.7099999999999991</v>
          </cell>
          <cell r="P60">
            <v>1.5206571858163132</v>
          </cell>
          <cell r="R60">
            <v>4.2</v>
          </cell>
        </row>
        <row r="61">
          <cell r="C61">
            <v>12.54</v>
          </cell>
          <cell r="E61">
            <v>14.29</v>
          </cell>
          <cell r="G61">
            <v>13</v>
          </cell>
          <cell r="K61">
            <v>9</v>
          </cell>
          <cell r="O61">
            <v>1.75</v>
          </cell>
          <cell r="P61">
            <v>1.5206571858163132</v>
          </cell>
          <cell r="R61">
            <v>4.3</v>
          </cell>
        </row>
        <row r="62">
          <cell r="C62">
            <v>12.29</v>
          </cell>
          <cell r="E62">
            <v>14.04</v>
          </cell>
          <cell r="G62">
            <v>12.97</v>
          </cell>
          <cell r="K62">
            <v>9</v>
          </cell>
          <cell r="O62">
            <v>1.75</v>
          </cell>
          <cell r="P62">
            <v>1.5206571858163132</v>
          </cell>
          <cell r="R62">
            <v>4.3</v>
          </cell>
        </row>
        <row r="63">
          <cell r="C63">
            <v>11.98</v>
          </cell>
          <cell r="E63">
            <v>13.68</v>
          </cell>
          <cell r="G63">
            <v>12.58</v>
          </cell>
          <cell r="K63">
            <v>9</v>
          </cell>
          <cell r="O63">
            <v>1.6999999999999993</v>
          </cell>
          <cell r="P63">
            <v>1.5206571858163132</v>
          </cell>
          <cell r="R63">
            <v>4.3</v>
          </cell>
        </row>
        <row r="64">
          <cell r="C64">
            <v>11.56</v>
          </cell>
          <cell r="E64">
            <v>13.15</v>
          </cell>
          <cell r="G64">
            <v>11.77</v>
          </cell>
          <cell r="K64">
            <v>8.5</v>
          </cell>
          <cell r="O64">
            <v>1.5899999999999999</v>
          </cell>
          <cell r="P64">
            <v>1.5206571858163132</v>
          </cell>
          <cell r="R64">
            <v>4.0999999999999996</v>
          </cell>
        </row>
        <row r="65">
          <cell r="C65">
            <v>11.52</v>
          </cell>
          <cell r="E65">
            <v>12.96</v>
          </cell>
          <cell r="G65">
            <v>11.06</v>
          </cell>
          <cell r="K65">
            <v>8</v>
          </cell>
          <cell r="O65">
            <v>1.4400000000000013</v>
          </cell>
          <cell r="P65">
            <v>1.5206571858163132</v>
          </cell>
          <cell r="R65">
            <v>3.9</v>
          </cell>
        </row>
        <row r="66">
          <cell r="B66" t="str">
            <v>85</v>
          </cell>
          <cell r="C66">
            <v>11.45</v>
          </cell>
          <cell r="E66">
            <v>12.88</v>
          </cell>
          <cell r="G66">
            <v>10.61</v>
          </cell>
          <cell r="K66">
            <v>8</v>
          </cell>
          <cell r="O66">
            <v>1.4300000000000015</v>
          </cell>
          <cell r="P66">
            <v>1.5206571858163132</v>
          </cell>
          <cell r="R66">
            <v>3.5</v>
          </cell>
        </row>
        <row r="67">
          <cell r="C67">
            <v>11.47</v>
          </cell>
          <cell r="E67">
            <v>13</v>
          </cell>
          <cell r="G67">
            <v>10.5</v>
          </cell>
          <cell r="K67">
            <v>8</v>
          </cell>
          <cell r="O67">
            <v>1.5299999999999994</v>
          </cell>
          <cell r="P67">
            <v>1.5206571858163132</v>
          </cell>
          <cell r="R67">
            <v>3.5</v>
          </cell>
        </row>
        <row r="68">
          <cell r="C68">
            <v>11.81</v>
          </cell>
          <cell r="E68">
            <v>13.66</v>
          </cell>
          <cell r="G68">
            <v>10.5</v>
          </cell>
          <cell r="K68">
            <v>8</v>
          </cell>
          <cell r="O68">
            <v>1.8499999999999996</v>
          </cell>
          <cell r="P68">
            <v>1.5206571858163132</v>
          </cell>
          <cell r="R68">
            <v>3.7</v>
          </cell>
        </row>
        <row r="69">
          <cell r="C69">
            <v>11.47</v>
          </cell>
          <cell r="E69">
            <v>13.42</v>
          </cell>
          <cell r="G69">
            <v>10.5</v>
          </cell>
          <cell r="K69">
            <v>8</v>
          </cell>
          <cell r="O69">
            <v>1.9499999999999993</v>
          </cell>
          <cell r="P69">
            <v>1.5206571858163132</v>
          </cell>
          <cell r="R69">
            <v>3.7</v>
          </cell>
        </row>
        <row r="70">
          <cell r="C70">
            <v>11.05</v>
          </cell>
          <cell r="E70">
            <v>12.89</v>
          </cell>
          <cell r="G70">
            <v>10.31</v>
          </cell>
          <cell r="K70">
            <v>7.5</v>
          </cell>
          <cell r="O70">
            <v>1.8399999999999999</v>
          </cell>
          <cell r="P70">
            <v>1.5206571858163132</v>
          </cell>
          <cell r="R70">
            <v>3.8</v>
          </cell>
        </row>
        <row r="71">
          <cell r="C71">
            <v>10.44</v>
          </cell>
          <cell r="E71">
            <v>11.91</v>
          </cell>
          <cell r="G71">
            <v>9.7799999999999994</v>
          </cell>
          <cell r="K71">
            <v>7.5</v>
          </cell>
          <cell r="O71">
            <v>1.4700000000000006</v>
          </cell>
          <cell r="P71">
            <v>1.5206571858163132</v>
          </cell>
          <cell r="R71">
            <v>3.8</v>
          </cell>
        </row>
        <row r="72">
          <cell r="C72">
            <v>10.5</v>
          </cell>
          <cell r="E72">
            <v>11.88</v>
          </cell>
          <cell r="G72">
            <v>9.5</v>
          </cell>
          <cell r="K72">
            <v>7.5</v>
          </cell>
          <cell r="O72">
            <v>1.3800000000000008</v>
          </cell>
          <cell r="P72">
            <v>1.5206571858163132</v>
          </cell>
          <cell r="R72">
            <v>3.6</v>
          </cell>
        </row>
        <row r="73">
          <cell r="C73">
            <v>10.56</v>
          </cell>
          <cell r="E73">
            <v>11.93</v>
          </cell>
          <cell r="G73">
            <v>9.5</v>
          </cell>
          <cell r="K73">
            <v>7.5</v>
          </cell>
          <cell r="O73">
            <v>1.3699999999999992</v>
          </cell>
          <cell r="P73">
            <v>1.5206571858163132</v>
          </cell>
          <cell r="R73">
            <v>3.3</v>
          </cell>
        </row>
        <row r="74">
          <cell r="C74">
            <v>10.61</v>
          </cell>
          <cell r="E74">
            <v>11.95</v>
          </cell>
          <cell r="G74">
            <v>9.5</v>
          </cell>
          <cell r="K74">
            <v>7.5</v>
          </cell>
          <cell r="O74">
            <v>1.3399999999999999</v>
          </cell>
          <cell r="P74">
            <v>1.5206571858163132</v>
          </cell>
          <cell r="R74">
            <v>3.1</v>
          </cell>
        </row>
        <row r="75">
          <cell r="C75">
            <v>10.5</v>
          </cell>
          <cell r="E75">
            <v>11.84</v>
          </cell>
          <cell r="G75">
            <v>9.5</v>
          </cell>
          <cell r="K75">
            <v>7.5</v>
          </cell>
          <cell r="O75">
            <v>1.3399999999999999</v>
          </cell>
          <cell r="P75">
            <v>1.5206571858163132</v>
          </cell>
          <cell r="R75">
            <v>3.2</v>
          </cell>
        </row>
        <row r="76">
          <cell r="C76">
            <v>10.06</v>
          </cell>
          <cell r="E76">
            <v>11.33</v>
          </cell>
          <cell r="G76">
            <v>9.5</v>
          </cell>
          <cell r="K76">
            <v>7.5</v>
          </cell>
          <cell r="O76">
            <v>1.2699999999999996</v>
          </cell>
          <cell r="P76">
            <v>1.5206571858163132</v>
          </cell>
          <cell r="R76">
            <v>3.5</v>
          </cell>
        </row>
        <row r="77">
          <cell r="C77">
            <v>9.5399999999999991</v>
          </cell>
          <cell r="E77">
            <v>10.82</v>
          </cell>
          <cell r="G77">
            <v>9.5</v>
          </cell>
          <cell r="K77">
            <v>7.5</v>
          </cell>
          <cell r="O77">
            <v>1.2800000000000011</v>
          </cell>
          <cell r="P77">
            <v>1.5206571858163132</v>
          </cell>
          <cell r="R77">
            <v>3.8</v>
          </cell>
        </row>
        <row r="78">
          <cell r="B78" t="str">
            <v>86</v>
          </cell>
          <cell r="C78">
            <v>9.4</v>
          </cell>
          <cell r="E78">
            <v>10.66</v>
          </cell>
          <cell r="G78">
            <v>9.5</v>
          </cell>
          <cell r="K78">
            <v>7.5</v>
          </cell>
          <cell r="O78">
            <v>1.2599999999999998</v>
          </cell>
          <cell r="P78">
            <v>1.5206571858163132</v>
          </cell>
          <cell r="R78">
            <v>3.9</v>
          </cell>
        </row>
        <row r="79">
          <cell r="C79">
            <v>8.93</v>
          </cell>
          <cell r="E79">
            <v>10.16</v>
          </cell>
          <cell r="G79">
            <v>9.5</v>
          </cell>
          <cell r="K79">
            <v>7.5</v>
          </cell>
          <cell r="O79">
            <v>1.2300000000000004</v>
          </cell>
          <cell r="P79">
            <v>1.5206571858163132</v>
          </cell>
          <cell r="R79">
            <v>3.1</v>
          </cell>
        </row>
        <row r="80">
          <cell r="C80">
            <v>7.96</v>
          </cell>
          <cell r="E80">
            <v>9.33</v>
          </cell>
          <cell r="G80">
            <v>9.1</v>
          </cell>
          <cell r="K80">
            <v>7</v>
          </cell>
          <cell r="O80">
            <v>1.37</v>
          </cell>
          <cell r="P80">
            <v>1.5206571858163132</v>
          </cell>
          <cell r="R80">
            <v>2.2999999999999998</v>
          </cell>
        </row>
        <row r="81">
          <cell r="C81">
            <v>7.39</v>
          </cell>
          <cell r="E81">
            <v>9.02</v>
          </cell>
          <cell r="G81">
            <v>8.83</v>
          </cell>
          <cell r="K81">
            <v>6.5</v>
          </cell>
          <cell r="O81">
            <v>1.63</v>
          </cell>
          <cell r="P81">
            <v>1.5206571858163132</v>
          </cell>
          <cell r="R81">
            <v>1.6</v>
          </cell>
        </row>
        <row r="82">
          <cell r="C82">
            <v>7.52</v>
          </cell>
          <cell r="E82">
            <v>9.52</v>
          </cell>
          <cell r="G82">
            <v>8.5</v>
          </cell>
          <cell r="K82">
            <v>6.5</v>
          </cell>
          <cell r="O82">
            <v>2</v>
          </cell>
          <cell r="P82">
            <v>1.5206571858163132</v>
          </cell>
          <cell r="R82">
            <v>1.5</v>
          </cell>
        </row>
        <row r="83">
          <cell r="C83">
            <v>7.57</v>
          </cell>
          <cell r="E83">
            <v>9.51</v>
          </cell>
          <cell r="G83">
            <v>8.5</v>
          </cell>
          <cell r="K83">
            <v>6.5</v>
          </cell>
          <cell r="O83">
            <v>1.9399999999999995</v>
          </cell>
          <cell r="P83">
            <v>1.5206571858163132</v>
          </cell>
          <cell r="R83">
            <v>1.8</v>
          </cell>
        </row>
        <row r="84">
          <cell r="C84">
            <v>7.27</v>
          </cell>
          <cell r="E84">
            <v>9.19</v>
          </cell>
          <cell r="G84">
            <v>8.16</v>
          </cell>
          <cell r="K84">
            <v>6</v>
          </cell>
          <cell r="O84">
            <v>1.92</v>
          </cell>
          <cell r="P84">
            <v>1.5206571858163132</v>
          </cell>
          <cell r="R84">
            <v>1.6</v>
          </cell>
        </row>
        <row r="85">
          <cell r="C85">
            <v>7.33</v>
          </cell>
          <cell r="E85">
            <v>9.15</v>
          </cell>
          <cell r="G85">
            <v>7.9</v>
          </cell>
          <cell r="K85">
            <v>5.5</v>
          </cell>
          <cell r="O85">
            <v>1.8200000000000003</v>
          </cell>
          <cell r="P85">
            <v>1.5206571858163132</v>
          </cell>
          <cell r="R85">
            <v>1.6</v>
          </cell>
        </row>
        <row r="86">
          <cell r="C86">
            <v>7.62</v>
          </cell>
          <cell r="E86">
            <v>9.42</v>
          </cell>
          <cell r="G86">
            <v>7.5</v>
          </cell>
          <cell r="K86">
            <v>5.5</v>
          </cell>
          <cell r="O86">
            <v>1.7999999999999998</v>
          </cell>
          <cell r="P86">
            <v>1.5206571858163132</v>
          </cell>
          <cell r="R86">
            <v>1.8</v>
          </cell>
        </row>
        <row r="87">
          <cell r="C87">
            <v>7.7</v>
          </cell>
          <cell r="E87">
            <v>9.39</v>
          </cell>
          <cell r="G87">
            <v>7.5</v>
          </cell>
          <cell r="K87">
            <v>5.5</v>
          </cell>
          <cell r="O87">
            <v>1.6900000000000004</v>
          </cell>
          <cell r="P87">
            <v>1.5206571858163132</v>
          </cell>
          <cell r="R87">
            <v>1.5</v>
          </cell>
        </row>
        <row r="88">
          <cell r="C88">
            <v>7.52</v>
          </cell>
          <cell r="E88">
            <v>9.15</v>
          </cell>
          <cell r="G88">
            <v>7.5</v>
          </cell>
          <cell r="K88">
            <v>5.5</v>
          </cell>
          <cell r="O88">
            <v>1.6300000000000008</v>
          </cell>
          <cell r="P88">
            <v>1.5206571858163132</v>
          </cell>
          <cell r="R88">
            <v>1.3</v>
          </cell>
        </row>
        <row r="89">
          <cell r="C89">
            <v>7.37</v>
          </cell>
          <cell r="E89">
            <v>8.9600000000000009</v>
          </cell>
          <cell r="G89">
            <v>7.5</v>
          </cell>
          <cell r="K89">
            <v>5.5</v>
          </cell>
          <cell r="O89">
            <v>1.5900000000000007</v>
          </cell>
          <cell r="P89">
            <v>1.5206571858163132</v>
          </cell>
          <cell r="R89">
            <v>1.1000000000000001</v>
          </cell>
        </row>
        <row r="90">
          <cell r="B90">
            <v>87</v>
          </cell>
          <cell r="C90">
            <v>7.39</v>
          </cell>
          <cell r="E90">
            <v>8.77</v>
          </cell>
          <cell r="G90">
            <v>7.5</v>
          </cell>
          <cell r="K90">
            <v>5.5</v>
          </cell>
          <cell r="O90">
            <v>1.38</v>
          </cell>
          <cell r="P90">
            <v>1.5206571858163132</v>
          </cell>
          <cell r="R90">
            <v>1.5</v>
          </cell>
        </row>
        <row r="91">
          <cell r="C91">
            <v>7.54</v>
          </cell>
          <cell r="E91">
            <v>8.81</v>
          </cell>
          <cell r="G91">
            <v>7.5</v>
          </cell>
          <cell r="K91">
            <v>5.5</v>
          </cell>
          <cell r="O91">
            <v>1.2700000000000005</v>
          </cell>
          <cell r="P91">
            <v>1.5206571858163132</v>
          </cell>
          <cell r="R91">
            <v>2.1</v>
          </cell>
        </row>
        <row r="92">
          <cell r="C92">
            <v>7.55</v>
          </cell>
          <cell r="E92">
            <v>8.75</v>
          </cell>
          <cell r="G92">
            <v>7.5</v>
          </cell>
          <cell r="K92">
            <v>5.5</v>
          </cell>
          <cell r="O92">
            <v>1.2000000000000002</v>
          </cell>
          <cell r="P92">
            <v>1.5206571858163132</v>
          </cell>
          <cell r="R92">
            <v>3</v>
          </cell>
        </row>
        <row r="93">
          <cell r="C93">
            <v>8.25</v>
          </cell>
          <cell r="E93">
            <v>9.3000000000000007</v>
          </cell>
          <cell r="G93">
            <v>7.75</v>
          </cell>
          <cell r="K93">
            <v>5.5</v>
          </cell>
          <cell r="O93">
            <v>1.0500000000000007</v>
          </cell>
          <cell r="P93">
            <v>1.5206571858163132</v>
          </cell>
          <cell r="R93">
            <v>3.8</v>
          </cell>
        </row>
        <row r="94">
          <cell r="C94">
            <v>8.7799999999999994</v>
          </cell>
          <cell r="E94">
            <v>9.82</v>
          </cell>
          <cell r="G94">
            <v>8.14</v>
          </cell>
          <cell r="K94">
            <v>5.5</v>
          </cell>
          <cell r="O94">
            <v>1.0400000000000009</v>
          </cell>
          <cell r="P94">
            <v>1.5206571858163132</v>
          </cell>
          <cell r="R94">
            <v>3.9</v>
          </cell>
        </row>
        <row r="95">
          <cell r="C95">
            <v>8.57</v>
          </cell>
          <cell r="E95">
            <v>9.8699999999999992</v>
          </cell>
          <cell r="G95">
            <v>8.25</v>
          </cell>
          <cell r="K95">
            <v>5.5</v>
          </cell>
          <cell r="O95">
            <v>1.2999999999999989</v>
          </cell>
          <cell r="P95">
            <v>1.5206571858163132</v>
          </cell>
          <cell r="R95">
            <v>3.7</v>
          </cell>
        </row>
        <row r="96">
          <cell r="C96">
            <v>8.64</v>
          </cell>
          <cell r="E96">
            <v>10.01</v>
          </cell>
          <cell r="G96">
            <v>8.25</v>
          </cell>
          <cell r="K96">
            <v>5.5</v>
          </cell>
          <cell r="O96">
            <v>1.3699999999999992</v>
          </cell>
          <cell r="P96">
            <v>1.5206571858163132</v>
          </cell>
          <cell r="R96">
            <v>3.9</v>
          </cell>
        </row>
        <row r="97">
          <cell r="C97">
            <v>8.9700000000000006</v>
          </cell>
          <cell r="E97">
            <v>10.33</v>
          </cell>
          <cell r="G97">
            <v>8.25</v>
          </cell>
          <cell r="K97">
            <v>5.5</v>
          </cell>
          <cell r="O97">
            <v>1.3599999999999994</v>
          </cell>
          <cell r="P97">
            <v>1.5206571858163132</v>
          </cell>
          <cell r="R97">
            <v>4.3</v>
          </cell>
        </row>
        <row r="98">
          <cell r="C98">
            <v>9.59</v>
          </cell>
          <cell r="E98">
            <v>11</v>
          </cell>
          <cell r="G98">
            <v>8.6999999999999993</v>
          </cell>
          <cell r="K98">
            <v>6</v>
          </cell>
          <cell r="O98">
            <v>1.4100000000000001</v>
          </cell>
          <cell r="P98">
            <v>1.5206571858163132</v>
          </cell>
          <cell r="R98">
            <v>4.4000000000000004</v>
          </cell>
        </row>
        <row r="99">
          <cell r="C99">
            <v>9.61</v>
          </cell>
          <cell r="E99">
            <v>11.32</v>
          </cell>
          <cell r="G99">
            <v>9.07</v>
          </cell>
          <cell r="K99">
            <v>6</v>
          </cell>
          <cell r="O99">
            <v>1.7100000000000009</v>
          </cell>
          <cell r="P99">
            <v>1.5206571858163132</v>
          </cell>
          <cell r="R99">
            <v>4.5</v>
          </cell>
        </row>
        <row r="100">
          <cell r="C100">
            <v>8.9499999999999993</v>
          </cell>
          <cell r="E100">
            <v>10.82</v>
          </cell>
          <cell r="G100">
            <v>8.7799999999999994</v>
          </cell>
          <cell r="K100">
            <v>6</v>
          </cell>
          <cell r="O100">
            <v>1.870000000000001</v>
          </cell>
          <cell r="P100">
            <v>1.5206571858163132</v>
          </cell>
          <cell r="R100">
            <v>4.5</v>
          </cell>
        </row>
        <row r="101">
          <cell r="C101">
            <v>9.1199999999999992</v>
          </cell>
          <cell r="E101">
            <v>10.99</v>
          </cell>
          <cell r="G101">
            <v>8.75</v>
          </cell>
          <cell r="K101">
            <v>6</v>
          </cell>
          <cell r="O101">
            <v>1.870000000000001</v>
          </cell>
          <cell r="P101">
            <v>1.5206571858163132</v>
          </cell>
          <cell r="R101">
            <v>4.4000000000000004</v>
          </cell>
        </row>
        <row r="102">
          <cell r="B102" t="str">
            <v>88</v>
          </cell>
          <cell r="C102">
            <v>8.83</v>
          </cell>
          <cell r="E102">
            <v>10.75</v>
          </cell>
          <cell r="G102">
            <v>8.75</v>
          </cell>
          <cell r="K102">
            <v>6</v>
          </cell>
          <cell r="O102">
            <v>1.92</v>
          </cell>
          <cell r="P102">
            <v>1.5206571858163132</v>
          </cell>
          <cell r="R102">
            <v>4</v>
          </cell>
        </row>
        <row r="103">
          <cell r="C103">
            <v>8.43</v>
          </cell>
          <cell r="E103">
            <v>10.11</v>
          </cell>
          <cell r="G103">
            <v>8.51</v>
          </cell>
          <cell r="K103">
            <v>6</v>
          </cell>
          <cell r="O103">
            <v>1.6799999999999997</v>
          </cell>
          <cell r="P103">
            <v>1.5206571858163132</v>
          </cell>
          <cell r="R103">
            <v>3.9</v>
          </cell>
        </row>
        <row r="104">
          <cell r="C104">
            <v>8.6300000000000008</v>
          </cell>
          <cell r="E104">
            <v>10.11</v>
          </cell>
          <cell r="G104">
            <v>8.5</v>
          </cell>
          <cell r="K104">
            <v>6</v>
          </cell>
          <cell r="O104">
            <v>1.4799999999999986</v>
          </cell>
          <cell r="P104">
            <v>1.5206571858163132</v>
          </cell>
          <cell r="R104">
            <v>3.9</v>
          </cell>
        </row>
        <row r="105">
          <cell r="C105">
            <v>8.9499999999999993</v>
          </cell>
          <cell r="E105">
            <v>10.53</v>
          </cell>
          <cell r="G105">
            <v>8.5</v>
          </cell>
          <cell r="K105">
            <v>6</v>
          </cell>
          <cell r="O105">
            <v>1.58</v>
          </cell>
          <cell r="P105">
            <v>1.5206571858163132</v>
          </cell>
          <cell r="R105">
            <v>3.9</v>
          </cell>
        </row>
        <row r="106">
          <cell r="C106">
            <v>9.23</v>
          </cell>
          <cell r="E106">
            <v>10.75</v>
          </cell>
          <cell r="G106">
            <v>8.84</v>
          </cell>
          <cell r="K106">
            <v>6</v>
          </cell>
          <cell r="O106">
            <v>1.5199999999999996</v>
          </cell>
          <cell r="P106">
            <v>1.5206571858163132</v>
          </cell>
          <cell r="R106">
            <v>3.9</v>
          </cell>
        </row>
        <row r="107">
          <cell r="C107">
            <v>9</v>
          </cell>
          <cell r="E107">
            <v>10.71</v>
          </cell>
          <cell r="G107">
            <v>9</v>
          </cell>
          <cell r="K107">
            <v>6</v>
          </cell>
          <cell r="O107">
            <v>1.7100000000000009</v>
          </cell>
          <cell r="P107">
            <v>1.5206571858163132</v>
          </cell>
          <cell r="R107">
            <v>4</v>
          </cell>
        </row>
        <row r="108">
          <cell r="C108">
            <v>9.14</v>
          </cell>
          <cell r="E108">
            <v>10.96</v>
          </cell>
          <cell r="G108">
            <v>9.2899999999999991</v>
          </cell>
          <cell r="K108">
            <v>6</v>
          </cell>
          <cell r="O108">
            <v>1.8200000000000003</v>
          </cell>
          <cell r="P108">
            <v>1.5206571858163132</v>
          </cell>
          <cell r="R108">
            <v>4.0999999999999996</v>
          </cell>
        </row>
        <row r="109">
          <cell r="C109">
            <v>9.32</v>
          </cell>
          <cell r="E109">
            <v>11.09</v>
          </cell>
          <cell r="G109">
            <v>9.84</v>
          </cell>
          <cell r="K109">
            <v>6.5</v>
          </cell>
          <cell r="O109">
            <v>1.7699999999999996</v>
          </cell>
          <cell r="P109">
            <v>1.5206571858163132</v>
          </cell>
          <cell r="R109">
            <v>4</v>
          </cell>
        </row>
        <row r="110">
          <cell r="C110">
            <v>9.06</v>
          </cell>
          <cell r="E110">
            <v>10.56</v>
          </cell>
          <cell r="G110">
            <v>10</v>
          </cell>
          <cell r="K110">
            <v>6.5</v>
          </cell>
          <cell r="O110">
            <v>1.5</v>
          </cell>
          <cell r="P110">
            <v>1.5206571858163132</v>
          </cell>
          <cell r="R110">
            <v>4.2</v>
          </cell>
        </row>
        <row r="111">
          <cell r="C111">
            <v>8.89</v>
          </cell>
          <cell r="E111">
            <v>9.92</v>
          </cell>
          <cell r="G111">
            <v>10</v>
          </cell>
          <cell r="K111">
            <v>6.5</v>
          </cell>
          <cell r="O111">
            <v>1.0299999999999994</v>
          </cell>
          <cell r="P111">
            <v>1.5206571858163132</v>
          </cell>
          <cell r="R111">
            <v>4.2</v>
          </cell>
        </row>
        <row r="112">
          <cell r="C112">
            <v>9.02</v>
          </cell>
          <cell r="E112">
            <v>9.89</v>
          </cell>
          <cell r="G112">
            <v>10.050000000000001</v>
          </cell>
          <cell r="K112">
            <v>6.5</v>
          </cell>
          <cell r="O112">
            <v>0.87000000000000099</v>
          </cell>
          <cell r="P112">
            <v>1.5206571858163132</v>
          </cell>
          <cell r="R112">
            <v>4.2</v>
          </cell>
        </row>
        <row r="113">
          <cell r="C113">
            <v>9.01</v>
          </cell>
          <cell r="E113">
            <v>10.02</v>
          </cell>
          <cell r="G113">
            <v>10.5</v>
          </cell>
          <cell r="K113">
            <v>6.5</v>
          </cell>
          <cell r="O113">
            <v>1.0099999999999998</v>
          </cell>
          <cell r="P113">
            <v>1.5206571858163132</v>
          </cell>
          <cell r="R113">
            <v>4.4000000000000004</v>
          </cell>
        </row>
        <row r="114">
          <cell r="B114" t="str">
            <v>89</v>
          </cell>
          <cell r="C114">
            <v>8.93</v>
          </cell>
          <cell r="E114">
            <v>10.02</v>
          </cell>
          <cell r="G114">
            <v>10.5</v>
          </cell>
          <cell r="K114">
            <v>6.5</v>
          </cell>
          <cell r="O114">
            <v>1.0899999999999999</v>
          </cell>
          <cell r="P114">
            <v>1.5206571858163132</v>
          </cell>
          <cell r="R114">
            <v>4.7</v>
          </cell>
        </row>
        <row r="115">
          <cell r="C115">
            <v>9.01</v>
          </cell>
          <cell r="E115">
            <v>10.02</v>
          </cell>
          <cell r="G115">
            <v>10.93</v>
          </cell>
          <cell r="K115">
            <v>7</v>
          </cell>
          <cell r="O115">
            <v>1.0099999999999998</v>
          </cell>
          <cell r="P115">
            <v>1.5206571858163132</v>
          </cell>
          <cell r="R115">
            <v>4.8</v>
          </cell>
        </row>
        <row r="116">
          <cell r="C116">
            <v>9.17</v>
          </cell>
          <cell r="E116">
            <v>10.16</v>
          </cell>
          <cell r="G116">
            <v>11.5</v>
          </cell>
          <cell r="K116">
            <v>7</v>
          </cell>
          <cell r="O116">
            <v>0.99000000000000021</v>
          </cell>
          <cell r="P116">
            <v>1.5206571858163132</v>
          </cell>
          <cell r="R116">
            <v>5</v>
          </cell>
        </row>
        <row r="117">
          <cell r="C117">
            <v>9.0299999999999994</v>
          </cell>
          <cell r="E117">
            <v>10.14</v>
          </cell>
          <cell r="G117">
            <v>11.5</v>
          </cell>
          <cell r="K117">
            <v>7</v>
          </cell>
          <cell r="O117">
            <v>1.1100000000000012</v>
          </cell>
          <cell r="P117">
            <v>1.5206571858163132</v>
          </cell>
          <cell r="R117">
            <v>5.0999999999999996</v>
          </cell>
        </row>
        <row r="118">
          <cell r="C118">
            <v>8.83</v>
          </cell>
          <cell r="E118">
            <v>9.92</v>
          </cell>
          <cell r="G118">
            <v>11.5</v>
          </cell>
          <cell r="K118">
            <v>7</v>
          </cell>
          <cell r="O118">
            <v>1.0899999999999999</v>
          </cell>
          <cell r="P118">
            <v>1.5206571858163132</v>
          </cell>
          <cell r="R118">
            <v>5.4</v>
          </cell>
        </row>
        <row r="119">
          <cell r="C119">
            <v>8.27</v>
          </cell>
          <cell r="E119">
            <v>9.49</v>
          </cell>
          <cell r="G119">
            <v>11.07</v>
          </cell>
          <cell r="K119">
            <v>7</v>
          </cell>
          <cell r="O119">
            <v>1.2200000000000006</v>
          </cell>
          <cell r="P119">
            <v>1.5206571858163132</v>
          </cell>
          <cell r="R119">
            <v>5.2</v>
          </cell>
        </row>
        <row r="120">
          <cell r="C120">
            <v>8.08</v>
          </cell>
          <cell r="E120">
            <v>9.34</v>
          </cell>
          <cell r="G120">
            <v>10.98</v>
          </cell>
          <cell r="K120">
            <v>7</v>
          </cell>
          <cell r="O120">
            <v>1.2599999999999998</v>
          </cell>
          <cell r="P120">
            <v>1.5206571858163132</v>
          </cell>
          <cell r="R120">
            <v>5</v>
          </cell>
        </row>
        <row r="121">
          <cell r="C121">
            <v>8.1199999999999992</v>
          </cell>
          <cell r="E121">
            <v>9.3699999999999992</v>
          </cell>
          <cell r="G121">
            <v>10.5</v>
          </cell>
          <cell r="K121">
            <v>7</v>
          </cell>
          <cell r="O121">
            <v>1.25</v>
          </cell>
          <cell r="P121">
            <v>1.5206571858163132</v>
          </cell>
          <cell r="R121">
            <v>4.7</v>
          </cell>
        </row>
        <row r="122">
          <cell r="C122">
            <v>8.15</v>
          </cell>
          <cell r="E122">
            <v>9.43</v>
          </cell>
          <cell r="G122">
            <v>10.5</v>
          </cell>
          <cell r="K122">
            <v>7</v>
          </cell>
          <cell r="O122">
            <v>1.2799999999999994</v>
          </cell>
          <cell r="P122">
            <v>1.5206571858163132</v>
          </cell>
          <cell r="R122">
            <v>4.3</v>
          </cell>
        </row>
        <row r="123">
          <cell r="C123">
            <v>8</v>
          </cell>
          <cell r="E123">
            <v>9.3699999999999992</v>
          </cell>
          <cell r="G123">
            <v>10.5</v>
          </cell>
          <cell r="K123">
            <v>7</v>
          </cell>
          <cell r="O123">
            <v>1.3699999999999992</v>
          </cell>
          <cell r="P123">
            <v>1.5206571858163132</v>
          </cell>
          <cell r="R123">
            <v>4.5</v>
          </cell>
        </row>
        <row r="124">
          <cell r="C124">
            <v>7.9</v>
          </cell>
          <cell r="E124">
            <v>9.33</v>
          </cell>
          <cell r="G124">
            <v>10.5</v>
          </cell>
          <cell r="K124">
            <v>7</v>
          </cell>
          <cell r="O124">
            <v>1.4299999999999997</v>
          </cell>
          <cell r="P124">
            <v>1.5206571858163132</v>
          </cell>
          <cell r="R124">
            <v>4.7</v>
          </cell>
        </row>
        <row r="125">
          <cell r="C125">
            <v>7.9</v>
          </cell>
          <cell r="E125">
            <v>9.31</v>
          </cell>
          <cell r="G125">
            <v>10.5</v>
          </cell>
          <cell r="K125">
            <v>7</v>
          </cell>
          <cell r="O125">
            <v>1.4100000000000001</v>
          </cell>
          <cell r="P125">
            <v>1.5206571858163132</v>
          </cell>
          <cell r="R125">
            <v>4.5999999999999996</v>
          </cell>
        </row>
        <row r="126">
          <cell r="B126" t="str">
            <v>90</v>
          </cell>
          <cell r="C126">
            <v>8.26</v>
          </cell>
          <cell r="E126">
            <v>9.44</v>
          </cell>
          <cell r="G126">
            <v>10.11</v>
          </cell>
          <cell r="K126">
            <v>7</v>
          </cell>
          <cell r="O126">
            <v>1.1799999999999997</v>
          </cell>
          <cell r="P126">
            <v>1.5206571858163132</v>
          </cell>
          <cell r="R126">
            <v>5.2</v>
          </cell>
        </row>
        <row r="127">
          <cell r="C127">
            <v>8.5</v>
          </cell>
          <cell r="E127">
            <v>9.66</v>
          </cell>
          <cell r="G127">
            <v>10</v>
          </cell>
          <cell r="K127">
            <v>7</v>
          </cell>
          <cell r="O127">
            <v>1.1600000000000001</v>
          </cell>
          <cell r="P127">
            <v>1.5206571858163132</v>
          </cell>
          <cell r="R127">
            <v>5.3</v>
          </cell>
        </row>
        <row r="128">
          <cell r="C128">
            <v>8.56</v>
          </cell>
          <cell r="E128">
            <v>9.75</v>
          </cell>
          <cell r="G128">
            <v>10</v>
          </cell>
          <cell r="K128">
            <v>7</v>
          </cell>
          <cell r="O128">
            <v>1.1899999999999995</v>
          </cell>
          <cell r="P128">
            <v>1.5206571858163132</v>
          </cell>
          <cell r="R128">
            <v>5.2</v>
          </cell>
        </row>
        <row r="129">
          <cell r="C129">
            <v>8.76</v>
          </cell>
          <cell r="E129">
            <v>9.8699999999999992</v>
          </cell>
          <cell r="G129">
            <v>10</v>
          </cell>
          <cell r="K129">
            <v>7</v>
          </cell>
          <cell r="O129">
            <v>1.1099999999999994</v>
          </cell>
          <cell r="P129">
            <v>1.5206571858163132</v>
          </cell>
          <cell r="R129">
            <v>4.7</v>
          </cell>
        </row>
        <row r="130">
          <cell r="C130">
            <v>8.73</v>
          </cell>
          <cell r="E130">
            <v>9.89</v>
          </cell>
          <cell r="G130">
            <v>10</v>
          </cell>
          <cell r="K130">
            <v>7</v>
          </cell>
          <cell r="O130">
            <v>1.1600000000000001</v>
          </cell>
          <cell r="P130">
            <v>1.5206571858163132</v>
          </cell>
          <cell r="R130">
            <v>4.4000000000000004</v>
          </cell>
        </row>
        <row r="131">
          <cell r="C131">
            <v>8.4600000000000009</v>
          </cell>
          <cell r="E131">
            <v>9.69</v>
          </cell>
          <cell r="G131">
            <v>10</v>
          </cell>
          <cell r="K131">
            <v>7</v>
          </cell>
          <cell r="O131">
            <v>1.2299999999999986</v>
          </cell>
          <cell r="P131">
            <v>1.5206571858163132</v>
          </cell>
          <cell r="R131">
            <v>4.7</v>
          </cell>
        </row>
        <row r="132">
          <cell r="C132">
            <v>8.5</v>
          </cell>
          <cell r="E132">
            <v>9.66</v>
          </cell>
          <cell r="G132">
            <v>10</v>
          </cell>
          <cell r="K132">
            <v>7</v>
          </cell>
          <cell r="O132">
            <v>1.1600000000000001</v>
          </cell>
          <cell r="P132">
            <v>1.5206571858163132</v>
          </cell>
          <cell r="R132">
            <v>4.8</v>
          </cell>
        </row>
        <row r="133">
          <cell r="C133">
            <v>8.86</v>
          </cell>
          <cell r="E133">
            <v>9.84</v>
          </cell>
          <cell r="G133">
            <v>10</v>
          </cell>
          <cell r="K133">
            <v>7</v>
          </cell>
          <cell r="O133">
            <v>0.98000000000000043</v>
          </cell>
          <cell r="P133">
            <v>1.5206571858163132</v>
          </cell>
          <cell r="R133">
            <v>5.6</v>
          </cell>
        </row>
        <row r="134">
          <cell r="C134">
            <v>9.0299999999999994</v>
          </cell>
          <cell r="E134">
            <v>10.01</v>
          </cell>
          <cell r="G134">
            <v>10</v>
          </cell>
          <cell r="K134">
            <v>7</v>
          </cell>
          <cell r="O134">
            <v>0.98000000000000043</v>
          </cell>
          <cell r="P134">
            <v>1.5206571858163132</v>
          </cell>
          <cell r="R134">
            <v>6.2</v>
          </cell>
        </row>
        <row r="135">
          <cell r="C135">
            <v>8.86</v>
          </cell>
          <cell r="E135">
            <v>9.94</v>
          </cell>
          <cell r="G135">
            <v>10</v>
          </cell>
          <cell r="K135">
            <v>7</v>
          </cell>
          <cell r="O135">
            <v>1.08</v>
          </cell>
          <cell r="P135">
            <v>1.5206571858163132</v>
          </cell>
          <cell r="R135">
            <v>6.3</v>
          </cell>
        </row>
        <row r="136">
          <cell r="C136">
            <v>8.5399999999999991</v>
          </cell>
          <cell r="E136">
            <v>9.76</v>
          </cell>
          <cell r="G136">
            <v>10</v>
          </cell>
          <cell r="K136">
            <v>7</v>
          </cell>
          <cell r="O136">
            <v>1.2200000000000006</v>
          </cell>
          <cell r="P136">
            <v>1.5206571858163132</v>
          </cell>
          <cell r="R136">
            <v>6.3</v>
          </cell>
        </row>
        <row r="137">
          <cell r="C137">
            <v>8.24</v>
          </cell>
          <cell r="E137">
            <v>9.57</v>
          </cell>
          <cell r="G137">
            <v>10</v>
          </cell>
          <cell r="K137">
            <v>6.5</v>
          </cell>
          <cell r="O137">
            <v>1.33</v>
          </cell>
          <cell r="P137">
            <v>1.5206571858163132</v>
          </cell>
          <cell r="R137">
            <v>6.1</v>
          </cell>
        </row>
        <row r="138">
          <cell r="B138" t="str">
            <v>91</v>
          </cell>
          <cell r="C138">
            <v>8.27</v>
          </cell>
          <cell r="E138">
            <v>9.56</v>
          </cell>
          <cell r="G138">
            <v>9.52</v>
          </cell>
          <cell r="K138">
            <v>6.5</v>
          </cell>
          <cell r="O138">
            <v>1.2900000000000009</v>
          </cell>
          <cell r="P138">
            <v>1.5206571858163132</v>
          </cell>
          <cell r="R138">
            <v>5.7</v>
          </cell>
        </row>
        <row r="139">
          <cell r="C139">
            <v>8.0299999999999994</v>
          </cell>
          <cell r="E139">
            <v>9.31</v>
          </cell>
          <cell r="G139">
            <v>9.0500000000000007</v>
          </cell>
          <cell r="K139">
            <v>6</v>
          </cell>
          <cell r="O139">
            <v>1.2800000000000011</v>
          </cell>
          <cell r="P139">
            <v>1.5206571858163132</v>
          </cell>
          <cell r="R139">
            <v>5.3</v>
          </cell>
        </row>
        <row r="140">
          <cell r="C140">
            <v>8.2899999999999991</v>
          </cell>
          <cell r="E140">
            <v>9.39</v>
          </cell>
          <cell r="G140">
            <v>9</v>
          </cell>
          <cell r="K140">
            <v>6</v>
          </cell>
          <cell r="O140">
            <v>1.1000000000000014</v>
          </cell>
          <cell r="P140">
            <v>1.5206571858163132</v>
          </cell>
          <cell r="R140">
            <v>4.9000000000000004</v>
          </cell>
        </row>
        <row r="141">
          <cell r="C141">
            <v>8.2100000000000009</v>
          </cell>
          <cell r="E141">
            <v>9.3000000000000007</v>
          </cell>
          <cell r="G141">
            <v>9</v>
          </cell>
          <cell r="K141">
            <v>5.5</v>
          </cell>
          <cell r="O141">
            <v>1.0899999999999999</v>
          </cell>
          <cell r="P141">
            <v>1.5206571858163132</v>
          </cell>
          <cell r="R141">
            <v>4.9000000000000004</v>
          </cell>
        </row>
        <row r="142">
          <cell r="C142">
            <v>8.27</v>
          </cell>
          <cell r="E142">
            <v>9.2899999999999991</v>
          </cell>
          <cell r="G142">
            <v>8.5</v>
          </cell>
          <cell r="K142">
            <v>5.5</v>
          </cell>
          <cell r="O142">
            <v>1.0199999999999996</v>
          </cell>
          <cell r="P142">
            <v>1.5206571858163132</v>
          </cell>
          <cell r="R142">
            <v>5</v>
          </cell>
        </row>
        <row r="143">
          <cell r="C143">
            <v>8.4700000000000006</v>
          </cell>
          <cell r="E143">
            <v>9.44</v>
          </cell>
          <cell r="G143">
            <v>8.5</v>
          </cell>
          <cell r="K143">
            <v>5.5</v>
          </cell>
          <cell r="O143">
            <v>0.96999999999999886</v>
          </cell>
          <cell r="P143">
            <v>1.5206571858163132</v>
          </cell>
          <cell r="R143">
            <v>4.7</v>
          </cell>
        </row>
        <row r="144">
          <cell r="C144">
            <v>8.4499999999999993</v>
          </cell>
          <cell r="E144">
            <v>9.4</v>
          </cell>
          <cell r="G144">
            <v>8.5</v>
          </cell>
          <cell r="K144">
            <v>5.5</v>
          </cell>
          <cell r="O144">
            <v>0.95000000000000107</v>
          </cell>
          <cell r="P144">
            <v>1.5206571858163132</v>
          </cell>
          <cell r="R144">
            <v>4.4000000000000004</v>
          </cell>
        </row>
        <row r="145">
          <cell r="C145">
            <v>8.14</v>
          </cell>
          <cell r="E145">
            <v>9.16</v>
          </cell>
          <cell r="G145">
            <v>8.5</v>
          </cell>
          <cell r="K145">
            <v>5.5</v>
          </cell>
          <cell r="O145">
            <v>1.0199999999999996</v>
          </cell>
          <cell r="P145">
            <v>1.5206571858163132</v>
          </cell>
          <cell r="R145">
            <v>3.8</v>
          </cell>
        </row>
        <row r="146">
          <cell r="C146">
            <v>7.95</v>
          </cell>
          <cell r="E146">
            <v>9.0299999999999994</v>
          </cell>
          <cell r="G146">
            <v>8.1999999999999993</v>
          </cell>
          <cell r="K146">
            <v>5</v>
          </cell>
          <cell r="O146">
            <v>1.0799999999999992</v>
          </cell>
          <cell r="P146">
            <v>1.5206571858163132</v>
          </cell>
          <cell r="R146">
            <v>3.4</v>
          </cell>
        </row>
        <row r="147">
          <cell r="C147">
            <v>7.93</v>
          </cell>
          <cell r="E147">
            <v>8.99</v>
          </cell>
          <cell r="G147">
            <v>8</v>
          </cell>
          <cell r="K147">
            <v>5</v>
          </cell>
          <cell r="O147">
            <v>1.0600000000000005</v>
          </cell>
          <cell r="P147">
            <v>1.5206571858163132</v>
          </cell>
          <cell r="R147">
            <v>2.9</v>
          </cell>
        </row>
        <row r="148">
          <cell r="C148">
            <v>7.92</v>
          </cell>
          <cell r="E148">
            <v>8.93</v>
          </cell>
          <cell r="G148">
            <v>7.58</v>
          </cell>
          <cell r="K148">
            <v>5</v>
          </cell>
          <cell r="O148">
            <v>1.0099999999999998</v>
          </cell>
          <cell r="P148">
            <v>1.5206571858163132</v>
          </cell>
          <cell r="R148">
            <v>3</v>
          </cell>
        </row>
        <row r="149">
          <cell r="C149">
            <v>7.7</v>
          </cell>
          <cell r="E149">
            <v>8.76</v>
          </cell>
          <cell r="G149">
            <v>7.21</v>
          </cell>
          <cell r="K149">
            <v>4.5</v>
          </cell>
          <cell r="O149">
            <v>1.0599999999999996</v>
          </cell>
          <cell r="P149">
            <v>1.5206571858163132</v>
          </cell>
          <cell r="R149">
            <v>3.1</v>
          </cell>
        </row>
        <row r="150">
          <cell r="B150" t="str">
            <v>92</v>
          </cell>
          <cell r="C150">
            <v>7.58</v>
          </cell>
          <cell r="E150">
            <v>8.67</v>
          </cell>
          <cell r="G150">
            <v>6.5</v>
          </cell>
          <cell r="K150">
            <v>3.5</v>
          </cell>
          <cell r="O150">
            <v>1.0899999999999999</v>
          </cell>
          <cell r="P150">
            <v>1.5206571858163132</v>
          </cell>
          <cell r="R150">
            <v>2.6</v>
          </cell>
        </row>
        <row r="151">
          <cell r="C151">
            <v>7.85</v>
          </cell>
          <cell r="E151">
            <v>8.77</v>
          </cell>
          <cell r="G151">
            <v>6.5</v>
          </cell>
          <cell r="K151">
            <v>3.5</v>
          </cell>
          <cell r="O151">
            <v>0.91999999999999993</v>
          </cell>
          <cell r="P151">
            <v>1.5206571858163132</v>
          </cell>
          <cell r="R151">
            <v>2.8</v>
          </cell>
        </row>
        <row r="152">
          <cell r="C152">
            <v>7.97</v>
          </cell>
          <cell r="E152">
            <v>8.84</v>
          </cell>
          <cell r="G152">
            <v>6.5</v>
          </cell>
          <cell r="K152">
            <v>3.5</v>
          </cell>
          <cell r="O152">
            <v>0.87000000000000011</v>
          </cell>
          <cell r="P152">
            <v>1.5206571858163132</v>
          </cell>
          <cell r="R152">
            <v>3.2</v>
          </cell>
        </row>
        <row r="153">
          <cell r="C153">
            <v>7.96</v>
          </cell>
          <cell r="E153">
            <v>8.7899999999999991</v>
          </cell>
          <cell r="G153">
            <v>6.5</v>
          </cell>
          <cell r="K153">
            <v>3.5</v>
          </cell>
          <cell r="O153">
            <v>0.82999999999999918</v>
          </cell>
          <cell r="P153">
            <v>1.5206571858163132</v>
          </cell>
          <cell r="R153">
            <v>3.2</v>
          </cell>
        </row>
        <row r="154">
          <cell r="C154">
            <v>7.89</v>
          </cell>
          <cell r="E154">
            <v>8.7200000000000006</v>
          </cell>
          <cell r="G154">
            <v>6.5</v>
          </cell>
          <cell r="K154">
            <v>3.5</v>
          </cell>
          <cell r="O154">
            <v>0.83000000000000096</v>
          </cell>
          <cell r="P154">
            <v>1.5206571858163132</v>
          </cell>
          <cell r="R154">
            <v>3</v>
          </cell>
        </row>
        <row r="155">
          <cell r="C155">
            <v>7.84</v>
          </cell>
          <cell r="E155">
            <v>8.64</v>
          </cell>
          <cell r="G155">
            <v>6.5</v>
          </cell>
          <cell r="K155">
            <v>3.5</v>
          </cell>
          <cell r="O155">
            <v>0.80000000000000071</v>
          </cell>
          <cell r="P155">
            <v>1.5206571858163132</v>
          </cell>
          <cell r="R155">
            <v>3.1</v>
          </cell>
        </row>
        <row r="156">
          <cell r="C156">
            <v>7.6</v>
          </cell>
          <cell r="E156">
            <v>8.4600000000000009</v>
          </cell>
          <cell r="G156">
            <v>6.02</v>
          </cell>
          <cell r="K156">
            <v>3</v>
          </cell>
          <cell r="O156">
            <v>0.86000000000000121</v>
          </cell>
          <cell r="P156">
            <v>1.5206571858163132</v>
          </cell>
          <cell r="R156">
            <v>3.2</v>
          </cell>
        </row>
        <row r="157">
          <cell r="C157">
            <v>7.39</v>
          </cell>
          <cell r="E157">
            <v>8.34</v>
          </cell>
          <cell r="G157">
            <v>6</v>
          </cell>
          <cell r="K157">
            <v>3</v>
          </cell>
          <cell r="O157">
            <v>0.95000000000000018</v>
          </cell>
          <cell r="P157">
            <v>1.5206571858163132</v>
          </cell>
          <cell r="R157">
            <v>3.1</v>
          </cell>
        </row>
        <row r="158">
          <cell r="C158">
            <v>7.34</v>
          </cell>
          <cell r="E158">
            <v>8.32</v>
          </cell>
          <cell r="G158">
            <v>6</v>
          </cell>
          <cell r="K158">
            <v>3</v>
          </cell>
          <cell r="O158">
            <v>0.98000000000000043</v>
          </cell>
          <cell r="P158">
            <v>1.5206571858163132</v>
          </cell>
          <cell r="R158">
            <v>3</v>
          </cell>
        </row>
        <row r="159">
          <cell r="C159">
            <v>7.53</v>
          </cell>
          <cell r="E159">
            <v>8.44</v>
          </cell>
          <cell r="G159">
            <v>6</v>
          </cell>
          <cell r="K159">
            <v>3</v>
          </cell>
          <cell r="O159">
            <v>0.90999999999999925</v>
          </cell>
          <cell r="P159">
            <v>1.5206571858163132</v>
          </cell>
          <cell r="R159">
            <v>3.2</v>
          </cell>
        </row>
        <row r="160">
          <cell r="C160">
            <v>7.61</v>
          </cell>
          <cell r="E160">
            <v>8.5299999999999994</v>
          </cell>
          <cell r="G160">
            <v>6</v>
          </cell>
          <cell r="K160">
            <v>3</v>
          </cell>
          <cell r="O160">
            <v>0.91999999999999904</v>
          </cell>
          <cell r="P160">
            <v>1.5206571858163132</v>
          </cell>
          <cell r="R160">
            <v>3</v>
          </cell>
        </row>
        <row r="161">
          <cell r="C161">
            <v>7.44</v>
          </cell>
          <cell r="E161">
            <v>8.36</v>
          </cell>
          <cell r="G161">
            <v>6</v>
          </cell>
          <cell r="K161">
            <v>3</v>
          </cell>
          <cell r="O161">
            <v>0.91999999999999904</v>
          </cell>
          <cell r="P161">
            <v>1.5206571858163132</v>
          </cell>
          <cell r="R161">
            <v>2.9</v>
          </cell>
        </row>
        <row r="162">
          <cell r="B162" t="str">
            <v>93</v>
          </cell>
          <cell r="C162">
            <v>7.34</v>
          </cell>
          <cell r="E162">
            <v>8.23</v>
          </cell>
          <cell r="G162">
            <v>6</v>
          </cell>
          <cell r="K162">
            <v>3</v>
          </cell>
          <cell r="O162">
            <v>0.89000000000000057</v>
          </cell>
          <cell r="P162">
            <v>1.5206571858163132</v>
          </cell>
          <cell r="R162">
            <v>3.3</v>
          </cell>
        </row>
        <row r="163">
          <cell r="C163">
            <v>7.09</v>
          </cell>
          <cell r="E163">
            <v>8</v>
          </cell>
          <cell r="G163">
            <v>6</v>
          </cell>
          <cell r="K163">
            <v>3</v>
          </cell>
          <cell r="O163">
            <v>0.91000000000000014</v>
          </cell>
          <cell r="P163">
            <v>1.5206571858163132</v>
          </cell>
          <cell r="R163">
            <v>3.2</v>
          </cell>
        </row>
        <row r="164">
          <cell r="C164">
            <v>6.82</v>
          </cell>
          <cell r="E164">
            <v>7.85</v>
          </cell>
          <cell r="G164">
            <v>6</v>
          </cell>
          <cell r="K164">
            <v>3</v>
          </cell>
          <cell r="O164">
            <v>1.0299999999999994</v>
          </cell>
          <cell r="P164">
            <v>1.5206571858163132</v>
          </cell>
          <cell r="R164">
            <v>3.1</v>
          </cell>
        </row>
        <row r="165">
          <cell r="C165">
            <v>6.85</v>
          </cell>
          <cell r="E165">
            <v>7.76</v>
          </cell>
          <cell r="G165">
            <v>6</v>
          </cell>
          <cell r="K165">
            <v>3</v>
          </cell>
          <cell r="O165">
            <v>0.91000000000000014</v>
          </cell>
          <cell r="P165">
            <v>1.5206571858163132</v>
          </cell>
          <cell r="R165">
            <v>3.2</v>
          </cell>
        </row>
        <row r="166">
          <cell r="C166">
            <v>6.92</v>
          </cell>
          <cell r="E166">
            <v>7.78</v>
          </cell>
          <cell r="G166">
            <v>6</v>
          </cell>
          <cell r="K166">
            <v>3</v>
          </cell>
          <cell r="O166">
            <v>0.86000000000000032</v>
          </cell>
          <cell r="P166">
            <v>1.5206571858163132</v>
          </cell>
          <cell r="R166">
            <v>3.2</v>
          </cell>
        </row>
        <row r="167">
          <cell r="C167">
            <v>6.81</v>
          </cell>
          <cell r="E167">
            <v>7.68</v>
          </cell>
          <cell r="G167">
            <v>6</v>
          </cell>
          <cell r="K167">
            <v>3</v>
          </cell>
          <cell r="O167">
            <v>0.87000000000000011</v>
          </cell>
          <cell r="P167">
            <v>1.5206571858163132</v>
          </cell>
          <cell r="R167">
            <v>3</v>
          </cell>
        </row>
        <row r="168">
          <cell r="C168">
            <v>6.63</v>
          </cell>
          <cell r="E168">
            <v>7.53</v>
          </cell>
          <cell r="G168">
            <v>6</v>
          </cell>
          <cell r="K168">
            <v>3</v>
          </cell>
          <cell r="O168">
            <v>0.90000000000000036</v>
          </cell>
          <cell r="P168">
            <v>1.5206571858163132</v>
          </cell>
          <cell r="R168">
            <v>2.8</v>
          </cell>
        </row>
        <row r="169">
          <cell r="C169">
            <v>6.32</v>
          </cell>
          <cell r="E169">
            <v>7.21</v>
          </cell>
          <cell r="G169">
            <v>6</v>
          </cell>
          <cell r="K169">
            <v>3</v>
          </cell>
          <cell r="O169">
            <v>0.88999999999999968</v>
          </cell>
          <cell r="P169">
            <v>1.5206571858163132</v>
          </cell>
          <cell r="R169">
            <v>2.8</v>
          </cell>
        </row>
        <row r="170">
          <cell r="C170">
            <v>6</v>
          </cell>
          <cell r="E170">
            <v>7.01</v>
          </cell>
          <cell r="G170">
            <v>6</v>
          </cell>
          <cell r="K170">
            <v>3</v>
          </cell>
          <cell r="O170">
            <v>1.0099999999999998</v>
          </cell>
          <cell r="P170">
            <v>1.5206571858163132</v>
          </cell>
          <cell r="R170">
            <v>2.7</v>
          </cell>
        </row>
        <row r="171">
          <cell r="C171">
            <v>5.94</v>
          </cell>
          <cell r="E171">
            <v>6.99</v>
          </cell>
          <cell r="G171">
            <v>6</v>
          </cell>
          <cell r="K171">
            <v>3</v>
          </cell>
          <cell r="O171">
            <v>1.0499999999999998</v>
          </cell>
          <cell r="P171">
            <v>1.5206571858163132</v>
          </cell>
          <cell r="R171">
            <v>2.8</v>
          </cell>
        </row>
        <row r="172">
          <cell r="C172">
            <v>6.21</v>
          </cell>
          <cell r="E172">
            <v>7.3</v>
          </cell>
          <cell r="G172">
            <v>6</v>
          </cell>
          <cell r="K172">
            <v>3</v>
          </cell>
          <cell r="O172">
            <v>1.0899999999999999</v>
          </cell>
          <cell r="P172">
            <v>1.5206571858163132</v>
          </cell>
          <cell r="R172">
            <v>2.7</v>
          </cell>
        </row>
        <row r="173">
          <cell r="C173">
            <v>6.25</v>
          </cell>
          <cell r="E173">
            <v>7.33</v>
          </cell>
          <cell r="G173">
            <v>6</v>
          </cell>
          <cell r="K173">
            <v>3</v>
          </cell>
          <cell r="O173">
            <v>1.08</v>
          </cell>
          <cell r="P173">
            <v>1.5206571858163132</v>
          </cell>
          <cell r="R173">
            <v>2.7</v>
          </cell>
        </row>
        <row r="174">
          <cell r="B174" t="str">
            <v>94</v>
          </cell>
          <cell r="C174">
            <v>6.29</v>
          </cell>
          <cell r="E174">
            <v>7.31</v>
          </cell>
          <cell r="G174">
            <v>6</v>
          </cell>
          <cell r="K174">
            <v>3</v>
          </cell>
          <cell r="O174">
            <v>1.0199999999999996</v>
          </cell>
          <cell r="P174">
            <v>1.5206571858163132</v>
          </cell>
          <cell r="R174">
            <v>2.5</v>
          </cell>
        </row>
        <row r="175">
          <cell r="C175">
            <v>6.49</v>
          </cell>
          <cell r="E175">
            <v>7.44</v>
          </cell>
          <cell r="G175">
            <v>6</v>
          </cell>
          <cell r="K175">
            <v>3</v>
          </cell>
          <cell r="O175">
            <v>0.95000000000000018</v>
          </cell>
          <cell r="P175">
            <v>1.5206571858163132</v>
          </cell>
          <cell r="R175">
            <v>2.5</v>
          </cell>
        </row>
        <row r="176">
          <cell r="C176">
            <v>6.91</v>
          </cell>
          <cell r="E176">
            <v>7.83</v>
          </cell>
          <cell r="G176">
            <v>6.06</v>
          </cell>
          <cell r="K176">
            <v>3</v>
          </cell>
          <cell r="O176">
            <v>0.91999999999999993</v>
          </cell>
          <cell r="P176">
            <v>1.5206571858163132</v>
          </cell>
          <cell r="R176">
            <v>2.5</v>
          </cell>
        </row>
        <row r="177">
          <cell r="C177">
            <v>7.27</v>
          </cell>
          <cell r="E177">
            <v>8.1999999999999993</v>
          </cell>
          <cell r="G177">
            <v>6.45</v>
          </cell>
          <cell r="K177">
            <v>3</v>
          </cell>
          <cell r="O177">
            <v>0.92999999999999972</v>
          </cell>
          <cell r="P177">
            <v>1.5206571858163132</v>
          </cell>
          <cell r="R177">
            <v>2.4</v>
          </cell>
        </row>
        <row r="178">
          <cell r="C178">
            <v>7.41</v>
          </cell>
          <cell r="E178">
            <v>8.32</v>
          </cell>
          <cell r="G178">
            <v>6.99</v>
          </cell>
          <cell r="K178">
            <v>3</v>
          </cell>
          <cell r="O178">
            <v>0.91000000000000014</v>
          </cell>
          <cell r="P178">
            <v>1.5206571858163132</v>
          </cell>
          <cell r="R178">
            <v>2.2999999999999998</v>
          </cell>
        </row>
        <row r="179">
          <cell r="C179">
            <v>7.4</v>
          </cell>
          <cell r="E179">
            <v>8.31</v>
          </cell>
          <cell r="G179">
            <v>7.25</v>
          </cell>
          <cell r="K179">
            <v>3.5</v>
          </cell>
          <cell r="O179">
            <v>0.91000000000000014</v>
          </cell>
          <cell r="P179">
            <v>1.5206571858163132</v>
          </cell>
          <cell r="R179">
            <v>2.5</v>
          </cell>
        </row>
        <row r="180">
          <cell r="C180">
            <v>7.58</v>
          </cell>
          <cell r="E180">
            <v>8.4700000000000006</v>
          </cell>
          <cell r="G180">
            <v>7.25</v>
          </cell>
          <cell r="K180">
            <v>3.5</v>
          </cell>
          <cell r="O180">
            <v>0.89000000000000057</v>
          </cell>
          <cell r="P180">
            <v>1.5206571858163132</v>
          </cell>
          <cell r="R180">
            <v>2.9</v>
          </cell>
        </row>
        <row r="181">
          <cell r="C181">
            <v>7.49</v>
          </cell>
          <cell r="E181">
            <v>8.41</v>
          </cell>
          <cell r="G181">
            <v>7.51</v>
          </cell>
          <cell r="K181">
            <v>3.5</v>
          </cell>
          <cell r="O181">
            <v>0.91999999999999993</v>
          </cell>
          <cell r="P181">
            <v>1.5206571858163132</v>
          </cell>
          <cell r="R181">
            <v>3</v>
          </cell>
        </row>
        <row r="182">
          <cell r="C182">
            <v>7.71</v>
          </cell>
          <cell r="E182">
            <v>8.65</v>
          </cell>
          <cell r="G182">
            <v>7.75</v>
          </cell>
          <cell r="K182">
            <v>4</v>
          </cell>
          <cell r="O182">
            <v>0.94000000000000039</v>
          </cell>
          <cell r="P182">
            <v>1.5206571858163132</v>
          </cell>
          <cell r="R182">
            <v>2.6</v>
          </cell>
        </row>
        <row r="183">
          <cell r="C183">
            <v>7.94</v>
          </cell>
          <cell r="E183">
            <v>8.8800000000000008</v>
          </cell>
          <cell r="G183">
            <v>7.75</v>
          </cell>
          <cell r="K183">
            <v>4</v>
          </cell>
          <cell r="O183">
            <v>0.94000000000000039</v>
          </cell>
          <cell r="P183">
            <v>1.5206571858163132</v>
          </cell>
          <cell r="R183">
            <v>2.7</v>
          </cell>
        </row>
        <row r="184">
          <cell r="C184">
            <v>8.08</v>
          </cell>
          <cell r="E184">
            <v>9</v>
          </cell>
          <cell r="G184">
            <v>8.15</v>
          </cell>
          <cell r="K184">
            <v>4.75</v>
          </cell>
          <cell r="O184">
            <v>0.91999999999999993</v>
          </cell>
          <cell r="P184">
            <v>1.5206571858163132</v>
          </cell>
          <cell r="R184">
            <v>2.7</v>
          </cell>
        </row>
        <row r="185">
          <cell r="C185">
            <v>7.87</v>
          </cell>
          <cell r="E185">
            <v>8.7899999999999991</v>
          </cell>
          <cell r="G185">
            <v>8.5</v>
          </cell>
          <cell r="K185">
            <v>4.75</v>
          </cell>
          <cell r="O185">
            <v>0.91999999999999904</v>
          </cell>
          <cell r="P185">
            <v>1.5206571858163132</v>
          </cell>
          <cell r="R185">
            <v>2.8</v>
          </cell>
        </row>
        <row r="186">
          <cell r="B186" t="str">
            <v>95</v>
          </cell>
          <cell r="C186">
            <v>7.85</v>
          </cell>
          <cell r="E186">
            <v>8.77</v>
          </cell>
          <cell r="G186">
            <v>8.5</v>
          </cell>
          <cell r="K186">
            <v>4.75</v>
          </cell>
          <cell r="O186">
            <v>0.91999999999999993</v>
          </cell>
          <cell r="P186">
            <v>1.5206571858163132</v>
          </cell>
          <cell r="R186">
            <v>2.9</v>
          </cell>
        </row>
        <row r="187">
          <cell r="C187">
            <v>7.61</v>
          </cell>
          <cell r="E187">
            <v>8.56</v>
          </cell>
          <cell r="G187">
            <v>9</v>
          </cell>
          <cell r="K187">
            <v>5.25</v>
          </cell>
          <cell r="O187">
            <v>0.95000000000000018</v>
          </cell>
          <cell r="P187">
            <v>1.5206571858163132</v>
          </cell>
          <cell r="R187">
            <v>2.9</v>
          </cell>
        </row>
        <row r="188">
          <cell r="C188">
            <v>7.45</v>
          </cell>
          <cell r="E188">
            <v>8.41</v>
          </cell>
          <cell r="G188">
            <v>9</v>
          </cell>
          <cell r="K188">
            <v>5.25</v>
          </cell>
          <cell r="O188">
            <v>0.96</v>
          </cell>
          <cell r="P188">
            <v>1.5206571858163132</v>
          </cell>
          <cell r="R188">
            <v>3.1</v>
          </cell>
        </row>
        <row r="189">
          <cell r="C189">
            <v>7.36</v>
          </cell>
          <cell r="E189">
            <v>8.3000000000000007</v>
          </cell>
          <cell r="G189">
            <v>9</v>
          </cell>
          <cell r="K189">
            <v>5.25</v>
          </cell>
          <cell r="O189">
            <v>0.94000000000000039</v>
          </cell>
          <cell r="P189">
            <v>1.5206571858163132</v>
          </cell>
          <cell r="R189">
            <v>2.4</v>
          </cell>
        </row>
        <row r="190">
          <cell r="C190">
            <v>6.95</v>
          </cell>
          <cell r="E190">
            <v>7.93</v>
          </cell>
          <cell r="G190">
            <v>9</v>
          </cell>
          <cell r="K190">
            <v>5.25</v>
          </cell>
          <cell r="O190">
            <v>0.97999999999999954</v>
          </cell>
          <cell r="P190">
            <v>1.5206571858163132</v>
          </cell>
          <cell r="R190">
            <v>3.2</v>
          </cell>
        </row>
        <row r="191">
          <cell r="C191">
            <v>6.57</v>
          </cell>
          <cell r="E191">
            <v>7.62</v>
          </cell>
          <cell r="G191">
            <v>9</v>
          </cell>
          <cell r="K191">
            <v>5.25</v>
          </cell>
          <cell r="O191">
            <v>1.0499999999999998</v>
          </cell>
          <cell r="P191">
            <v>1.5206571858163132</v>
          </cell>
          <cell r="R191">
            <v>3</v>
          </cell>
        </row>
        <row r="192">
          <cell r="C192">
            <v>6.72</v>
          </cell>
          <cell r="E192">
            <v>7.73</v>
          </cell>
          <cell r="G192">
            <v>8.8000000000000007</v>
          </cell>
          <cell r="K192">
            <v>5.25</v>
          </cell>
          <cell r="O192">
            <v>1.0100000000000007</v>
          </cell>
          <cell r="P192">
            <v>1.5206571858163132</v>
          </cell>
          <cell r="R192">
            <v>2.8</v>
          </cell>
        </row>
        <row r="193">
          <cell r="C193">
            <v>6.86</v>
          </cell>
          <cell r="E193">
            <v>7.86</v>
          </cell>
          <cell r="G193">
            <v>8.75</v>
          </cell>
          <cell r="K193">
            <v>5.25</v>
          </cell>
          <cell r="O193">
            <v>1</v>
          </cell>
          <cell r="P193">
            <v>1.5206571858163132</v>
          </cell>
          <cell r="R193">
            <v>2.6</v>
          </cell>
        </row>
        <row r="194">
          <cell r="C194">
            <v>6.55</v>
          </cell>
          <cell r="E194">
            <v>7.62</v>
          </cell>
          <cell r="G194">
            <v>8.75</v>
          </cell>
          <cell r="K194">
            <v>5.25</v>
          </cell>
          <cell r="O194">
            <v>1.0700000000000003</v>
          </cell>
          <cell r="P194">
            <v>1.5206571858163132</v>
          </cell>
          <cell r="R194">
            <v>2.5</v>
          </cell>
        </row>
        <row r="195">
          <cell r="C195">
            <v>6.37</v>
          </cell>
          <cell r="E195">
            <v>7.46</v>
          </cell>
          <cell r="G195">
            <v>8.75</v>
          </cell>
          <cell r="K195">
            <v>5.25</v>
          </cell>
          <cell r="O195">
            <v>1.0899999999999999</v>
          </cell>
          <cell r="P195">
            <v>1.5206571858163132</v>
          </cell>
          <cell r="R195">
            <v>2.8</v>
          </cell>
        </row>
        <row r="196">
          <cell r="C196">
            <v>6.26</v>
          </cell>
          <cell r="E196">
            <v>7.4</v>
          </cell>
          <cell r="G196">
            <v>8.75</v>
          </cell>
          <cell r="K196">
            <v>5.25</v>
          </cell>
          <cell r="O196">
            <v>1.1400000000000006</v>
          </cell>
          <cell r="P196">
            <v>1.5206571858163132</v>
          </cell>
          <cell r="R196">
            <v>2.6</v>
          </cell>
        </row>
        <row r="197">
          <cell r="C197">
            <v>6.06</v>
          </cell>
          <cell r="E197">
            <v>7.21</v>
          </cell>
          <cell r="G197">
            <v>8.65</v>
          </cell>
          <cell r="K197">
            <v>5.25</v>
          </cell>
          <cell r="O197">
            <v>1.1500000000000004</v>
          </cell>
          <cell r="P197">
            <v>1.5206571858163132</v>
          </cell>
          <cell r="R197">
            <v>2.5</v>
          </cell>
        </row>
        <row r="198">
          <cell r="B198" t="str">
            <v>96</v>
          </cell>
          <cell r="C198">
            <v>6.05</v>
          </cell>
          <cell r="E198">
            <v>7.2</v>
          </cell>
          <cell r="G198">
            <v>8.5</v>
          </cell>
          <cell r="K198">
            <v>5.25</v>
          </cell>
          <cell r="O198">
            <v>1.1500000000000004</v>
          </cell>
          <cell r="P198">
            <v>1.5206571858163132</v>
          </cell>
          <cell r="R198">
            <v>2.7</v>
          </cell>
        </row>
        <row r="199">
          <cell r="C199">
            <v>6.24</v>
          </cell>
          <cell r="E199">
            <v>7.37</v>
          </cell>
          <cell r="G199">
            <v>8.25</v>
          </cell>
          <cell r="K199">
            <v>5</v>
          </cell>
          <cell r="O199">
            <v>1.1299999999999999</v>
          </cell>
          <cell r="P199">
            <v>1.5206571858163132</v>
          </cell>
          <cell r="R199">
            <v>2.7</v>
          </cell>
        </row>
        <row r="200">
          <cell r="C200">
            <v>6.6</v>
          </cell>
          <cell r="E200">
            <v>7.72</v>
          </cell>
          <cell r="G200">
            <v>8.25</v>
          </cell>
          <cell r="K200">
            <v>5</v>
          </cell>
          <cell r="O200">
            <v>1.1200000000000001</v>
          </cell>
          <cell r="P200">
            <v>1.5206571858163132</v>
          </cell>
          <cell r="R200">
            <v>2.8</v>
          </cell>
        </row>
        <row r="201">
          <cell r="C201">
            <v>6.79</v>
          </cell>
          <cell r="E201">
            <v>7.88</v>
          </cell>
          <cell r="G201">
            <v>8.25</v>
          </cell>
          <cell r="K201">
            <v>5</v>
          </cell>
          <cell r="O201">
            <v>1.0899999999999999</v>
          </cell>
          <cell r="P201">
            <v>1.5206571858163132</v>
          </cell>
          <cell r="R201">
            <v>2.9</v>
          </cell>
        </row>
        <row r="202">
          <cell r="C202">
            <v>6.93</v>
          </cell>
          <cell r="E202">
            <v>7.99</v>
          </cell>
          <cell r="G202">
            <v>8.25</v>
          </cell>
          <cell r="K202">
            <v>5</v>
          </cell>
          <cell r="O202">
            <v>1.0600000000000005</v>
          </cell>
          <cell r="P202">
            <v>1.5206571858163132</v>
          </cell>
          <cell r="R202">
            <v>2.9</v>
          </cell>
        </row>
        <row r="203">
          <cell r="C203">
            <v>7.06</v>
          </cell>
          <cell r="E203">
            <v>8.07</v>
          </cell>
          <cell r="G203">
            <v>8.25</v>
          </cell>
          <cell r="K203">
            <v>5</v>
          </cell>
          <cell r="O203">
            <v>1.0100000000000007</v>
          </cell>
          <cell r="P203">
            <v>1.5206571858163132</v>
          </cell>
          <cell r="R203">
            <v>2.8</v>
          </cell>
        </row>
        <row r="204">
          <cell r="C204">
            <v>7.03</v>
          </cell>
          <cell r="E204">
            <v>8.02</v>
          </cell>
          <cell r="G204">
            <v>8.25</v>
          </cell>
          <cell r="K204">
            <v>5</v>
          </cell>
          <cell r="O204">
            <v>0.98999999999999932</v>
          </cell>
          <cell r="P204">
            <v>1.5206571858163132</v>
          </cell>
          <cell r="R204">
            <v>3</v>
          </cell>
        </row>
        <row r="205">
          <cell r="C205">
            <v>6.84</v>
          </cell>
          <cell r="E205">
            <v>7.84</v>
          </cell>
          <cell r="G205">
            <v>8.25</v>
          </cell>
          <cell r="K205">
            <v>5</v>
          </cell>
          <cell r="O205">
            <v>1</v>
          </cell>
          <cell r="P205">
            <v>1.5206571858163132</v>
          </cell>
          <cell r="R205">
            <v>2.9</v>
          </cell>
        </row>
        <row r="206">
          <cell r="C206">
            <v>7.03</v>
          </cell>
          <cell r="E206">
            <v>8.01</v>
          </cell>
          <cell r="G206">
            <v>8.25</v>
          </cell>
          <cell r="K206">
            <v>5</v>
          </cell>
          <cell r="O206">
            <v>0.97999999999999954</v>
          </cell>
          <cell r="P206">
            <v>1.5206571858163132</v>
          </cell>
          <cell r="R206">
            <v>3</v>
          </cell>
        </row>
        <row r="207">
          <cell r="C207">
            <v>6.81</v>
          </cell>
          <cell r="E207">
            <v>7.76</v>
          </cell>
          <cell r="G207">
            <v>8.25</v>
          </cell>
          <cell r="K207">
            <v>5</v>
          </cell>
          <cell r="O207">
            <v>0.95000000000000018</v>
          </cell>
          <cell r="P207">
            <v>1.5206571858163132</v>
          </cell>
          <cell r="R207">
            <v>3</v>
          </cell>
        </row>
        <row r="208">
          <cell r="C208">
            <v>6.48</v>
          </cell>
          <cell r="E208">
            <v>7.48</v>
          </cell>
          <cell r="G208">
            <v>8.25</v>
          </cell>
          <cell r="K208">
            <v>5</v>
          </cell>
          <cell r="O208">
            <v>1</v>
          </cell>
          <cell r="P208">
            <v>1.5206571858163132</v>
          </cell>
          <cell r="R208">
            <v>3.3</v>
          </cell>
        </row>
        <row r="209">
          <cell r="C209">
            <v>6.55</v>
          </cell>
          <cell r="E209">
            <v>7.58</v>
          </cell>
          <cell r="G209">
            <v>8.25</v>
          </cell>
          <cell r="K209">
            <v>5</v>
          </cell>
          <cell r="O209">
            <v>1.0300000000000002</v>
          </cell>
          <cell r="P209">
            <v>1.5206571858163132</v>
          </cell>
          <cell r="R209">
            <v>3.3</v>
          </cell>
        </row>
        <row r="210">
          <cell r="B210" t="str">
            <v>97</v>
          </cell>
          <cell r="C210">
            <v>6.83</v>
          </cell>
          <cell r="E210">
            <v>7.79</v>
          </cell>
          <cell r="G210">
            <v>8.25</v>
          </cell>
          <cell r="K210">
            <v>5</v>
          </cell>
          <cell r="O210">
            <v>0.96</v>
          </cell>
          <cell r="P210">
            <v>1.5206571858163132</v>
          </cell>
          <cell r="R210">
            <v>3</v>
          </cell>
        </row>
        <row r="211">
          <cell r="C211">
            <v>6.69</v>
          </cell>
          <cell r="E211">
            <v>7.68</v>
          </cell>
          <cell r="G211">
            <v>8.25</v>
          </cell>
          <cell r="K211">
            <v>5</v>
          </cell>
          <cell r="O211">
            <v>0.98999999999999932</v>
          </cell>
          <cell r="P211">
            <v>1.5206571858163132</v>
          </cell>
          <cell r="R211">
            <v>3</v>
          </cell>
        </row>
        <row r="212">
          <cell r="C212">
            <v>6.93</v>
          </cell>
          <cell r="E212">
            <v>7.92</v>
          </cell>
          <cell r="G212">
            <v>8.3000000000000007</v>
          </cell>
          <cell r="K212">
            <v>5</v>
          </cell>
          <cell r="O212">
            <v>0.99000000000000021</v>
          </cell>
          <cell r="P212">
            <v>1.5206571858163132</v>
          </cell>
          <cell r="R212">
            <v>2.8</v>
          </cell>
        </row>
        <row r="213">
          <cell r="C213">
            <v>7.09</v>
          </cell>
          <cell r="E213">
            <v>8.08</v>
          </cell>
          <cell r="G213">
            <v>8.5</v>
          </cell>
          <cell r="K213">
            <v>5</v>
          </cell>
          <cell r="O213">
            <v>0.99000000000000021</v>
          </cell>
          <cell r="P213">
            <v>1.5206571858163132</v>
          </cell>
          <cell r="R213">
            <v>2.5</v>
          </cell>
        </row>
        <row r="214">
          <cell r="C214">
            <v>6.94</v>
          </cell>
          <cell r="E214">
            <v>7.94</v>
          </cell>
          <cell r="G214">
            <v>8.5</v>
          </cell>
          <cell r="K214">
            <v>5</v>
          </cell>
          <cell r="O214">
            <v>1</v>
          </cell>
          <cell r="P214">
            <v>1.5206571858163132</v>
          </cell>
          <cell r="R214">
            <v>2.2000000000000002</v>
          </cell>
        </row>
        <row r="215">
          <cell r="C215">
            <v>6.77</v>
          </cell>
          <cell r="E215">
            <v>7.77</v>
          </cell>
          <cell r="G215">
            <v>8.5</v>
          </cell>
          <cell r="K215">
            <v>5</v>
          </cell>
          <cell r="O215">
            <v>1</v>
          </cell>
          <cell r="P215">
            <v>1.5206571858163132</v>
          </cell>
          <cell r="R215">
            <v>2.2999999999999998</v>
          </cell>
        </row>
        <row r="216">
          <cell r="C216">
            <v>6.51</v>
          </cell>
          <cell r="E216">
            <v>7.52</v>
          </cell>
          <cell r="G216">
            <v>8.5</v>
          </cell>
          <cell r="K216">
            <v>5</v>
          </cell>
          <cell r="O216">
            <v>1.0099999999999998</v>
          </cell>
          <cell r="P216">
            <v>1.5206571858163132</v>
          </cell>
          <cell r="R216">
            <v>2.2000000000000002</v>
          </cell>
        </row>
        <row r="217">
          <cell r="C217">
            <v>6.58</v>
          </cell>
          <cell r="E217">
            <v>7.57</v>
          </cell>
          <cell r="G217">
            <v>8.5</v>
          </cell>
          <cell r="K217">
            <v>5</v>
          </cell>
          <cell r="O217">
            <v>0.99000000000000021</v>
          </cell>
          <cell r="P217">
            <v>1.5206571858163132</v>
          </cell>
          <cell r="R217">
            <v>2.2000000000000002</v>
          </cell>
        </row>
        <row r="218">
          <cell r="C218">
            <v>6.5</v>
          </cell>
          <cell r="E218">
            <v>7.5</v>
          </cell>
          <cell r="G218">
            <v>8.5</v>
          </cell>
          <cell r="K218">
            <v>5</v>
          </cell>
          <cell r="O218">
            <v>1</v>
          </cell>
          <cell r="P218">
            <v>1.5206571858163132</v>
          </cell>
          <cell r="R218">
            <v>2.2000000000000002</v>
          </cell>
        </row>
        <row r="219">
          <cell r="C219">
            <v>6.33</v>
          </cell>
          <cell r="E219">
            <v>7.37</v>
          </cell>
          <cell r="G219">
            <v>8.5</v>
          </cell>
          <cell r="K219">
            <v>5</v>
          </cell>
          <cell r="O219">
            <v>1.04</v>
          </cell>
          <cell r="P219">
            <v>1.5206571858163132</v>
          </cell>
          <cell r="R219">
            <v>2.1</v>
          </cell>
        </row>
        <row r="220">
          <cell r="C220">
            <v>6.11</v>
          </cell>
          <cell r="E220">
            <v>7.24</v>
          </cell>
          <cell r="G220">
            <v>8.5</v>
          </cell>
          <cell r="K220">
            <v>5</v>
          </cell>
          <cell r="O220">
            <v>1.1299999999999999</v>
          </cell>
          <cell r="P220">
            <v>1.5206571858163132</v>
          </cell>
          <cell r="R220">
            <v>1.8</v>
          </cell>
        </row>
        <row r="221">
          <cell r="C221">
            <v>5.99</v>
          </cell>
          <cell r="E221">
            <v>7.16</v>
          </cell>
          <cell r="G221">
            <v>8.5</v>
          </cell>
          <cell r="K221">
            <v>5</v>
          </cell>
          <cell r="O221">
            <v>1.17</v>
          </cell>
          <cell r="P221">
            <v>1.5206571858163132</v>
          </cell>
          <cell r="R221">
            <v>1.7</v>
          </cell>
        </row>
        <row r="222">
          <cell r="B222" t="str">
            <v>98</v>
          </cell>
          <cell r="C222">
            <v>5.81</v>
          </cell>
          <cell r="E222">
            <v>7.03</v>
          </cell>
          <cell r="G222">
            <v>8.5</v>
          </cell>
          <cell r="K222">
            <v>5</v>
          </cell>
          <cell r="O222">
            <v>1.2200000000000006</v>
          </cell>
          <cell r="P222">
            <v>1.5206571858163132</v>
          </cell>
          <cell r="R222">
            <v>1.6</v>
          </cell>
        </row>
        <row r="223">
          <cell r="C223">
            <v>5.89</v>
          </cell>
          <cell r="E223">
            <v>7.09</v>
          </cell>
          <cell r="G223">
            <v>8.5</v>
          </cell>
          <cell r="K223">
            <v>5</v>
          </cell>
          <cell r="O223">
            <v>1.2000000000000002</v>
          </cell>
          <cell r="P223">
            <v>1.5206571858163132</v>
          </cell>
          <cell r="R223">
            <v>1.4</v>
          </cell>
        </row>
        <row r="224">
          <cell r="C224">
            <v>5.95</v>
          </cell>
          <cell r="E224">
            <v>7.13</v>
          </cell>
          <cell r="G224">
            <v>8.5</v>
          </cell>
          <cell r="K224">
            <v>5</v>
          </cell>
          <cell r="O224">
            <v>1.1799999999999997</v>
          </cell>
          <cell r="P224">
            <v>1.5206571858163132</v>
          </cell>
          <cell r="R224">
            <v>1.4</v>
          </cell>
        </row>
        <row r="225">
          <cell r="C225">
            <v>5.92</v>
          </cell>
          <cell r="E225">
            <v>7.12</v>
          </cell>
          <cell r="G225">
            <v>8.5</v>
          </cell>
          <cell r="K225">
            <v>5</v>
          </cell>
          <cell r="O225">
            <v>1.2000000000000002</v>
          </cell>
          <cell r="P225">
            <v>1.5206571858163132</v>
          </cell>
          <cell r="R225">
            <v>1.4</v>
          </cell>
        </row>
        <row r="226">
          <cell r="C226">
            <v>5.93</v>
          </cell>
          <cell r="E226">
            <v>7.11</v>
          </cell>
          <cell r="G226">
            <v>8.5</v>
          </cell>
          <cell r="K226">
            <v>5</v>
          </cell>
          <cell r="O226">
            <v>1.1800000000000006</v>
          </cell>
          <cell r="P226">
            <v>1.5206571858163132</v>
          </cell>
          <cell r="R226">
            <v>1.7</v>
          </cell>
        </row>
        <row r="227">
          <cell r="C227">
            <v>5.7</v>
          </cell>
          <cell r="E227">
            <v>6.99</v>
          </cell>
          <cell r="G227">
            <v>8.5</v>
          </cell>
          <cell r="K227">
            <v>5</v>
          </cell>
          <cell r="P227">
            <v>1.5206571858163132</v>
          </cell>
          <cell r="R227">
            <v>1.7</v>
          </cell>
        </row>
        <row r="228">
          <cell r="C228">
            <v>5.68</v>
          </cell>
          <cell r="E228">
            <v>6.99</v>
          </cell>
          <cell r="G228">
            <v>8.5</v>
          </cell>
          <cell r="K228">
            <v>5</v>
          </cell>
          <cell r="P228">
            <v>1.5206571858163132</v>
          </cell>
          <cell r="R228">
            <v>1.7</v>
          </cell>
        </row>
        <row r="229">
          <cell r="C229">
            <v>5.54</v>
          </cell>
          <cell r="E229">
            <v>6.96</v>
          </cell>
          <cell r="G229">
            <v>8.5</v>
          </cell>
          <cell r="P229">
            <v>1.5206571858163132</v>
          </cell>
        </row>
        <row r="230">
          <cell r="C230">
            <v>5.2</v>
          </cell>
          <cell r="E230">
            <v>6.88</v>
          </cell>
        </row>
        <row r="231">
          <cell r="C231">
            <v>5.01</v>
          </cell>
          <cell r="E231">
            <v>6.88</v>
          </cell>
        </row>
        <row r="232">
          <cell r="C232">
            <v>5.25</v>
          </cell>
          <cell r="E232">
            <v>6.96</v>
          </cell>
        </row>
        <row r="233">
          <cell r="C233">
            <v>5.0599999999999996</v>
          </cell>
          <cell r="E233">
            <v>6.84</v>
          </cell>
        </row>
      </sheetData>
      <sheetData sheetId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verage Spreads"/>
      <sheetName val="BondsOnline Data"/>
      <sheetName val="Moody's Bond Yield Data"/>
      <sheetName val="Discount Rate "/>
      <sheetName val="Chart1"/>
      <sheetName val="Prime Rate"/>
      <sheetName val="Chart2"/>
      <sheetName val="Inflation"/>
      <sheetName val="Chart3"/>
      <sheetName val="Utility Bonds"/>
      <sheetName val="30 Yr. Bonds"/>
      <sheetName val="Chart4"/>
      <sheetName val="Chart5"/>
      <sheetName val="Chart6"/>
      <sheetName val="Compatibility Report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Summary"/>
      <sheetName val="Revenue Comparison"/>
      <sheetName val="Earnings Comparison"/>
      <sheetName val="Check Earnings"/>
      <sheetName val="MIRR Comparisons"/>
      <sheetName val="MIRR Calculations"/>
      <sheetName val="MIRR SAW as Filed"/>
      <sheetName val="MIRR SAW wo IS &amp; SG"/>
      <sheetName val="(A) MIRR SAW - 36 Mos LM"/>
      <sheetName val="(A) wo IS &amp; SG - 36 Mos LM"/>
      <sheetName val="(B) MIRR PS - 5% &amp; 10%"/>
      <sheetName val="(B) MIRR PS - 5% &amp; 10% wo ISSG"/>
      <sheetName val="(C) MIRR PS - 8% &amp; 13%"/>
      <sheetName val="(C) MIRR PS - 8% &amp; 13% wo ISSG"/>
      <sheetName val="(D) MIRR PEC - 8% &amp; 13%"/>
      <sheetName val="(D) MIRR PEC - 8% &amp; 13% wo ISSG"/>
      <sheetName val="(E) MIRR PEC - 10% &amp; 15%"/>
      <sheetName val="(E) MIRR PEC - 10 &amp; 15% wo ISSG"/>
      <sheetName val="(F) MIRR Mod SAW - 60% &amp; 75%"/>
      <sheetName val="(F) MIRR MSAW - 60%&amp;75% wo ISSG"/>
      <sheetName val="(G) MIRR Mod SAW - 65% &amp; 80%"/>
      <sheetName val="(G) MIRR MSAW - 65%&amp;80% wo ISSG"/>
      <sheetName val="Input Data"/>
      <sheetName val="Inputs"/>
      <sheetName val="Avoided Costs by Vintage"/>
      <sheetName val="Stevie Ex 4"/>
      <sheetName val="Program Lives"/>
      <sheetName val="Cost of Capital"/>
      <sheetName val="PowerShare"/>
      <sheetName val="AC by Pgm by Vint"/>
      <sheetName val="Forecast Summary"/>
      <sheetName val="Fall 2008 Forecast"/>
      <sheetName val="Old Discount Rate"/>
      <sheetName val="36 Months Lost Margins"/>
      <sheetName val="Lost Margins - 3 Years"/>
      <sheetName val="As Filed Data"/>
      <sheetName val="SAW as Filed"/>
      <sheetName val="Ted's Exhibit"/>
      <sheetName val="PS 25Yr Level for Revenue"/>
      <sheetName val="As Filed Rider"/>
      <sheetName val="As Filed SAW"/>
      <sheetName val="(A) SAW with 36 Mos LM"/>
      <sheetName val="(B) &amp; (C) PS Model"/>
      <sheetName val="(B) PS Method"/>
      <sheetName val="(B) PS Method wo IS &amp; SG"/>
      <sheetName val="(C) PS Method"/>
      <sheetName val="25Yr PS Revenue"/>
      <sheetName val="25Yr PS Lost Margin Level"/>
      <sheetName val="25Yr PS Incentive Level"/>
      <sheetName val="25Yr Revenue Adj"/>
      <sheetName val="25Yr Incentive Adj"/>
      <sheetName val="As Filed PS"/>
      <sheetName val="(C) PS Method wo IS &amp; SG"/>
      <sheetName val="PS Method"/>
      <sheetName val="PS Sensitivity"/>
      <sheetName val="PS PowerShare"/>
      <sheetName val="PS PowerShare wo IS &amp; SG"/>
      <sheetName val="(D) &amp; (E) PEC Model"/>
      <sheetName val="(D) PEC Method"/>
      <sheetName val="(D) PEC Method wo IS &amp; SG"/>
      <sheetName val="(E) PEC Method"/>
      <sheetName val="(E) PEC Method wo IS &amp; SG"/>
      <sheetName val="(F) &amp; (G) Modified SAW"/>
      <sheetName val="Mod SAW without IS Scaled"/>
      <sheetName val="(F) Mod SAW"/>
      <sheetName val="Sum Mod SAW without IS &amp; SG"/>
      <sheetName val="Sum Mod SAW"/>
      <sheetName val="(F) Mod SAW wo IS &amp; SG"/>
      <sheetName val="(G) Mod SAW"/>
      <sheetName val="(G) Mod SAW wo IS &amp; SG"/>
      <sheetName val="Analysis"/>
      <sheetName val="Prove MIRR"/>
      <sheetName val="Sheet2 (4)"/>
      <sheetName val="Sheet2 (3)"/>
      <sheetName val="Sheet2 (2)"/>
      <sheetName val="Sheet2"/>
      <sheetName val="Sheet1"/>
      <sheetName val="Proof"/>
      <sheetName val="Vintage 1"/>
      <sheetName val="Sheet6"/>
      <sheetName val="A"/>
      <sheetName val="B"/>
      <sheetName val="C"/>
      <sheetName val="x"/>
      <sheetName val="Stevie Ex 4 wLM Sw"/>
      <sheetName val="data"/>
      <sheetName val="Lost Margins - 4 Years"/>
      <sheetName val="25Yr PS SAW Revenue"/>
      <sheetName val="Stevie Ex 4 (IS Removed)"/>
      <sheetName val="Save A Watt (IS removed)"/>
      <sheetName val="Save A Watt (as filed)"/>
      <sheetName val="Sales Forecast"/>
      <sheetName val="Spring 2007 Forecast"/>
      <sheetName val="New DR Calc"/>
      <sheetName val="Check DR Rev Calc"/>
      <sheetName val="North Carolina"/>
      <sheetName val="As Filed SAW for Mod Term"/>
      <sheetName val="Scaled Data"/>
      <sheetName val="Lost Margins - 3 Years Scaled"/>
      <sheetName val="Avoided Costs by Vintage Scaled"/>
      <sheetName val="Lost Margins - 3 Years - Carol"/>
      <sheetName val="Mod SAW Cap"/>
      <sheetName val="Prog Meth Sum"/>
      <sheetName val="PS Meth Sensitivity"/>
      <sheetName val="PS Meth Mod"/>
      <sheetName val="Progress Method"/>
      <sheetName val="PS 25Yr for 4 Years"/>
      <sheetName val="PS 25Yr Unlevel"/>
      <sheetName val="4Yr PS Revenue"/>
      <sheetName val="PS 4Yr Level for Revenue"/>
      <sheetName val="PS 4Yr Unlevel"/>
      <sheetName val="DSM in Current Rates"/>
      <sheetName val="PS High Level"/>
      <sheetName val="Indiana Proposal"/>
      <sheetName val="Calcs"/>
      <sheetName val="Sum 2 Rnd Old"/>
      <sheetName val="Sum 2 Old"/>
      <sheetName val="25Yr PS Incentive Unlevel"/>
      <sheetName val="Graph Data"/>
      <sheetName val="Revenue_Comparison"/>
      <sheetName val="Earnings_Comparison"/>
      <sheetName val="Check_Earnings"/>
      <sheetName val="MIRR_Comparisons"/>
      <sheetName val="MIRR_Calculations"/>
      <sheetName val="MIRR_SAW_as_Filed"/>
      <sheetName val="MIRR_SAW_wo_IS_&amp;_SG"/>
      <sheetName val="(A)_MIRR_SAW_-_36_Mos_LM"/>
      <sheetName val="(A)_wo_IS_&amp;_SG_-_36_Mos_LM"/>
      <sheetName val="(B)_MIRR_PS_-_5%_&amp;_10%"/>
      <sheetName val="(B)_MIRR_PS_-_5%_&amp;_10%_wo_ISSG"/>
      <sheetName val="(C)_MIRR_PS_-_8%_&amp;_13%"/>
      <sheetName val="(C)_MIRR_PS_-_8%_&amp;_13%_wo_ISSG"/>
      <sheetName val="(D)_MIRR_PEC_-_8%_&amp;_13%"/>
      <sheetName val="(D)_MIRR_PEC_-_8%_&amp;_13%_wo_ISSG"/>
      <sheetName val="(E)_MIRR_PEC_-_10%_&amp;_15%"/>
      <sheetName val="(E)_MIRR_PEC_-_10_&amp;_15%_wo_ISSG"/>
      <sheetName val="(F)_MIRR_Mod_SAW_-_60%_&amp;_75%"/>
      <sheetName val="(F)_MIRR_MSAW_-_60%&amp;75%_wo_ISSG"/>
      <sheetName val="(G)_MIRR_Mod_SAW_-_65%_&amp;_80%"/>
      <sheetName val="(G)_MIRR_MSAW_-_65%&amp;80%_wo_ISSG"/>
      <sheetName val="Input_Data"/>
      <sheetName val="Avoided_Costs_by_Vintage"/>
      <sheetName val="Stevie_Ex_4"/>
      <sheetName val="Program_Lives"/>
      <sheetName val="Cost_of_Capital"/>
      <sheetName val="AC_by_Pgm_by_Vint"/>
      <sheetName val="Forecast_Summary"/>
      <sheetName val="Fall_2008_Forecast"/>
      <sheetName val="Old_Discount_Rate"/>
      <sheetName val="36_Months_Lost_Margins"/>
      <sheetName val="Lost_Margins_-_3_Years"/>
      <sheetName val="As_Filed_Data"/>
      <sheetName val="SAW_as_Filed"/>
      <sheetName val="Ted's_Exhibit"/>
      <sheetName val="PS_25Yr_Level_for_Revenue"/>
      <sheetName val="As_Filed_Rider"/>
      <sheetName val="As_Filed_SAW"/>
      <sheetName val="(A)_SAW_with_36_Mos_LM"/>
      <sheetName val="(B)_&amp;_(C)_PS_Model"/>
      <sheetName val="(B)_PS_Method"/>
      <sheetName val="(B)_PS_Method_wo_IS_&amp;_SG"/>
      <sheetName val="(C)_PS_Method"/>
      <sheetName val="25Yr_PS_Revenue"/>
      <sheetName val="25Yr_PS_Lost_Margin_Level"/>
      <sheetName val="25Yr_PS_Incentive_Level"/>
      <sheetName val="25Yr_Revenue_Adj"/>
      <sheetName val="25Yr_Incentive_Adj"/>
      <sheetName val="As_Filed_PS"/>
      <sheetName val="(C)_PS_Method_wo_IS_&amp;_SG"/>
      <sheetName val="PS_Method"/>
      <sheetName val="PS_Sensitivity"/>
      <sheetName val="PS_PowerShare"/>
      <sheetName val="PS_PowerShare_wo_IS_&amp;_SG"/>
      <sheetName val="(D)_&amp;_(E)_PEC_Model"/>
      <sheetName val="(D)_PEC_Method"/>
      <sheetName val="(D)_PEC_Method_wo_IS_&amp;_SG"/>
      <sheetName val="(E)_PEC_Method"/>
      <sheetName val="(E)_PEC_Method_wo_IS_&amp;_SG"/>
      <sheetName val="(F)_&amp;_(G)_Modified_SAW"/>
      <sheetName val="Mod_SAW_without_IS_Scaled"/>
      <sheetName val="(F)_Mod_SAW"/>
      <sheetName val="Sum_Mod_SAW_without_IS_&amp;_SG"/>
      <sheetName val="Sum_Mod_SAW"/>
      <sheetName val="(F)_Mod_SAW_wo_IS_&amp;_SG"/>
      <sheetName val="(G)_Mod_SAW"/>
      <sheetName val="(G)_Mod_SAW_wo_IS_&amp;_SG"/>
      <sheetName val="Prove_MIRR"/>
      <sheetName val="Sheet2_(4)"/>
      <sheetName val="Sheet2_(3)"/>
      <sheetName val="Sheet2_(2)"/>
      <sheetName val="Vintage_1"/>
      <sheetName val="Stevie_Ex_4_wLM_Sw"/>
      <sheetName val="Lost_Margins_-_4_Years"/>
      <sheetName val="25Yr_PS_SAW_Revenue"/>
      <sheetName val="Stevie_Ex_4_(IS_Removed)"/>
      <sheetName val="Save_A_Watt_(IS_removed)"/>
      <sheetName val="Save_A_Watt_(as_filed)"/>
      <sheetName val="Sales_Forecast"/>
      <sheetName val="Spring_2007_Forecast"/>
      <sheetName val="New_DR_Calc"/>
      <sheetName val="Check_DR_Rev_Calc"/>
      <sheetName val="North_Carolina"/>
      <sheetName val="As_Filed_SAW_for_Mod_Term"/>
      <sheetName val="Scaled_Data"/>
      <sheetName val="Lost_Margins_-_3_Years_Scaled"/>
      <sheetName val="Avoided_Costs_by_Vintage_Scaled"/>
      <sheetName val="Lost_Margins_-_3_Years_-_Carol"/>
      <sheetName val="Mod_SAW_Cap"/>
      <sheetName val="Prog_Meth_Sum"/>
      <sheetName val="PS_Meth_Sensitivity"/>
      <sheetName val="PS_Meth_Mod"/>
      <sheetName val="Progress_Method"/>
      <sheetName val="PS_25Yr_for_4_Years"/>
      <sheetName val="PS_25Yr_Unlevel"/>
      <sheetName val="4Yr_PS_Revenue"/>
      <sheetName val="PS_4Yr_Level_for_Revenue"/>
      <sheetName val="PS_4Yr_Unlevel"/>
      <sheetName val="DSM_in_Current_Rates"/>
      <sheetName val="PS_High_Level"/>
      <sheetName val="Indiana_Proposal"/>
      <sheetName val="Sum_2_Rnd_Old"/>
      <sheetName val="Sum_2_Old"/>
      <sheetName val="25Yr_PS_Incentive_Unlevel"/>
      <sheetName val="Graph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B23">
            <v>7.4999999999999997E-2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51">
          <cell r="E51">
            <v>2810350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4">
          <cell r="C4" t="str">
            <v>C:\Documents and Settings\RMujumd\My Documents\SAW Model\Carolinas\NC\NC v18 (05 09 08) (85%)\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51">
          <cell r="E51">
            <v>2810350</v>
          </cell>
        </row>
      </sheetData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Link File"/>
      <sheetName val="DATABASE"/>
      <sheetName val="Sheet1"/>
      <sheetName val="Prior Period"/>
      <sheetName val="#REF"/>
      <sheetName val="CIAC Detail by Month"/>
      <sheetName val="METERS_&amp;_TRANSFORMERS"/>
      <sheetName val="JAN"/>
      <sheetName val="YTD"/>
      <sheetName val="APRIL"/>
      <sheetName val="FEDERAL"/>
      <sheetName val="purch software &lt;25k"/>
      <sheetName val="summary 98_1"/>
      <sheetName val="14802"/>
      <sheetName val="purch software expensed"/>
      <sheetName val="Headings"/>
      <sheetName val="Update Dates"/>
      <sheetName val="PARTNERSHIP RECAP"/>
      <sheetName val="Electric - FY1997"/>
      <sheetName val="Non-Statutory Deferred Taxes"/>
      <sheetName val="ADFIT Activity   {A}"/>
      <sheetName val="Adj. 2"/>
      <sheetName val="YE DEFN"/>
      <sheetName val="100144-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Data"/>
      <sheetName val="Moody's Bond Yield Data"/>
      <sheetName val="Cover"/>
      <sheetName val="List"/>
      <sheetName val="Discount Rate"/>
      <sheetName val="Prime Rate"/>
      <sheetName val="Inflation"/>
      <sheetName val="Moody's"/>
      <sheetName val="30 Yr. Bonds"/>
      <sheetName val="Discount Chart"/>
      <sheetName val="Inflation Chart"/>
      <sheetName val="Moody's T-Bond Chart"/>
      <sheetName val="Moody's Spread Chart"/>
      <sheetName val="Moody's Baa Bond Yields Chart"/>
      <sheetName val="Econ Est &amp; Proj"/>
      <sheetName val="Hist. Cap Stru Atmos"/>
      <sheetName val="Ratios"/>
      <sheetName val="Cap. Struct."/>
      <sheetName val="LTD Rate"/>
      <sheetName val="STD Rate"/>
      <sheetName val="Comp. Co Criteria"/>
      <sheetName val="Ticker - Distr."/>
      <sheetName val="10-yr. Historical Growth"/>
      <sheetName val="5-yr. historical growth"/>
      <sheetName val="Avg 5-year and 10-year"/>
      <sheetName val="Comparable Projected Growth"/>
      <sheetName val="Comparable Stock Prices"/>
      <sheetName val="Comp DCF"/>
      <sheetName val="Comp CAPM"/>
      <sheetName val="Comp. Ratios"/>
      <sheetName val="RR"/>
      <sheetName val="WACC"/>
      <sheetName val="Chart_Data"/>
      <sheetName val="Moody's_Bond_Yield_Data"/>
      <sheetName val="Discount_Rate"/>
      <sheetName val="Prime_Rate"/>
      <sheetName val="30_Yr__Bonds"/>
      <sheetName val="Discount_Chart"/>
      <sheetName val="Inflation_Chart"/>
      <sheetName val="Moody's_T-Bond_Chart"/>
      <sheetName val="Moody's_Spread_Chart"/>
      <sheetName val="Moody's_Baa_Bond_Yields_Chart"/>
      <sheetName val="Econ_Est_&amp;_Proj"/>
      <sheetName val="Hist__Cap_Stru_Atmos"/>
      <sheetName val="Cap__Struct_"/>
      <sheetName val="LTD_Rate"/>
      <sheetName val="STD_Rate"/>
      <sheetName val="Comp__Co_Criteria"/>
      <sheetName val="Ticker_-_Distr_"/>
      <sheetName val="10-yr__Historical_Growth"/>
      <sheetName val="5-yr__historical_growth"/>
      <sheetName val="Avg_5-year_and_10-year"/>
      <sheetName val="Comparable_Projected_Growth"/>
      <sheetName val="Comparable_Stock_Prices"/>
      <sheetName val="Comp_DCF"/>
      <sheetName val="Comp_CAPM"/>
      <sheetName val="Comp__Ratios"/>
    </sheetNames>
    <sheetDataSet>
      <sheetData sheetId="0">
        <row r="30">
          <cell r="B30" t="str">
            <v>82</v>
          </cell>
          <cell r="C30">
            <v>14.22</v>
          </cell>
          <cell r="E30">
            <v>16.73</v>
          </cell>
          <cell r="I30">
            <v>8.4</v>
          </cell>
          <cell r="K30">
            <v>12</v>
          </cell>
          <cell r="O30">
            <v>2.5099999999999998</v>
          </cell>
          <cell r="P30">
            <v>1.5240553745928338</v>
          </cell>
        </row>
        <row r="31">
          <cell r="C31">
            <v>14.22</v>
          </cell>
          <cell r="E31">
            <v>16.72</v>
          </cell>
          <cell r="I31">
            <v>7.6</v>
          </cell>
          <cell r="K31">
            <v>12</v>
          </cell>
          <cell r="O31">
            <v>2.4999999999999982</v>
          </cell>
          <cell r="P31">
            <v>1.5240553745928338</v>
          </cell>
        </row>
        <row r="32">
          <cell r="C32">
            <v>13.53</v>
          </cell>
          <cell r="E32">
            <v>16.07</v>
          </cell>
          <cell r="I32">
            <v>6.8</v>
          </cell>
          <cell r="K32">
            <v>12</v>
          </cell>
          <cell r="O32">
            <v>2.5400000000000009</v>
          </cell>
          <cell r="P32">
            <v>1.5240553745928338</v>
          </cell>
        </row>
        <row r="33">
          <cell r="C33">
            <v>13.37</v>
          </cell>
          <cell r="E33">
            <v>15.82</v>
          </cell>
          <cell r="I33">
            <v>6.5</v>
          </cell>
          <cell r="K33">
            <v>12</v>
          </cell>
          <cell r="O33">
            <v>2.4500000000000011</v>
          </cell>
          <cell r="P33">
            <v>1.5240553745928338</v>
          </cell>
        </row>
        <row r="34">
          <cell r="C34">
            <v>13.24</v>
          </cell>
          <cell r="E34">
            <v>15.6</v>
          </cell>
          <cell r="I34">
            <v>6.7</v>
          </cell>
          <cell r="K34">
            <v>12</v>
          </cell>
          <cell r="O34">
            <v>2.3599999999999994</v>
          </cell>
          <cell r="P34">
            <v>1.5240553745928338</v>
          </cell>
        </row>
        <row r="35">
          <cell r="C35">
            <v>13.92</v>
          </cell>
          <cell r="E35">
            <v>16.18</v>
          </cell>
          <cell r="I35">
            <v>7.1</v>
          </cell>
          <cell r="K35">
            <v>12</v>
          </cell>
          <cell r="O35">
            <v>2.2599999999999998</v>
          </cell>
          <cell r="P35">
            <v>1.5240553745928338</v>
          </cell>
        </row>
        <row r="36">
          <cell r="C36">
            <v>13.55</v>
          </cell>
          <cell r="E36">
            <v>16.04</v>
          </cell>
          <cell r="I36">
            <v>6.4</v>
          </cell>
          <cell r="K36">
            <v>11</v>
          </cell>
          <cell r="O36">
            <v>2.4899999999999984</v>
          </cell>
          <cell r="P36">
            <v>1.5240553745928338</v>
          </cell>
        </row>
        <row r="37">
          <cell r="C37">
            <v>12.77</v>
          </cell>
          <cell r="E37">
            <v>15.22</v>
          </cell>
          <cell r="I37">
            <v>5.9</v>
          </cell>
          <cell r="K37">
            <v>10</v>
          </cell>
          <cell r="O37">
            <v>2.4500000000000011</v>
          </cell>
          <cell r="P37">
            <v>1.5240553745928338</v>
          </cell>
        </row>
        <row r="38">
          <cell r="C38">
            <v>12.07</v>
          </cell>
          <cell r="E38">
            <v>14.56</v>
          </cell>
          <cell r="I38">
            <v>5</v>
          </cell>
          <cell r="K38">
            <v>9.5</v>
          </cell>
          <cell r="O38">
            <v>2.4900000000000002</v>
          </cell>
          <cell r="P38">
            <v>1.5240553745928338</v>
          </cell>
        </row>
        <row r="39">
          <cell r="C39">
            <v>11.17</v>
          </cell>
          <cell r="E39">
            <v>13.88</v>
          </cell>
          <cell r="I39">
            <v>5.0999999999999996</v>
          </cell>
          <cell r="K39">
            <v>9</v>
          </cell>
          <cell r="O39">
            <v>2.7100000000000009</v>
          </cell>
          <cell r="P39">
            <v>1.5240553745928338</v>
          </cell>
        </row>
        <row r="40">
          <cell r="C40">
            <v>10.54</v>
          </cell>
          <cell r="E40">
            <v>13.58</v>
          </cell>
          <cell r="I40">
            <v>4.5999999999999996</v>
          </cell>
          <cell r="K40">
            <v>9</v>
          </cell>
          <cell r="O40">
            <v>3.0400000000000009</v>
          </cell>
          <cell r="P40">
            <v>1.5240553745928338</v>
          </cell>
        </row>
        <row r="41">
          <cell r="C41">
            <v>10.54</v>
          </cell>
          <cell r="E41">
            <v>13.55</v>
          </cell>
          <cell r="I41">
            <v>3.8</v>
          </cell>
          <cell r="K41">
            <v>8.5</v>
          </cell>
          <cell r="O41">
            <v>3.0100000000000016</v>
          </cell>
          <cell r="P41">
            <v>1.5240553745928338</v>
          </cell>
        </row>
        <row r="42">
          <cell r="B42" t="str">
            <v>83</v>
          </cell>
          <cell r="C42">
            <v>10.63</v>
          </cell>
          <cell r="E42">
            <v>13.46</v>
          </cell>
          <cell r="I42">
            <v>3.7</v>
          </cell>
          <cell r="K42">
            <v>8.5</v>
          </cell>
          <cell r="O42">
            <v>2.83</v>
          </cell>
          <cell r="P42">
            <v>1.5240553745928338</v>
          </cell>
        </row>
        <row r="43">
          <cell r="C43">
            <v>10.88</v>
          </cell>
          <cell r="E43">
            <v>13.6</v>
          </cell>
          <cell r="I43">
            <v>3.5</v>
          </cell>
          <cell r="K43">
            <v>8.5</v>
          </cell>
          <cell r="O43">
            <v>2.7199999999999989</v>
          </cell>
          <cell r="P43">
            <v>1.5240553745928338</v>
          </cell>
        </row>
        <row r="44">
          <cell r="C44">
            <v>10.63</v>
          </cell>
          <cell r="E44">
            <v>13.28</v>
          </cell>
          <cell r="I44">
            <v>3.6</v>
          </cell>
          <cell r="K44">
            <v>8.5</v>
          </cell>
          <cell r="O44">
            <v>2.6499999999999986</v>
          </cell>
          <cell r="P44">
            <v>1.5240553745928338</v>
          </cell>
        </row>
        <row r="45">
          <cell r="C45">
            <v>10.48</v>
          </cell>
          <cell r="E45">
            <v>13.03</v>
          </cell>
          <cell r="I45">
            <v>3.9</v>
          </cell>
          <cell r="K45">
            <v>8.5</v>
          </cell>
          <cell r="O45">
            <v>2.5499999999999989</v>
          </cell>
          <cell r="P45">
            <v>1.5240553745928338</v>
          </cell>
        </row>
        <row r="46">
          <cell r="C46">
            <v>10.53</v>
          </cell>
          <cell r="E46">
            <v>13</v>
          </cell>
          <cell r="I46">
            <v>3.5</v>
          </cell>
          <cell r="K46">
            <v>8.5</v>
          </cell>
          <cell r="O46">
            <v>2.4700000000000006</v>
          </cell>
          <cell r="P46">
            <v>1.5240553745928338</v>
          </cell>
        </row>
        <row r="47">
          <cell r="C47">
            <v>10.93</v>
          </cell>
          <cell r="E47">
            <v>13.17</v>
          </cell>
          <cell r="I47">
            <v>2.6</v>
          </cell>
          <cell r="K47">
            <v>8.5</v>
          </cell>
          <cell r="O47">
            <v>2.2400000000000002</v>
          </cell>
          <cell r="P47">
            <v>1.5240553745928338</v>
          </cell>
        </row>
        <row r="48">
          <cell r="C48">
            <v>11.4</v>
          </cell>
          <cell r="E48">
            <v>13.28</v>
          </cell>
          <cell r="I48">
            <v>2.5</v>
          </cell>
          <cell r="K48">
            <v>8.5</v>
          </cell>
          <cell r="O48">
            <v>1.879999999999999</v>
          </cell>
          <cell r="P48">
            <v>1.5240553745928338</v>
          </cell>
        </row>
        <row r="49">
          <cell r="C49">
            <v>11.82</v>
          </cell>
          <cell r="E49">
            <v>13.5</v>
          </cell>
          <cell r="I49">
            <v>2.6</v>
          </cell>
          <cell r="K49">
            <v>8.5</v>
          </cell>
          <cell r="O49">
            <v>1.6799999999999997</v>
          </cell>
          <cell r="P49">
            <v>1.5240553745928338</v>
          </cell>
        </row>
        <row r="50">
          <cell r="C50">
            <v>11.63</v>
          </cell>
          <cell r="E50">
            <v>13.35</v>
          </cell>
          <cell r="I50">
            <v>2.9</v>
          </cell>
          <cell r="K50">
            <v>8.5</v>
          </cell>
          <cell r="O50">
            <v>1.7199999999999989</v>
          </cell>
          <cell r="P50">
            <v>1.5240553745928338</v>
          </cell>
        </row>
        <row r="51">
          <cell r="C51">
            <v>11.58</v>
          </cell>
          <cell r="E51">
            <v>13.19</v>
          </cell>
          <cell r="I51">
            <v>2.9</v>
          </cell>
          <cell r="K51">
            <v>8.5</v>
          </cell>
          <cell r="O51">
            <v>1.6099999999999994</v>
          </cell>
          <cell r="P51">
            <v>1.5240553745928338</v>
          </cell>
        </row>
        <row r="52">
          <cell r="C52">
            <v>11.75</v>
          </cell>
          <cell r="E52">
            <v>13.33</v>
          </cell>
          <cell r="I52">
            <v>3.3</v>
          </cell>
          <cell r="K52">
            <v>8.5</v>
          </cell>
          <cell r="O52">
            <v>1.58</v>
          </cell>
          <cell r="P52">
            <v>1.5240553745928338</v>
          </cell>
        </row>
        <row r="53">
          <cell r="C53">
            <v>11.88</v>
          </cell>
          <cell r="E53">
            <v>13.48</v>
          </cell>
          <cell r="I53">
            <v>3.8</v>
          </cell>
          <cell r="K53">
            <v>8.5</v>
          </cell>
          <cell r="O53">
            <v>1.5999999999999996</v>
          </cell>
          <cell r="P53">
            <v>1.5240553745928338</v>
          </cell>
        </row>
        <row r="54">
          <cell r="B54" t="str">
            <v>84</v>
          </cell>
          <cell r="C54">
            <v>11.75</v>
          </cell>
          <cell r="E54">
            <v>13.4</v>
          </cell>
          <cell r="I54">
            <v>4.2</v>
          </cell>
          <cell r="K54">
            <v>8.5</v>
          </cell>
          <cell r="O54">
            <v>1.6500000000000004</v>
          </cell>
          <cell r="P54">
            <v>1.5240553745928338</v>
          </cell>
        </row>
        <row r="55">
          <cell r="C55">
            <v>11.95</v>
          </cell>
          <cell r="E55">
            <v>13.5</v>
          </cell>
          <cell r="I55">
            <v>4.5999999999999996</v>
          </cell>
          <cell r="K55">
            <v>8.5</v>
          </cell>
          <cell r="O55">
            <v>1.5500000000000007</v>
          </cell>
          <cell r="P55">
            <v>1.5240553745928338</v>
          </cell>
        </row>
        <row r="56">
          <cell r="C56">
            <v>12.38</v>
          </cell>
          <cell r="E56">
            <v>14.03</v>
          </cell>
          <cell r="I56">
            <v>4.8</v>
          </cell>
          <cell r="K56">
            <v>8.5</v>
          </cell>
          <cell r="O56">
            <v>1.6499999999999986</v>
          </cell>
          <cell r="P56">
            <v>1.5240553745928338</v>
          </cell>
        </row>
        <row r="57">
          <cell r="C57">
            <v>12.65</v>
          </cell>
          <cell r="E57">
            <v>14.3</v>
          </cell>
          <cell r="I57">
            <v>4.5999999999999996</v>
          </cell>
          <cell r="K57">
            <v>9</v>
          </cell>
          <cell r="O57">
            <v>1.6500000000000004</v>
          </cell>
          <cell r="P57">
            <v>1.5240553745928338</v>
          </cell>
        </row>
        <row r="58">
          <cell r="C58">
            <v>13.43</v>
          </cell>
          <cell r="E58">
            <v>14.95</v>
          </cell>
          <cell r="I58">
            <v>4.2</v>
          </cell>
          <cell r="K58">
            <v>9</v>
          </cell>
          <cell r="O58">
            <v>1.5199999999999996</v>
          </cell>
          <cell r="P58">
            <v>1.5240553745928338</v>
          </cell>
        </row>
        <row r="59">
          <cell r="C59">
            <v>13.44</v>
          </cell>
          <cell r="E59">
            <v>15.16</v>
          </cell>
          <cell r="I59">
            <v>4.2</v>
          </cell>
          <cell r="K59">
            <v>9</v>
          </cell>
          <cell r="O59">
            <v>1.7200000000000006</v>
          </cell>
          <cell r="P59">
            <v>1.5240553745928338</v>
          </cell>
        </row>
        <row r="60">
          <cell r="C60">
            <v>13.21</v>
          </cell>
          <cell r="E60">
            <v>14.92</v>
          </cell>
          <cell r="I60">
            <v>4.2</v>
          </cell>
          <cell r="K60">
            <v>9</v>
          </cell>
          <cell r="O60">
            <v>1.7099999999999991</v>
          </cell>
          <cell r="P60">
            <v>1.5240553745928338</v>
          </cell>
        </row>
        <row r="61">
          <cell r="C61">
            <v>12.54</v>
          </cell>
          <cell r="E61">
            <v>14.29</v>
          </cell>
          <cell r="I61">
            <v>4.3</v>
          </cell>
          <cell r="K61">
            <v>9</v>
          </cell>
          <cell r="O61">
            <v>1.75</v>
          </cell>
          <cell r="P61">
            <v>1.5240553745928338</v>
          </cell>
        </row>
        <row r="62">
          <cell r="C62">
            <v>12.29</v>
          </cell>
          <cell r="E62">
            <v>14.04</v>
          </cell>
          <cell r="I62">
            <v>4.3</v>
          </cell>
          <cell r="K62">
            <v>9</v>
          </cell>
          <cell r="O62">
            <v>1.75</v>
          </cell>
          <cell r="P62">
            <v>1.5240553745928338</v>
          </cell>
        </row>
        <row r="63">
          <cell r="C63">
            <v>11.98</v>
          </cell>
          <cell r="E63">
            <v>13.68</v>
          </cell>
          <cell r="I63">
            <v>4.3</v>
          </cell>
          <cell r="K63">
            <v>9</v>
          </cell>
          <cell r="O63">
            <v>1.6999999999999993</v>
          </cell>
          <cell r="P63">
            <v>1.5240553745928338</v>
          </cell>
        </row>
        <row r="64">
          <cell r="C64">
            <v>11.56</v>
          </cell>
          <cell r="E64">
            <v>13.15</v>
          </cell>
          <cell r="I64">
            <v>4.0999999999999996</v>
          </cell>
          <cell r="K64">
            <v>8.5</v>
          </cell>
          <cell r="O64">
            <v>1.5899999999999999</v>
          </cell>
          <cell r="P64">
            <v>1.5240553745928338</v>
          </cell>
        </row>
        <row r="65">
          <cell r="C65">
            <v>11.52</v>
          </cell>
          <cell r="E65">
            <v>12.96</v>
          </cell>
          <cell r="I65">
            <v>3.9</v>
          </cell>
          <cell r="K65">
            <v>8</v>
          </cell>
          <cell r="O65">
            <v>1.4400000000000013</v>
          </cell>
          <cell r="P65">
            <v>1.5240553745928338</v>
          </cell>
        </row>
        <row r="66">
          <cell r="B66" t="str">
            <v>85</v>
          </cell>
          <cell r="C66">
            <v>11.45</v>
          </cell>
          <cell r="E66">
            <v>12.88</v>
          </cell>
          <cell r="I66">
            <v>3.5</v>
          </cell>
          <cell r="K66">
            <v>8</v>
          </cell>
          <cell r="O66">
            <v>1.4300000000000015</v>
          </cell>
          <cell r="P66">
            <v>1.5240553745928338</v>
          </cell>
        </row>
        <row r="67">
          <cell r="C67">
            <v>11.47</v>
          </cell>
          <cell r="E67">
            <v>13</v>
          </cell>
          <cell r="I67">
            <v>3.5</v>
          </cell>
          <cell r="K67">
            <v>8</v>
          </cell>
          <cell r="O67">
            <v>1.5299999999999994</v>
          </cell>
          <cell r="P67">
            <v>1.5240553745928338</v>
          </cell>
        </row>
        <row r="68">
          <cell r="C68">
            <v>11.81</v>
          </cell>
          <cell r="E68">
            <v>13.66</v>
          </cell>
          <cell r="I68">
            <v>3.7</v>
          </cell>
          <cell r="K68">
            <v>8</v>
          </cell>
          <cell r="O68">
            <v>1.8499999999999996</v>
          </cell>
          <cell r="P68">
            <v>1.5240553745928338</v>
          </cell>
        </row>
        <row r="69">
          <cell r="C69">
            <v>11.47</v>
          </cell>
          <cell r="E69">
            <v>13.42</v>
          </cell>
          <cell r="I69">
            <v>3.7</v>
          </cell>
          <cell r="K69">
            <v>8</v>
          </cell>
          <cell r="O69">
            <v>1.9499999999999993</v>
          </cell>
          <cell r="P69">
            <v>1.5240553745928338</v>
          </cell>
        </row>
        <row r="70">
          <cell r="C70">
            <v>11.05</v>
          </cell>
          <cell r="E70">
            <v>12.89</v>
          </cell>
          <cell r="I70">
            <v>3.8</v>
          </cell>
          <cell r="K70">
            <v>7.5</v>
          </cell>
          <cell r="O70">
            <v>1.8399999999999999</v>
          </cell>
          <cell r="P70">
            <v>1.5240553745928338</v>
          </cell>
        </row>
        <row r="71">
          <cell r="C71">
            <v>10.44</v>
          </cell>
          <cell r="E71">
            <v>11.91</v>
          </cell>
          <cell r="I71">
            <v>3.8</v>
          </cell>
          <cell r="K71">
            <v>7.5</v>
          </cell>
          <cell r="O71">
            <v>1.4700000000000006</v>
          </cell>
          <cell r="P71">
            <v>1.5240553745928338</v>
          </cell>
        </row>
        <row r="72">
          <cell r="C72">
            <v>10.5</v>
          </cell>
          <cell r="E72">
            <v>11.88</v>
          </cell>
          <cell r="I72">
            <v>3.6</v>
          </cell>
          <cell r="K72">
            <v>7.5</v>
          </cell>
          <cell r="O72">
            <v>1.3800000000000008</v>
          </cell>
          <cell r="P72">
            <v>1.5240553745928338</v>
          </cell>
        </row>
        <row r="73">
          <cell r="C73">
            <v>10.56</v>
          </cell>
          <cell r="E73">
            <v>11.93</v>
          </cell>
          <cell r="I73">
            <v>3.3</v>
          </cell>
          <cell r="K73">
            <v>7.5</v>
          </cell>
          <cell r="O73">
            <v>1.3699999999999992</v>
          </cell>
          <cell r="P73">
            <v>1.5240553745928338</v>
          </cell>
        </row>
        <row r="74">
          <cell r="C74">
            <v>10.61</v>
          </cell>
          <cell r="E74">
            <v>11.95</v>
          </cell>
          <cell r="I74">
            <v>3.1</v>
          </cell>
          <cell r="K74">
            <v>7.5</v>
          </cell>
          <cell r="O74">
            <v>1.3399999999999999</v>
          </cell>
          <cell r="P74">
            <v>1.5240553745928338</v>
          </cell>
        </row>
        <row r="75">
          <cell r="C75">
            <v>10.5</v>
          </cell>
          <cell r="E75">
            <v>11.84</v>
          </cell>
          <cell r="I75">
            <v>3.2</v>
          </cell>
          <cell r="K75">
            <v>7.5</v>
          </cell>
          <cell r="O75">
            <v>1.3399999999999999</v>
          </cell>
          <cell r="P75">
            <v>1.5240553745928338</v>
          </cell>
        </row>
        <row r="76">
          <cell r="C76">
            <v>10.06</v>
          </cell>
          <cell r="E76">
            <v>11.33</v>
          </cell>
          <cell r="I76">
            <v>3.5</v>
          </cell>
          <cell r="K76">
            <v>7.5</v>
          </cell>
          <cell r="O76">
            <v>1.2699999999999996</v>
          </cell>
          <cell r="P76">
            <v>1.5240553745928338</v>
          </cell>
        </row>
        <row r="77">
          <cell r="C77">
            <v>9.5399999999999991</v>
          </cell>
          <cell r="E77">
            <v>10.82</v>
          </cell>
          <cell r="I77">
            <v>3.8</v>
          </cell>
          <cell r="K77">
            <v>7.5</v>
          </cell>
          <cell r="O77">
            <v>1.2800000000000011</v>
          </cell>
          <cell r="P77">
            <v>1.5240553745928338</v>
          </cell>
        </row>
        <row r="78">
          <cell r="B78" t="str">
            <v>86</v>
          </cell>
          <cell r="C78">
            <v>9.4</v>
          </cell>
          <cell r="E78">
            <v>10.66</v>
          </cell>
          <cell r="I78">
            <v>3.9</v>
          </cell>
          <cell r="K78">
            <v>7.5</v>
          </cell>
          <cell r="O78">
            <v>1.2599999999999998</v>
          </cell>
          <cell r="P78">
            <v>1.5240553745928338</v>
          </cell>
        </row>
        <row r="79">
          <cell r="C79">
            <v>8.93</v>
          </cell>
          <cell r="E79">
            <v>10.16</v>
          </cell>
          <cell r="I79">
            <v>3.1</v>
          </cell>
          <cell r="K79">
            <v>7.5</v>
          </cell>
          <cell r="O79">
            <v>1.2300000000000004</v>
          </cell>
          <cell r="P79">
            <v>1.5240553745928338</v>
          </cell>
        </row>
        <row r="80">
          <cell r="C80">
            <v>7.96</v>
          </cell>
          <cell r="E80">
            <v>9.33</v>
          </cell>
          <cell r="I80">
            <v>2.2999999999999998</v>
          </cell>
          <cell r="K80">
            <v>7</v>
          </cell>
          <cell r="O80">
            <v>1.37</v>
          </cell>
          <cell r="P80">
            <v>1.5240553745928338</v>
          </cell>
        </row>
        <row r="81">
          <cell r="C81">
            <v>7.39</v>
          </cell>
          <cell r="E81">
            <v>9.02</v>
          </cell>
          <cell r="I81">
            <v>1.6</v>
          </cell>
          <cell r="K81">
            <v>6.5</v>
          </cell>
          <cell r="O81">
            <v>1.63</v>
          </cell>
          <cell r="P81">
            <v>1.5240553745928338</v>
          </cell>
        </row>
        <row r="82">
          <cell r="C82">
            <v>7.52</v>
          </cell>
          <cell r="E82">
            <v>9.52</v>
          </cell>
          <cell r="I82">
            <v>1.5</v>
          </cell>
          <cell r="K82">
            <v>6.5</v>
          </cell>
          <cell r="O82">
            <v>2</v>
          </cell>
          <cell r="P82">
            <v>1.5240553745928338</v>
          </cell>
        </row>
        <row r="83">
          <cell r="C83">
            <v>7.57</v>
          </cell>
          <cell r="E83">
            <v>9.51</v>
          </cell>
          <cell r="I83">
            <v>1.8</v>
          </cell>
          <cell r="K83">
            <v>6.5</v>
          </cell>
          <cell r="O83">
            <v>1.9399999999999995</v>
          </cell>
          <cell r="P83">
            <v>1.5240553745928338</v>
          </cell>
        </row>
        <row r="84">
          <cell r="C84">
            <v>7.27</v>
          </cell>
          <cell r="E84">
            <v>9.19</v>
          </cell>
          <cell r="I84">
            <v>1.6</v>
          </cell>
          <cell r="K84">
            <v>6</v>
          </cell>
          <cell r="O84">
            <v>1.92</v>
          </cell>
          <cell r="P84">
            <v>1.5240553745928338</v>
          </cell>
        </row>
        <row r="85">
          <cell r="C85">
            <v>7.33</v>
          </cell>
          <cell r="E85">
            <v>9.15</v>
          </cell>
          <cell r="I85">
            <v>1.6</v>
          </cell>
          <cell r="K85">
            <v>5.5</v>
          </cell>
          <cell r="O85">
            <v>1.8200000000000003</v>
          </cell>
          <cell r="P85">
            <v>1.5240553745928338</v>
          </cell>
        </row>
        <row r="86">
          <cell r="C86">
            <v>7.62</v>
          </cell>
          <cell r="E86">
            <v>9.42</v>
          </cell>
          <cell r="I86">
            <v>1.8</v>
          </cell>
          <cell r="K86">
            <v>5.5</v>
          </cell>
          <cell r="O86">
            <v>1.7999999999999998</v>
          </cell>
          <cell r="P86">
            <v>1.5240553745928338</v>
          </cell>
        </row>
        <row r="87">
          <cell r="C87">
            <v>7.7</v>
          </cell>
          <cell r="E87">
            <v>9.39</v>
          </cell>
          <cell r="I87">
            <v>1.5</v>
          </cell>
          <cell r="K87">
            <v>5.5</v>
          </cell>
          <cell r="O87">
            <v>1.6900000000000004</v>
          </cell>
          <cell r="P87">
            <v>1.5240553745928338</v>
          </cell>
        </row>
        <row r="88">
          <cell r="C88">
            <v>7.52</v>
          </cell>
          <cell r="E88">
            <v>9.15</v>
          </cell>
          <cell r="I88">
            <v>1.3</v>
          </cell>
          <cell r="K88">
            <v>5.5</v>
          </cell>
          <cell r="O88">
            <v>1.6300000000000008</v>
          </cell>
          <cell r="P88">
            <v>1.5240553745928338</v>
          </cell>
        </row>
        <row r="89">
          <cell r="C89">
            <v>7.37</v>
          </cell>
          <cell r="E89">
            <v>8.9600000000000009</v>
          </cell>
          <cell r="I89">
            <v>1.1000000000000001</v>
          </cell>
          <cell r="K89">
            <v>5.5</v>
          </cell>
          <cell r="O89">
            <v>1.5900000000000007</v>
          </cell>
          <cell r="P89">
            <v>1.5240553745928338</v>
          </cell>
        </row>
        <row r="90">
          <cell r="B90">
            <v>87</v>
          </cell>
          <cell r="C90">
            <v>7.39</v>
          </cell>
          <cell r="E90">
            <v>8.77</v>
          </cell>
          <cell r="I90">
            <v>1.5</v>
          </cell>
          <cell r="K90">
            <v>5.5</v>
          </cell>
          <cell r="O90">
            <v>1.38</v>
          </cell>
          <cell r="P90">
            <v>1.5240553745928338</v>
          </cell>
        </row>
        <row r="91">
          <cell r="C91">
            <v>7.54</v>
          </cell>
          <cell r="E91">
            <v>8.81</v>
          </cell>
          <cell r="I91">
            <v>2.1</v>
          </cell>
          <cell r="K91">
            <v>5.5</v>
          </cell>
          <cell r="O91">
            <v>1.2700000000000005</v>
          </cell>
          <cell r="P91">
            <v>1.5240553745928338</v>
          </cell>
        </row>
        <row r="92">
          <cell r="C92">
            <v>7.55</v>
          </cell>
          <cell r="E92">
            <v>8.75</v>
          </cell>
          <cell r="I92">
            <v>3</v>
          </cell>
          <cell r="K92">
            <v>5.5</v>
          </cell>
          <cell r="O92">
            <v>1.2000000000000002</v>
          </cell>
          <cell r="P92">
            <v>1.5240553745928338</v>
          </cell>
        </row>
        <row r="93">
          <cell r="C93">
            <v>8.25</v>
          </cell>
          <cell r="E93">
            <v>9.3000000000000007</v>
          </cell>
          <cell r="I93">
            <v>3.8</v>
          </cell>
          <cell r="K93">
            <v>5.5</v>
          </cell>
          <cell r="O93">
            <v>1.0500000000000007</v>
          </cell>
          <cell r="P93">
            <v>1.5240553745928338</v>
          </cell>
        </row>
        <row r="94">
          <cell r="C94">
            <v>8.7799999999999994</v>
          </cell>
          <cell r="E94">
            <v>9.82</v>
          </cell>
          <cell r="I94">
            <v>3.9</v>
          </cell>
          <cell r="K94">
            <v>5.5</v>
          </cell>
          <cell r="O94">
            <v>1.0400000000000009</v>
          </cell>
          <cell r="P94">
            <v>1.5240553745928338</v>
          </cell>
        </row>
        <row r="95">
          <cell r="C95">
            <v>8.57</v>
          </cell>
          <cell r="E95">
            <v>9.8699999999999992</v>
          </cell>
          <cell r="I95">
            <v>3.7</v>
          </cell>
          <cell r="K95">
            <v>5.5</v>
          </cell>
          <cell r="O95">
            <v>1.2999999999999989</v>
          </cell>
          <cell r="P95">
            <v>1.5240553745928338</v>
          </cell>
        </row>
        <row r="96">
          <cell r="C96">
            <v>8.64</v>
          </cell>
          <cell r="E96">
            <v>10.01</v>
          </cell>
          <cell r="I96">
            <v>3.9</v>
          </cell>
          <cell r="K96">
            <v>5.5</v>
          </cell>
          <cell r="O96">
            <v>1.3699999999999992</v>
          </cell>
          <cell r="P96">
            <v>1.5240553745928338</v>
          </cell>
        </row>
        <row r="97">
          <cell r="C97">
            <v>8.9700000000000006</v>
          </cell>
          <cell r="E97">
            <v>10.33</v>
          </cell>
          <cell r="I97">
            <v>4.3</v>
          </cell>
          <cell r="K97">
            <v>5.5</v>
          </cell>
          <cell r="O97">
            <v>1.3599999999999994</v>
          </cell>
          <cell r="P97">
            <v>1.5240553745928338</v>
          </cell>
        </row>
        <row r="98">
          <cell r="C98">
            <v>9.59</v>
          </cell>
          <cell r="E98">
            <v>11</v>
          </cell>
          <cell r="I98">
            <v>4.4000000000000004</v>
          </cell>
          <cell r="K98">
            <v>6</v>
          </cell>
          <cell r="O98">
            <v>1.4100000000000001</v>
          </cell>
          <cell r="P98">
            <v>1.5240553745928338</v>
          </cell>
        </row>
        <row r="99">
          <cell r="C99">
            <v>9.61</v>
          </cell>
          <cell r="E99">
            <v>11.32</v>
          </cell>
          <cell r="I99">
            <v>4.5</v>
          </cell>
          <cell r="K99">
            <v>6</v>
          </cell>
          <cell r="O99">
            <v>1.7100000000000009</v>
          </cell>
          <cell r="P99">
            <v>1.5240553745928338</v>
          </cell>
        </row>
        <row r="100">
          <cell r="C100">
            <v>8.9499999999999993</v>
          </cell>
          <cell r="E100">
            <v>10.82</v>
          </cell>
          <cell r="I100">
            <v>4.5</v>
          </cell>
          <cell r="K100">
            <v>6</v>
          </cell>
          <cell r="O100">
            <v>1.870000000000001</v>
          </cell>
          <cell r="P100">
            <v>1.5240553745928338</v>
          </cell>
        </row>
        <row r="101">
          <cell r="C101">
            <v>9.1199999999999992</v>
          </cell>
          <cell r="E101">
            <v>10.99</v>
          </cell>
          <cell r="I101">
            <v>4.4000000000000004</v>
          </cell>
          <cell r="K101">
            <v>6</v>
          </cell>
          <cell r="O101">
            <v>1.870000000000001</v>
          </cell>
          <cell r="P101">
            <v>1.5240553745928338</v>
          </cell>
        </row>
        <row r="102">
          <cell r="B102" t="str">
            <v>88</v>
          </cell>
          <cell r="C102">
            <v>8.83</v>
          </cell>
          <cell r="E102">
            <v>10.75</v>
          </cell>
          <cell r="I102">
            <v>4</v>
          </cell>
          <cell r="K102">
            <v>6</v>
          </cell>
          <cell r="O102">
            <v>1.92</v>
          </cell>
          <cell r="P102">
            <v>1.5240553745928338</v>
          </cell>
        </row>
        <row r="103">
          <cell r="C103">
            <v>8.43</v>
          </cell>
          <cell r="E103">
            <v>10.11</v>
          </cell>
          <cell r="I103">
            <v>3.9</v>
          </cell>
          <cell r="K103">
            <v>6</v>
          </cell>
          <cell r="O103">
            <v>1.6799999999999997</v>
          </cell>
          <cell r="P103">
            <v>1.5240553745928338</v>
          </cell>
        </row>
        <row r="104">
          <cell r="C104">
            <v>8.6300000000000008</v>
          </cell>
          <cell r="E104">
            <v>10.11</v>
          </cell>
          <cell r="I104">
            <v>3.9</v>
          </cell>
          <cell r="K104">
            <v>6</v>
          </cell>
          <cell r="O104">
            <v>1.4799999999999986</v>
          </cell>
          <cell r="P104">
            <v>1.5240553745928338</v>
          </cell>
        </row>
        <row r="105">
          <cell r="C105">
            <v>8.9499999999999993</v>
          </cell>
          <cell r="E105">
            <v>10.53</v>
          </cell>
          <cell r="I105">
            <v>3.9</v>
          </cell>
          <cell r="K105">
            <v>6</v>
          </cell>
          <cell r="O105">
            <v>1.58</v>
          </cell>
          <cell r="P105">
            <v>1.5240553745928338</v>
          </cell>
        </row>
        <row r="106">
          <cell r="C106">
            <v>9.23</v>
          </cell>
          <cell r="E106">
            <v>10.75</v>
          </cell>
          <cell r="I106">
            <v>3.9</v>
          </cell>
          <cell r="K106">
            <v>6</v>
          </cell>
          <cell r="O106">
            <v>1.5199999999999996</v>
          </cell>
          <cell r="P106">
            <v>1.5240553745928338</v>
          </cell>
        </row>
        <row r="107">
          <cell r="C107">
            <v>9</v>
          </cell>
          <cell r="E107">
            <v>10.71</v>
          </cell>
          <cell r="I107">
            <v>4</v>
          </cell>
          <cell r="K107">
            <v>6</v>
          </cell>
          <cell r="O107">
            <v>1.7100000000000009</v>
          </cell>
          <cell r="P107">
            <v>1.5240553745928338</v>
          </cell>
        </row>
        <row r="108">
          <cell r="C108">
            <v>9.14</v>
          </cell>
          <cell r="E108">
            <v>10.96</v>
          </cell>
          <cell r="I108">
            <v>4.0999999999999996</v>
          </cell>
          <cell r="K108">
            <v>6</v>
          </cell>
          <cell r="O108">
            <v>1.8200000000000003</v>
          </cell>
          <cell r="P108">
            <v>1.5240553745928338</v>
          </cell>
        </row>
        <row r="109">
          <cell r="C109">
            <v>9.32</v>
          </cell>
          <cell r="E109">
            <v>11.09</v>
          </cell>
          <cell r="I109">
            <v>4</v>
          </cell>
          <cell r="K109">
            <v>6.5</v>
          </cell>
          <cell r="O109">
            <v>1.7699999999999996</v>
          </cell>
          <cell r="P109">
            <v>1.5240553745928338</v>
          </cell>
        </row>
        <row r="110">
          <cell r="C110">
            <v>9.06</v>
          </cell>
          <cell r="E110">
            <v>10.56</v>
          </cell>
          <cell r="I110">
            <v>4.2</v>
          </cell>
          <cell r="K110">
            <v>6.5</v>
          </cell>
          <cell r="O110">
            <v>1.5</v>
          </cell>
          <cell r="P110">
            <v>1.5240553745928338</v>
          </cell>
        </row>
        <row r="111">
          <cell r="C111">
            <v>8.89</v>
          </cell>
          <cell r="E111">
            <v>9.92</v>
          </cell>
          <cell r="I111">
            <v>4.2</v>
          </cell>
          <cell r="K111">
            <v>6.5</v>
          </cell>
          <cell r="O111">
            <v>1.0299999999999994</v>
          </cell>
          <cell r="P111">
            <v>1.5240553745928338</v>
          </cell>
        </row>
        <row r="112">
          <cell r="C112">
            <v>9.02</v>
          </cell>
          <cell r="E112">
            <v>9.89</v>
          </cell>
          <cell r="I112">
            <v>4.2</v>
          </cell>
          <cell r="K112">
            <v>6.5</v>
          </cell>
          <cell r="O112">
            <v>0.87000000000000099</v>
          </cell>
          <cell r="P112">
            <v>1.5240553745928338</v>
          </cell>
        </row>
        <row r="113">
          <cell r="C113">
            <v>9.01</v>
          </cell>
          <cell r="E113">
            <v>10.02</v>
          </cell>
          <cell r="I113">
            <v>4.4000000000000004</v>
          </cell>
          <cell r="K113">
            <v>6.5</v>
          </cell>
          <cell r="O113">
            <v>1.0099999999999998</v>
          </cell>
          <cell r="P113">
            <v>1.5240553745928338</v>
          </cell>
        </row>
        <row r="114">
          <cell r="B114" t="str">
            <v>89</v>
          </cell>
          <cell r="C114">
            <v>8.93</v>
          </cell>
          <cell r="E114">
            <v>10.02</v>
          </cell>
          <cell r="I114">
            <v>4.7</v>
          </cell>
          <cell r="K114">
            <v>6.5</v>
          </cell>
          <cell r="O114">
            <v>1.0899999999999999</v>
          </cell>
          <cell r="P114">
            <v>1.5240553745928338</v>
          </cell>
        </row>
        <row r="115">
          <cell r="C115">
            <v>9.01</v>
          </cell>
          <cell r="E115">
            <v>10.02</v>
          </cell>
          <cell r="I115">
            <v>4.8</v>
          </cell>
          <cell r="K115">
            <v>7</v>
          </cell>
          <cell r="O115">
            <v>1.0099999999999998</v>
          </cell>
          <cell r="P115">
            <v>1.5240553745928338</v>
          </cell>
        </row>
        <row r="116">
          <cell r="C116">
            <v>9.17</v>
          </cell>
          <cell r="E116">
            <v>10.16</v>
          </cell>
          <cell r="I116">
            <v>5</v>
          </cell>
          <cell r="K116">
            <v>7</v>
          </cell>
          <cell r="O116">
            <v>0.99000000000000021</v>
          </cell>
          <cell r="P116">
            <v>1.5240553745928338</v>
          </cell>
        </row>
        <row r="117">
          <cell r="C117">
            <v>9.0299999999999994</v>
          </cell>
          <cell r="E117">
            <v>10.14</v>
          </cell>
          <cell r="I117">
            <v>5.0999999999999996</v>
          </cell>
          <cell r="K117">
            <v>7</v>
          </cell>
          <cell r="O117">
            <v>1.1100000000000012</v>
          </cell>
          <cell r="P117">
            <v>1.5240553745928338</v>
          </cell>
        </row>
        <row r="118">
          <cell r="C118">
            <v>8.83</v>
          </cell>
          <cell r="E118">
            <v>9.92</v>
          </cell>
          <cell r="I118">
            <v>5.4</v>
          </cell>
          <cell r="K118">
            <v>7</v>
          </cell>
          <cell r="O118">
            <v>1.0899999999999999</v>
          </cell>
          <cell r="P118">
            <v>1.5240553745928338</v>
          </cell>
        </row>
        <row r="119">
          <cell r="C119">
            <v>8.27</v>
          </cell>
          <cell r="E119">
            <v>9.49</v>
          </cell>
          <cell r="I119">
            <v>5.2</v>
          </cell>
          <cell r="K119">
            <v>7</v>
          </cell>
          <cell r="O119">
            <v>1.2200000000000006</v>
          </cell>
          <cell r="P119">
            <v>1.5240553745928338</v>
          </cell>
        </row>
        <row r="120">
          <cell r="C120">
            <v>8.08</v>
          </cell>
          <cell r="E120">
            <v>9.34</v>
          </cell>
          <cell r="I120">
            <v>5</v>
          </cell>
          <cell r="K120">
            <v>7</v>
          </cell>
          <cell r="O120">
            <v>1.2599999999999998</v>
          </cell>
          <cell r="P120">
            <v>1.5240553745928338</v>
          </cell>
        </row>
        <row r="121">
          <cell r="C121">
            <v>8.1199999999999992</v>
          </cell>
          <cell r="E121">
            <v>9.3699999999999992</v>
          </cell>
          <cell r="I121">
            <v>4.7</v>
          </cell>
          <cell r="K121">
            <v>7</v>
          </cell>
          <cell r="O121">
            <v>1.25</v>
          </cell>
          <cell r="P121">
            <v>1.5240553745928338</v>
          </cell>
        </row>
        <row r="122">
          <cell r="C122">
            <v>8.15</v>
          </cell>
          <cell r="E122">
            <v>9.43</v>
          </cell>
          <cell r="I122">
            <v>4.3</v>
          </cell>
          <cell r="K122">
            <v>7</v>
          </cell>
          <cell r="O122">
            <v>1.2799999999999994</v>
          </cell>
          <cell r="P122">
            <v>1.5240553745928338</v>
          </cell>
        </row>
        <row r="123">
          <cell r="C123">
            <v>8</v>
          </cell>
          <cell r="E123">
            <v>9.3699999999999992</v>
          </cell>
          <cell r="I123">
            <v>4.5</v>
          </cell>
          <cell r="K123">
            <v>7</v>
          </cell>
          <cell r="O123">
            <v>1.3699999999999992</v>
          </cell>
          <cell r="P123">
            <v>1.5240553745928338</v>
          </cell>
        </row>
        <row r="124">
          <cell r="C124">
            <v>7.9</v>
          </cell>
          <cell r="E124">
            <v>9.33</v>
          </cell>
          <cell r="I124">
            <v>4.7</v>
          </cell>
          <cell r="K124">
            <v>7</v>
          </cell>
          <cell r="O124">
            <v>1.4299999999999997</v>
          </cell>
          <cell r="P124">
            <v>1.5240553745928338</v>
          </cell>
        </row>
        <row r="125">
          <cell r="C125">
            <v>7.9</v>
          </cell>
          <cell r="E125">
            <v>9.31</v>
          </cell>
          <cell r="I125">
            <v>4.5999999999999996</v>
          </cell>
          <cell r="K125">
            <v>7</v>
          </cell>
          <cell r="O125">
            <v>1.4100000000000001</v>
          </cell>
          <cell r="P125">
            <v>1.5240553745928338</v>
          </cell>
        </row>
        <row r="126">
          <cell r="B126" t="str">
            <v>90</v>
          </cell>
          <cell r="C126">
            <v>8.26</v>
          </cell>
          <cell r="E126">
            <v>9.44</v>
          </cell>
          <cell r="I126">
            <v>5.2</v>
          </cell>
          <cell r="K126">
            <v>7</v>
          </cell>
          <cell r="O126">
            <v>1.1799999999999997</v>
          </cell>
          <cell r="P126">
            <v>1.5240553745928338</v>
          </cell>
        </row>
        <row r="127">
          <cell r="C127">
            <v>8.5</v>
          </cell>
          <cell r="E127">
            <v>9.66</v>
          </cell>
          <cell r="I127">
            <v>5.3</v>
          </cell>
          <cell r="K127">
            <v>7</v>
          </cell>
          <cell r="O127">
            <v>1.1600000000000001</v>
          </cell>
          <cell r="P127">
            <v>1.5240553745928338</v>
          </cell>
        </row>
        <row r="128">
          <cell r="C128">
            <v>8.56</v>
          </cell>
          <cell r="E128">
            <v>9.75</v>
          </cell>
          <cell r="I128">
            <v>5.2</v>
          </cell>
          <cell r="K128">
            <v>7</v>
          </cell>
          <cell r="O128">
            <v>1.1899999999999995</v>
          </cell>
          <cell r="P128">
            <v>1.5240553745928338</v>
          </cell>
        </row>
        <row r="129">
          <cell r="C129">
            <v>8.76</v>
          </cell>
          <cell r="E129">
            <v>9.8699999999999992</v>
          </cell>
          <cell r="I129">
            <v>4.7</v>
          </cell>
          <cell r="K129">
            <v>7</v>
          </cell>
          <cell r="O129">
            <v>1.1099999999999994</v>
          </cell>
          <cell r="P129">
            <v>1.5240553745928338</v>
          </cell>
        </row>
        <row r="130">
          <cell r="C130">
            <v>8.73</v>
          </cell>
          <cell r="E130">
            <v>9.89</v>
          </cell>
          <cell r="I130">
            <v>4.4000000000000004</v>
          </cell>
          <cell r="K130">
            <v>7</v>
          </cell>
          <cell r="O130">
            <v>1.1600000000000001</v>
          </cell>
          <cell r="P130">
            <v>1.5240553745928338</v>
          </cell>
        </row>
        <row r="131">
          <cell r="C131">
            <v>8.4600000000000009</v>
          </cell>
          <cell r="E131">
            <v>9.69</v>
          </cell>
          <cell r="I131">
            <v>4.7</v>
          </cell>
          <cell r="K131">
            <v>7</v>
          </cell>
          <cell r="O131">
            <v>1.2299999999999986</v>
          </cell>
          <cell r="P131">
            <v>1.5240553745928338</v>
          </cell>
        </row>
        <row r="132">
          <cell r="C132">
            <v>8.5</v>
          </cell>
          <cell r="E132">
            <v>9.66</v>
          </cell>
          <cell r="I132">
            <v>4.8</v>
          </cell>
          <cell r="K132">
            <v>7</v>
          </cell>
          <cell r="O132">
            <v>1.1600000000000001</v>
          </cell>
          <cell r="P132">
            <v>1.5240553745928338</v>
          </cell>
        </row>
        <row r="133">
          <cell r="C133">
            <v>8.86</v>
          </cell>
          <cell r="E133">
            <v>9.84</v>
          </cell>
          <cell r="I133">
            <v>5.6</v>
          </cell>
          <cell r="K133">
            <v>7</v>
          </cell>
          <cell r="O133">
            <v>0.98000000000000043</v>
          </cell>
          <cell r="P133">
            <v>1.5240553745928338</v>
          </cell>
        </row>
        <row r="134">
          <cell r="C134">
            <v>9.0299999999999994</v>
          </cell>
          <cell r="E134">
            <v>10.01</v>
          </cell>
          <cell r="I134">
            <v>6.2</v>
          </cell>
          <cell r="K134">
            <v>7</v>
          </cell>
          <cell r="O134">
            <v>0.98000000000000043</v>
          </cell>
          <cell r="P134">
            <v>1.5240553745928338</v>
          </cell>
        </row>
        <row r="135">
          <cell r="C135">
            <v>8.86</v>
          </cell>
          <cell r="E135">
            <v>9.94</v>
          </cell>
          <cell r="I135">
            <v>6.3</v>
          </cell>
          <cell r="K135">
            <v>7</v>
          </cell>
          <cell r="O135">
            <v>1.08</v>
          </cell>
          <cell r="P135">
            <v>1.5240553745928338</v>
          </cell>
        </row>
        <row r="136">
          <cell r="C136">
            <v>8.5399999999999991</v>
          </cell>
          <cell r="E136">
            <v>9.76</v>
          </cell>
          <cell r="I136">
            <v>6.3</v>
          </cell>
          <cell r="K136">
            <v>7</v>
          </cell>
          <cell r="O136">
            <v>1.2200000000000006</v>
          </cell>
          <cell r="P136">
            <v>1.5240553745928338</v>
          </cell>
        </row>
        <row r="137">
          <cell r="C137">
            <v>8.24</v>
          </cell>
          <cell r="E137">
            <v>9.57</v>
          </cell>
          <cell r="I137">
            <v>6.1</v>
          </cell>
          <cell r="K137">
            <v>6.5</v>
          </cell>
          <cell r="O137">
            <v>1.33</v>
          </cell>
          <cell r="P137">
            <v>1.5240553745928338</v>
          </cell>
        </row>
        <row r="138">
          <cell r="B138" t="str">
            <v>91</v>
          </cell>
          <cell r="C138">
            <v>8.27</v>
          </cell>
          <cell r="E138">
            <v>9.56</v>
          </cell>
          <cell r="I138">
            <v>5.7</v>
          </cell>
          <cell r="K138">
            <v>6.5</v>
          </cell>
          <cell r="O138">
            <v>1.2900000000000009</v>
          </cell>
          <cell r="P138">
            <v>1.5240553745928338</v>
          </cell>
        </row>
        <row r="139">
          <cell r="C139">
            <v>8.0299999999999994</v>
          </cell>
          <cell r="E139">
            <v>9.31</v>
          </cell>
          <cell r="I139">
            <v>5.3</v>
          </cell>
          <cell r="K139">
            <v>6</v>
          </cell>
          <cell r="O139">
            <v>1.2800000000000011</v>
          </cell>
          <cell r="P139">
            <v>1.5240553745928338</v>
          </cell>
        </row>
        <row r="140">
          <cell r="C140">
            <v>8.2899999999999991</v>
          </cell>
          <cell r="E140">
            <v>9.39</v>
          </cell>
          <cell r="I140">
            <v>4.9000000000000004</v>
          </cell>
          <cell r="K140">
            <v>6</v>
          </cell>
          <cell r="O140">
            <v>1.1000000000000014</v>
          </cell>
          <cell r="P140">
            <v>1.5240553745928338</v>
          </cell>
        </row>
        <row r="141">
          <cell r="C141">
            <v>8.2100000000000009</v>
          </cell>
          <cell r="E141">
            <v>9.3000000000000007</v>
          </cell>
          <cell r="I141">
            <v>4.9000000000000004</v>
          </cell>
          <cell r="K141">
            <v>5.5</v>
          </cell>
          <cell r="O141">
            <v>1.0899999999999999</v>
          </cell>
          <cell r="P141">
            <v>1.5240553745928338</v>
          </cell>
        </row>
        <row r="142">
          <cell r="C142">
            <v>8.27</v>
          </cell>
          <cell r="E142">
            <v>9.2899999999999991</v>
          </cell>
          <cell r="I142">
            <v>5</v>
          </cell>
          <cell r="K142">
            <v>5.5</v>
          </cell>
          <cell r="O142">
            <v>1.0199999999999996</v>
          </cell>
          <cell r="P142">
            <v>1.5240553745928338</v>
          </cell>
        </row>
        <row r="143">
          <cell r="C143">
            <v>8.4700000000000006</v>
          </cell>
          <cell r="E143">
            <v>9.44</v>
          </cell>
          <cell r="I143">
            <v>4.7</v>
          </cell>
          <cell r="K143">
            <v>5.5</v>
          </cell>
          <cell r="O143">
            <v>0.96999999999999886</v>
          </cell>
          <cell r="P143">
            <v>1.5240553745928338</v>
          </cell>
        </row>
        <row r="144">
          <cell r="C144">
            <v>8.4499999999999993</v>
          </cell>
          <cell r="E144">
            <v>9.4</v>
          </cell>
          <cell r="I144">
            <v>4.4000000000000004</v>
          </cell>
          <cell r="K144">
            <v>5.5</v>
          </cell>
          <cell r="O144">
            <v>0.95000000000000107</v>
          </cell>
          <cell r="P144">
            <v>1.5240553745928338</v>
          </cell>
        </row>
        <row r="145">
          <cell r="C145">
            <v>8.14</v>
          </cell>
          <cell r="E145">
            <v>9.16</v>
          </cell>
          <cell r="I145">
            <v>3.8</v>
          </cell>
          <cell r="K145">
            <v>5.5</v>
          </cell>
          <cell r="O145">
            <v>1.0199999999999996</v>
          </cell>
          <cell r="P145">
            <v>1.5240553745928338</v>
          </cell>
        </row>
        <row r="146">
          <cell r="C146">
            <v>7.95</v>
          </cell>
          <cell r="E146">
            <v>9.0299999999999994</v>
          </cell>
          <cell r="I146">
            <v>3.4</v>
          </cell>
          <cell r="K146">
            <v>5</v>
          </cell>
          <cell r="O146">
            <v>1.0799999999999992</v>
          </cell>
          <cell r="P146">
            <v>1.5240553745928338</v>
          </cell>
        </row>
        <row r="147">
          <cell r="C147">
            <v>7.93</v>
          </cell>
          <cell r="E147">
            <v>8.99</v>
          </cell>
          <cell r="I147">
            <v>2.9</v>
          </cell>
          <cell r="K147">
            <v>5</v>
          </cell>
          <cell r="O147">
            <v>1.0600000000000005</v>
          </cell>
          <cell r="P147">
            <v>1.5240553745928338</v>
          </cell>
        </row>
        <row r="148">
          <cell r="C148">
            <v>7.92</v>
          </cell>
          <cell r="E148">
            <v>8.93</v>
          </cell>
          <cell r="I148">
            <v>3</v>
          </cell>
          <cell r="K148">
            <v>5</v>
          </cell>
          <cell r="O148">
            <v>1.0099999999999998</v>
          </cell>
          <cell r="P148">
            <v>1.5240553745928338</v>
          </cell>
        </row>
        <row r="149">
          <cell r="C149">
            <v>7.7</v>
          </cell>
          <cell r="E149">
            <v>8.76</v>
          </cell>
          <cell r="I149">
            <v>3.1</v>
          </cell>
          <cell r="K149">
            <v>4.5</v>
          </cell>
          <cell r="O149">
            <v>1.0599999999999996</v>
          </cell>
          <cell r="P149">
            <v>1.5240553745928338</v>
          </cell>
        </row>
        <row r="150">
          <cell r="B150" t="str">
            <v>92</v>
          </cell>
          <cell r="C150">
            <v>7.58</v>
          </cell>
          <cell r="E150">
            <v>8.67</v>
          </cell>
          <cell r="I150">
            <v>2.6</v>
          </cell>
          <cell r="K150">
            <v>3.5</v>
          </cell>
          <cell r="O150">
            <v>1.0899999999999999</v>
          </cell>
          <cell r="P150">
            <v>1.5240553745928338</v>
          </cell>
        </row>
        <row r="151">
          <cell r="C151">
            <v>7.85</v>
          </cell>
          <cell r="E151">
            <v>8.77</v>
          </cell>
          <cell r="I151">
            <v>2.8</v>
          </cell>
          <cell r="K151">
            <v>3.5</v>
          </cell>
          <cell r="O151">
            <v>0.91999999999999993</v>
          </cell>
          <cell r="P151">
            <v>1.5240553745928338</v>
          </cell>
        </row>
        <row r="152">
          <cell r="C152">
            <v>7.97</v>
          </cell>
          <cell r="E152">
            <v>8.84</v>
          </cell>
          <cell r="I152">
            <v>3.2</v>
          </cell>
          <cell r="K152">
            <v>3.5</v>
          </cell>
          <cell r="O152">
            <v>0.87000000000000011</v>
          </cell>
          <cell r="P152">
            <v>1.5240553745928338</v>
          </cell>
        </row>
        <row r="153">
          <cell r="C153">
            <v>7.96</v>
          </cell>
          <cell r="E153">
            <v>8.7899999999999991</v>
          </cell>
          <cell r="I153">
            <v>3.2</v>
          </cell>
          <cell r="K153">
            <v>3.5</v>
          </cell>
          <cell r="O153">
            <v>0.82999999999999918</v>
          </cell>
          <cell r="P153">
            <v>1.5240553745928338</v>
          </cell>
        </row>
        <row r="154">
          <cell r="C154">
            <v>7.89</v>
          </cell>
          <cell r="E154">
            <v>8.7200000000000006</v>
          </cell>
          <cell r="I154">
            <v>3</v>
          </cell>
          <cell r="K154">
            <v>3.5</v>
          </cell>
          <cell r="O154">
            <v>0.83000000000000096</v>
          </cell>
          <cell r="P154">
            <v>1.5240553745928338</v>
          </cell>
        </row>
        <row r="155">
          <cell r="C155">
            <v>7.84</v>
          </cell>
          <cell r="E155">
            <v>8.64</v>
          </cell>
          <cell r="I155">
            <v>3.1</v>
          </cell>
          <cell r="K155">
            <v>3.5</v>
          </cell>
          <cell r="O155">
            <v>0.80000000000000071</v>
          </cell>
          <cell r="P155">
            <v>1.5240553745928338</v>
          </cell>
        </row>
        <row r="156">
          <cell r="C156">
            <v>7.6</v>
          </cell>
          <cell r="E156">
            <v>8.4600000000000009</v>
          </cell>
          <cell r="I156">
            <v>3.2</v>
          </cell>
          <cell r="K156">
            <v>3</v>
          </cell>
          <cell r="O156">
            <v>0.86000000000000121</v>
          </cell>
          <cell r="P156">
            <v>1.5240553745928338</v>
          </cell>
        </row>
        <row r="157">
          <cell r="C157">
            <v>7.39</v>
          </cell>
          <cell r="E157">
            <v>8.34</v>
          </cell>
          <cell r="I157">
            <v>3.1</v>
          </cell>
          <cell r="K157">
            <v>3</v>
          </cell>
          <cell r="O157">
            <v>0.95000000000000018</v>
          </cell>
          <cell r="P157">
            <v>1.5240553745928338</v>
          </cell>
        </row>
        <row r="158">
          <cell r="C158">
            <v>7.34</v>
          </cell>
          <cell r="E158">
            <v>8.32</v>
          </cell>
          <cell r="I158">
            <v>3</v>
          </cell>
          <cell r="K158">
            <v>3</v>
          </cell>
          <cell r="O158">
            <v>0.98000000000000043</v>
          </cell>
          <cell r="P158">
            <v>1.5240553745928338</v>
          </cell>
        </row>
        <row r="159">
          <cell r="C159">
            <v>7.53</v>
          </cell>
          <cell r="E159">
            <v>8.44</v>
          </cell>
          <cell r="I159">
            <v>3.2</v>
          </cell>
          <cell r="K159">
            <v>3</v>
          </cell>
          <cell r="O159">
            <v>0.90999999999999925</v>
          </cell>
          <cell r="P159">
            <v>1.5240553745928338</v>
          </cell>
        </row>
        <row r="160">
          <cell r="C160">
            <v>7.61</v>
          </cell>
          <cell r="E160">
            <v>8.5299999999999994</v>
          </cell>
          <cell r="I160">
            <v>3</v>
          </cell>
          <cell r="K160">
            <v>3</v>
          </cell>
          <cell r="O160">
            <v>0.91999999999999904</v>
          </cell>
          <cell r="P160">
            <v>1.5240553745928338</v>
          </cell>
        </row>
        <row r="161">
          <cell r="C161">
            <v>7.44</v>
          </cell>
          <cell r="E161">
            <v>8.36</v>
          </cell>
          <cell r="I161">
            <v>2.9</v>
          </cell>
          <cell r="K161">
            <v>3</v>
          </cell>
          <cell r="O161">
            <v>0.91999999999999904</v>
          </cell>
          <cell r="P161">
            <v>1.5240553745928338</v>
          </cell>
        </row>
        <row r="162">
          <cell r="B162" t="str">
            <v>93</v>
          </cell>
          <cell r="C162">
            <v>7.34</v>
          </cell>
          <cell r="E162">
            <v>8.23</v>
          </cell>
          <cell r="I162">
            <v>3.3</v>
          </cell>
          <cell r="K162">
            <v>3</v>
          </cell>
          <cell r="O162">
            <v>0.89000000000000057</v>
          </cell>
          <cell r="P162">
            <v>1.5240553745928338</v>
          </cell>
        </row>
        <row r="163">
          <cell r="C163">
            <v>7.09</v>
          </cell>
          <cell r="E163">
            <v>8</v>
          </cell>
          <cell r="I163">
            <v>3.2</v>
          </cell>
          <cell r="K163">
            <v>3</v>
          </cell>
          <cell r="O163">
            <v>0.91000000000000014</v>
          </cell>
          <cell r="P163">
            <v>1.5240553745928338</v>
          </cell>
        </row>
        <row r="164">
          <cell r="C164">
            <v>6.82</v>
          </cell>
          <cell r="E164">
            <v>7.85</v>
          </cell>
          <cell r="I164">
            <v>3.1</v>
          </cell>
          <cell r="K164">
            <v>3</v>
          </cell>
          <cell r="O164">
            <v>1.0299999999999994</v>
          </cell>
          <cell r="P164">
            <v>1.5240553745928338</v>
          </cell>
        </row>
        <row r="165">
          <cell r="C165">
            <v>6.85</v>
          </cell>
          <cell r="E165">
            <v>7.76</v>
          </cell>
          <cell r="I165">
            <v>3.2</v>
          </cell>
          <cell r="K165">
            <v>3</v>
          </cell>
          <cell r="O165">
            <v>0.91000000000000014</v>
          </cell>
          <cell r="P165">
            <v>1.5240553745928338</v>
          </cell>
        </row>
        <row r="166">
          <cell r="C166">
            <v>6.92</v>
          </cell>
          <cell r="E166">
            <v>7.78</v>
          </cell>
          <cell r="I166">
            <v>3.2</v>
          </cell>
          <cell r="K166">
            <v>3</v>
          </cell>
          <cell r="O166">
            <v>0.86000000000000032</v>
          </cell>
          <cell r="P166">
            <v>1.5240553745928338</v>
          </cell>
        </row>
        <row r="167">
          <cell r="C167">
            <v>6.81</v>
          </cell>
          <cell r="E167">
            <v>7.68</v>
          </cell>
          <cell r="I167">
            <v>3</v>
          </cell>
          <cell r="K167">
            <v>3</v>
          </cell>
          <cell r="O167">
            <v>0.87000000000000011</v>
          </cell>
          <cell r="P167">
            <v>1.5240553745928338</v>
          </cell>
        </row>
        <row r="168">
          <cell r="C168">
            <v>6.63</v>
          </cell>
          <cell r="E168">
            <v>7.53</v>
          </cell>
          <cell r="I168">
            <v>2.8</v>
          </cell>
          <cell r="K168">
            <v>3</v>
          </cell>
          <cell r="O168">
            <v>0.90000000000000036</v>
          </cell>
          <cell r="P168">
            <v>1.5240553745928338</v>
          </cell>
        </row>
        <row r="169">
          <cell r="C169">
            <v>6.32</v>
          </cell>
          <cell r="E169">
            <v>7.21</v>
          </cell>
          <cell r="I169">
            <v>2.8</v>
          </cell>
          <cell r="K169">
            <v>3</v>
          </cell>
          <cell r="O169">
            <v>0.88999999999999968</v>
          </cell>
          <cell r="P169">
            <v>1.5240553745928338</v>
          </cell>
        </row>
        <row r="170">
          <cell r="C170">
            <v>6</v>
          </cell>
          <cell r="E170">
            <v>7.01</v>
          </cell>
          <cell r="I170">
            <v>2.7</v>
          </cell>
          <cell r="K170">
            <v>3</v>
          </cell>
          <cell r="O170">
            <v>1.0099999999999998</v>
          </cell>
          <cell r="P170">
            <v>1.5240553745928338</v>
          </cell>
        </row>
        <row r="171">
          <cell r="C171">
            <v>5.94</v>
          </cell>
          <cell r="E171">
            <v>6.99</v>
          </cell>
          <cell r="I171">
            <v>2.8</v>
          </cell>
          <cell r="K171">
            <v>3</v>
          </cell>
          <cell r="O171">
            <v>1.0499999999999998</v>
          </cell>
          <cell r="P171">
            <v>1.5240553745928338</v>
          </cell>
        </row>
        <row r="172">
          <cell r="C172">
            <v>6.21</v>
          </cell>
          <cell r="E172">
            <v>7.3</v>
          </cell>
          <cell r="I172">
            <v>2.7</v>
          </cell>
          <cell r="K172">
            <v>3</v>
          </cell>
          <cell r="O172">
            <v>1.0899999999999999</v>
          </cell>
          <cell r="P172">
            <v>1.5240553745928338</v>
          </cell>
        </row>
        <row r="173">
          <cell r="C173">
            <v>6.25</v>
          </cell>
          <cell r="E173">
            <v>7.33</v>
          </cell>
          <cell r="I173">
            <v>2.7</v>
          </cell>
          <cell r="K173">
            <v>3</v>
          </cell>
          <cell r="O173">
            <v>1.08</v>
          </cell>
          <cell r="P173">
            <v>1.5240553745928338</v>
          </cell>
        </row>
        <row r="174">
          <cell r="B174" t="str">
            <v>94</v>
          </cell>
          <cell r="C174">
            <v>6.29</v>
          </cell>
          <cell r="E174">
            <v>7.31</v>
          </cell>
          <cell r="I174">
            <v>2.5</v>
          </cell>
          <cell r="K174">
            <v>3</v>
          </cell>
          <cell r="O174">
            <v>1.0199999999999996</v>
          </cell>
          <cell r="P174">
            <v>1.5240553745928338</v>
          </cell>
        </row>
        <row r="175">
          <cell r="C175">
            <v>6.49</v>
          </cell>
          <cell r="E175">
            <v>7.44</v>
          </cell>
          <cell r="I175">
            <v>2.5</v>
          </cell>
          <cell r="K175">
            <v>3</v>
          </cell>
          <cell r="O175">
            <v>0.95000000000000018</v>
          </cell>
          <cell r="P175">
            <v>1.5240553745928338</v>
          </cell>
        </row>
        <row r="176">
          <cell r="C176">
            <v>6.91</v>
          </cell>
          <cell r="E176">
            <v>7.83</v>
          </cell>
          <cell r="I176">
            <v>2.5</v>
          </cell>
          <cell r="K176">
            <v>3</v>
          </cell>
          <cell r="O176">
            <v>0.91999999999999993</v>
          </cell>
          <cell r="P176">
            <v>1.5240553745928338</v>
          </cell>
        </row>
        <row r="177">
          <cell r="C177">
            <v>7.27</v>
          </cell>
          <cell r="E177">
            <v>8.1999999999999993</v>
          </cell>
          <cell r="I177">
            <v>2.4</v>
          </cell>
          <cell r="K177">
            <v>3</v>
          </cell>
          <cell r="O177">
            <v>0.92999999999999972</v>
          </cell>
          <cell r="P177">
            <v>1.5240553745928338</v>
          </cell>
        </row>
        <row r="178">
          <cell r="C178">
            <v>7.41</v>
          </cell>
          <cell r="E178">
            <v>8.32</v>
          </cell>
          <cell r="I178">
            <v>2.2999999999999998</v>
          </cell>
          <cell r="K178">
            <v>3</v>
          </cell>
          <cell r="O178">
            <v>0.91000000000000014</v>
          </cell>
          <cell r="P178">
            <v>1.5240553745928338</v>
          </cell>
        </row>
        <row r="179">
          <cell r="C179">
            <v>7.4</v>
          </cell>
          <cell r="E179">
            <v>8.31</v>
          </cell>
          <cell r="I179">
            <v>2.5</v>
          </cell>
          <cell r="K179">
            <v>3.5</v>
          </cell>
          <cell r="O179">
            <v>0.91000000000000014</v>
          </cell>
          <cell r="P179">
            <v>1.5240553745928338</v>
          </cell>
        </row>
        <row r="180">
          <cell r="C180">
            <v>7.58</v>
          </cell>
          <cell r="E180">
            <v>8.4700000000000006</v>
          </cell>
          <cell r="I180">
            <v>2.9</v>
          </cell>
          <cell r="K180">
            <v>3.5</v>
          </cell>
          <cell r="O180">
            <v>0.89000000000000057</v>
          </cell>
          <cell r="P180">
            <v>1.5240553745928338</v>
          </cell>
        </row>
        <row r="181">
          <cell r="C181">
            <v>7.49</v>
          </cell>
          <cell r="E181">
            <v>8.41</v>
          </cell>
          <cell r="I181">
            <v>3</v>
          </cell>
          <cell r="K181">
            <v>3.5</v>
          </cell>
          <cell r="O181">
            <v>0.91999999999999993</v>
          </cell>
          <cell r="P181">
            <v>1.5240553745928338</v>
          </cell>
        </row>
        <row r="182">
          <cell r="C182">
            <v>7.71</v>
          </cell>
          <cell r="E182">
            <v>8.65</v>
          </cell>
          <cell r="I182">
            <v>2.6</v>
          </cell>
          <cell r="K182">
            <v>4</v>
          </cell>
          <cell r="O182">
            <v>0.94000000000000039</v>
          </cell>
          <cell r="P182">
            <v>1.5240553745928338</v>
          </cell>
        </row>
        <row r="183">
          <cell r="C183">
            <v>7.94</v>
          </cell>
          <cell r="E183">
            <v>8.8800000000000008</v>
          </cell>
          <cell r="I183">
            <v>2.7</v>
          </cell>
          <cell r="K183">
            <v>4</v>
          </cell>
          <cell r="O183">
            <v>0.94000000000000039</v>
          </cell>
          <cell r="P183">
            <v>1.5240553745928338</v>
          </cell>
        </row>
        <row r="184">
          <cell r="C184">
            <v>8.08</v>
          </cell>
          <cell r="E184">
            <v>9</v>
          </cell>
          <cell r="I184">
            <v>2.7</v>
          </cell>
          <cell r="K184">
            <v>4.75</v>
          </cell>
          <cell r="O184">
            <v>0.91999999999999993</v>
          </cell>
          <cell r="P184">
            <v>1.5240553745928338</v>
          </cell>
        </row>
        <row r="185">
          <cell r="C185">
            <v>7.87</v>
          </cell>
          <cell r="E185">
            <v>8.7899999999999991</v>
          </cell>
          <cell r="I185">
            <v>2.8</v>
          </cell>
          <cell r="K185">
            <v>4.75</v>
          </cell>
          <cell r="O185">
            <v>0.91999999999999904</v>
          </cell>
          <cell r="P185">
            <v>1.5240553745928338</v>
          </cell>
        </row>
        <row r="186">
          <cell r="B186" t="str">
            <v>95</v>
          </cell>
          <cell r="C186">
            <v>7.85</v>
          </cell>
          <cell r="E186">
            <v>8.77</v>
          </cell>
          <cell r="I186">
            <v>2.9</v>
          </cell>
          <cell r="K186">
            <v>4.75</v>
          </cell>
          <cell r="O186">
            <v>0.91999999999999993</v>
          </cell>
          <cell r="P186">
            <v>1.5240553745928338</v>
          </cell>
        </row>
        <row r="187">
          <cell r="C187">
            <v>7.61</v>
          </cell>
          <cell r="E187">
            <v>8.56</v>
          </cell>
          <cell r="I187">
            <v>2.9</v>
          </cell>
          <cell r="K187">
            <v>5.25</v>
          </cell>
          <cell r="O187">
            <v>0.95000000000000018</v>
          </cell>
          <cell r="P187">
            <v>1.5240553745928338</v>
          </cell>
        </row>
        <row r="188">
          <cell r="C188">
            <v>7.45</v>
          </cell>
          <cell r="E188">
            <v>8.41</v>
          </cell>
          <cell r="I188">
            <v>3.1</v>
          </cell>
          <cell r="K188">
            <v>5.25</v>
          </cell>
          <cell r="O188">
            <v>0.96</v>
          </cell>
          <cell r="P188">
            <v>1.5240553745928338</v>
          </cell>
        </row>
        <row r="189">
          <cell r="C189">
            <v>7.36</v>
          </cell>
          <cell r="E189">
            <v>8.3000000000000007</v>
          </cell>
          <cell r="I189">
            <v>2.4</v>
          </cell>
          <cell r="K189">
            <v>5.25</v>
          </cell>
          <cell r="O189">
            <v>0.94000000000000039</v>
          </cell>
          <cell r="P189">
            <v>1.5240553745928338</v>
          </cell>
        </row>
        <row r="190">
          <cell r="C190">
            <v>6.95</v>
          </cell>
          <cell r="E190">
            <v>7.93</v>
          </cell>
          <cell r="I190">
            <v>3.2</v>
          </cell>
          <cell r="K190">
            <v>5.25</v>
          </cell>
          <cell r="O190">
            <v>0.97999999999999954</v>
          </cell>
          <cell r="P190">
            <v>1.5240553745928338</v>
          </cell>
        </row>
        <row r="191">
          <cell r="C191">
            <v>6.57</v>
          </cell>
          <cell r="E191">
            <v>7.62</v>
          </cell>
          <cell r="I191">
            <v>3</v>
          </cell>
          <cell r="K191">
            <v>5.25</v>
          </cell>
          <cell r="O191">
            <v>1.0499999999999998</v>
          </cell>
          <cell r="P191">
            <v>1.5240553745928338</v>
          </cell>
        </row>
        <row r="192">
          <cell r="C192">
            <v>6.72</v>
          </cell>
          <cell r="E192">
            <v>7.73</v>
          </cell>
          <cell r="I192">
            <v>2.8</v>
          </cell>
          <cell r="K192">
            <v>5.25</v>
          </cell>
          <cell r="O192">
            <v>1.0100000000000007</v>
          </cell>
          <cell r="P192">
            <v>1.5240553745928338</v>
          </cell>
        </row>
        <row r="193">
          <cell r="C193">
            <v>6.86</v>
          </cell>
          <cell r="E193">
            <v>7.86</v>
          </cell>
          <cell r="I193">
            <v>2.6</v>
          </cell>
          <cell r="K193">
            <v>5.25</v>
          </cell>
          <cell r="O193">
            <v>1</v>
          </cell>
          <cell r="P193">
            <v>1.5240553745928338</v>
          </cell>
        </row>
        <row r="194">
          <cell r="C194">
            <v>6.55</v>
          </cell>
          <cell r="E194">
            <v>7.62</v>
          </cell>
          <cell r="I194">
            <v>2.5</v>
          </cell>
          <cell r="K194">
            <v>5.25</v>
          </cell>
          <cell r="O194">
            <v>1.0700000000000003</v>
          </cell>
          <cell r="P194">
            <v>1.5240553745928338</v>
          </cell>
        </row>
        <row r="195">
          <cell r="C195">
            <v>6.37</v>
          </cell>
          <cell r="E195">
            <v>7.46</v>
          </cell>
          <cell r="I195">
            <v>2.8</v>
          </cell>
          <cell r="K195">
            <v>5.25</v>
          </cell>
          <cell r="O195">
            <v>1.0899999999999999</v>
          </cell>
          <cell r="P195">
            <v>1.5240553745928338</v>
          </cell>
        </row>
        <row r="196">
          <cell r="C196">
            <v>6.26</v>
          </cell>
          <cell r="E196">
            <v>7.4</v>
          </cell>
          <cell r="I196">
            <v>2.6</v>
          </cell>
          <cell r="K196">
            <v>5.25</v>
          </cell>
          <cell r="O196">
            <v>1.1400000000000006</v>
          </cell>
          <cell r="P196">
            <v>1.5240553745928338</v>
          </cell>
        </row>
        <row r="197">
          <cell r="C197">
            <v>6.06</v>
          </cell>
          <cell r="E197">
            <v>7.21</v>
          </cell>
          <cell r="I197">
            <v>2.5</v>
          </cell>
          <cell r="K197">
            <v>5.25</v>
          </cell>
          <cell r="O197">
            <v>1.1500000000000004</v>
          </cell>
          <cell r="P197">
            <v>1.5240553745928338</v>
          </cell>
        </row>
        <row r="198">
          <cell r="B198" t="str">
            <v>96</v>
          </cell>
          <cell r="C198">
            <v>6.05</v>
          </cell>
          <cell r="E198">
            <v>7.2</v>
          </cell>
          <cell r="I198">
            <v>2.7</v>
          </cell>
          <cell r="K198">
            <v>5.25</v>
          </cell>
          <cell r="O198">
            <v>1.1500000000000004</v>
          </cell>
          <cell r="P198">
            <v>1.5240553745928338</v>
          </cell>
        </row>
        <row r="199">
          <cell r="C199">
            <v>6.24</v>
          </cell>
          <cell r="E199">
            <v>7.37</v>
          </cell>
          <cell r="I199">
            <v>2.7</v>
          </cell>
          <cell r="K199">
            <v>5</v>
          </cell>
          <cell r="O199">
            <v>1.1299999999999999</v>
          </cell>
          <cell r="P199">
            <v>1.5240553745928338</v>
          </cell>
        </row>
        <row r="200">
          <cell r="C200">
            <v>6.6</v>
          </cell>
          <cell r="E200">
            <v>7.72</v>
          </cell>
          <cell r="I200">
            <v>2.8</v>
          </cell>
          <cell r="K200">
            <v>5</v>
          </cell>
          <cell r="O200">
            <v>1.1200000000000001</v>
          </cell>
          <cell r="P200">
            <v>1.5240553745928338</v>
          </cell>
        </row>
        <row r="201">
          <cell r="C201">
            <v>6.79</v>
          </cell>
          <cell r="E201">
            <v>7.88</v>
          </cell>
          <cell r="I201">
            <v>2.9</v>
          </cell>
          <cell r="K201">
            <v>5</v>
          </cell>
          <cell r="O201">
            <v>1.0899999999999999</v>
          </cell>
          <cell r="P201">
            <v>1.5240553745928338</v>
          </cell>
        </row>
        <row r="202">
          <cell r="C202">
            <v>6.93</v>
          </cell>
          <cell r="E202">
            <v>7.99</v>
          </cell>
          <cell r="I202">
            <v>2.9</v>
          </cell>
          <cell r="K202">
            <v>5</v>
          </cell>
          <cell r="O202">
            <v>1.0600000000000005</v>
          </cell>
          <cell r="P202">
            <v>1.5240553745928338</v>
          </cell>
        </row>
        <row r="203">
          <cell r="C203">
            <v>7.06</v>
          </cell>
          <cell r="E203">
            <v>8.07</v>
          </cell>
          <cell r="I203">
            <v>2.8</v>
          </cell>
          <cell r="K203">
            <v>5</v>
          </cell>
          <cell r="O203">
            <v>1.0100000000000007</v>
          </cell>
          <cell r="P203">
            <v>1.5240553745928338</v>
          </cell>
        </row>
        <row r="204">
          <cell r="C204">
            <v>7.03</v>
          </cell>
          <cell r="E204">
            <v>8.02</v>
          </cell>
          <cell r="I204">
            <v>3</v>
          </cell>
          <cell r="K204">
            <v>5</v>
          </cell>
          <cell r="O204">
            <v>0.98999999999999932</v>
          </cell>
          <cell r="P204">
            <v>1.5240553745928338</v>
          </cell>
        </row>
        <row r="205">
          <cell r="C205">
            <v>6.84</v>
          </cell>
          <cell r="E205">
            <v>7.84</v>
          </cell>
          <cell r="I205">
            <v>2.9</v>
          </cell>
          <cell r="K205">
            <v>5</v>
          </cell>
          <cell r="O205">
            <v>1</v>
          </cell>
          <cell r="P205">
            <v>1.5240553745928338</v>
          </cell>
        </row>
        <row r="206">
          <cell r="C206">
            <v>7.03</v>
          </cell>
          <cell r="E206">
            <v>8.01</v>
          </cell>
          <cell r="I206">
            <v>3</v>
          </cell>
          <cell r="K206">
            <v>5</v>
          </cell>
          <cell r="O206">
            <v>0.97999999999999954</v>
          </cell>
          <cell r="P206">
            <v>1.5240553745928338</v>
          </cell>
        </row>
        <row r="207">
          <cell r="C207">
            <v>6.81</v>
          </cell>
          <cell r="E207">
            <v>7.76</v>
          </cell>
          <cell r="I207">
            <v>3</v>
          </cell>
          <cell r="K207">
            <v>5</v>
          </cell>
          <cell r="O207">
            <v>0.95000000000000018</v>
          </cell>
          <cell r="P207">
            <v>1.5240553745928338</v>
          </cell>
        </row>
        <row r="208">
          <cell r="C208">
            <v>6.48</v>
          </cell>
          <cell r="E208">
            <v>7.48</v>
          </cell>
          <cell r="I208">
            <v>3.3</v>
          </cell>
          <cell r="K208">
            <v>5</v>
          </cell>
          <cell r="O208">
            <v>1</v>
          </cell>
          <cell r="P208">
            <v>1.5240553745928338</v>
          </cell>
        </row>
        <row r="209">
          <cell r="C209">
            <v>6.55</v>
          </cell>
          <cell r="E209">
            <v>7.58</v>
          </cell>
          <cell r="I209">
            <v>3.3</v>
          </cell>
          <cell r="K209">
            <v>5</v>
          </cell>
          <cell r="O209">
            <v>1.0300000000000002</v>
          </cell>
          <cell r="P209">
            <v>1.5240553745928338</v>
          </cell>
        </row>
        <row r="210">
          <cell r="B210" t="str">
            <v>97</v>
          </cell>
          <cell r="C210">
            <v>6.83</v>
          </cell>
          <cell r="E210">
            <v>7.79</v>
          </cell>
          <cell r="I210">
            <v>3</v>
          </cell>
          <cell r="K210">
            <v>5</v>
          </cell>
          <cell r="O210">
            <v>0.96</v>
          </cell>
          <cell r="P210">
            <v>1.5240553745928338</v>
          </cell>
        </row>
        <row r="211">
          <cell r="C211">
            <v>6.69</v>
          </cell>
          <cell r="E211">
            <v>7.68</v>
          </cell>
          <cell r="I211">
            <v>3</v>
          </cell>
          <cell r="K211">
            <v>5</v>
          </cell>
          <cell r="O211">
            <v>0.98999999999999932</v>
          </cell>
          <cell r="P211">
            <v>1.5240553745928338</v>
          </cell>
        </row>
        <row r="212">
          <cell r="C212">
            <v>6.93</v>
          </cell>
          <cell r="E212">
            <v>7.92</v>
          </cell>
          <cell r="I212">
            <v>2.8</v>
          </cell>
          <cell r="K212">
            <v>5</v>
          </cell>
          <cell r="O212">
            <v>0.99000000000000021</v>
          </cell>
          <cell r="P212">
            <v>1.5240553745928338</v>
          </cell>
        </row>
        <row r="213">
          <cell r="C213">
            <v>7.09</v>
          </cell>
          <cell r="E213">
            <v>8.08</v>
          </cell>
          <cell r="I213">
            <v>2.5</v>
          </cell>
          <cell r="K213">
            <v>5</v>
          </cell>
          <cell r="O213">
            <v>0.99000000000000021</v>
          </cell>
          <cell r="P213">
            <v>1.5240553745928338</v>
          </cell>
        </row>
        <row r="214">
          <cell r="C214">
            <v>6.94</v>
          </cell>
          <cell r="E214">
            <v>7.94</v>
          </cell>
          <cell r="I214">
            <v>2.2000000000000002</v>
          </cell>
          <cell r="K214">
            <v>5</v>
          </cell>
          <cell r="O214">
            <v>1</v>
          </cell>
          <cell r="P214">
            <v>1.5240553745928338</v>
          </cell>
        </row>
        <row r="215">
          <cell r="C215">
            <v>6.77</v>
          </cell>
          <cell r="E215">
            <v>7.77</v>
          </cell>
          <cell r="I215">
            <v>2.2999999999999998</v>
          </cell>
          <cell r="K215">
            <v>5</v>
          </cell>
          <cell r="O215">
            <v>1</v>
          </cell>
          <cell r="P215">
            <v>1.5240553745928338</v>
          </cell>
        </row>
        <row r="216">
          <cell r="C216">
            <v>6.51</v>
          </cell>
          <cell r="E216">
            <v>7.52</v>
          </cell>
          <cell r="I216">
            <v>2.2000000000000002</v>
          </cell>
          <cell r="K216">
            <v>5</v>
          </cell>
          <cell r="O216">
            <v>1.0099999999999998</v>
          </cell>
          <cell r="P216">
            <v>1.5240553745928338</v>
          </cell>
        </row>
        <row r="217">
          <cell r="C217">
            <v>6.58</v>
          </cell>
          <cell r="E217">
            <v>7.57</v>
          </cell>
          <cell r="I217">
            <v>2.2000000000000002</v>
          </cell>
          <cell r="K217">
            <v>5</v>
          </cell>
          <cell r="O217">
            <v>0.99000000000000021</v>
          </cell>
          <cell r="P217">
            <v>1.5240553745928338</v>
          </cell>
        </row>
        <row r="218">
          <cell r="C218">
            <v>6.5</v>
          </cell>
          <cell r="E218">
            <v>7.5</v>
          </cell>
          <cell r="I218">
            <v>2.2000000000000002</v>
          </cell>
          <cell r="K218">
            <v>5</v>
          </cell>
          <cell r="O218">
            <v>1</v>
          </cell>
          <cell r="P218">
            <v>1.5240553745928338</v>
          </cell>
        </row>
        <row r="219">
          <cell r="C219">
            <v>6.33</v>
          </cell>
          <cell r="E219">
            <v>7.37</v>
          </cell>
          <cell r="I219">
            <v>2.1</v>
          </cell>
          <cell r="K219">
            <v>5</v>
          </cell>
          <cell r="O219">
            <v>1.04</v>
          </cell>
          <cell r="P219">
            <v>1.5240553745928338</v>
          </cell>
        </row>
        <row r="220">
          <cell r="C220">
            <v>6.11</v>
          </cell>
          <cell r="E220">
            <v>7.24</v>
          </cell>
          <cell r="I220">
            <v>1.8</v>
          </cell>
          <cell r="K220">
            <v>5</v>
          </cell>
          <cell r="O220">
            <v>1.1299999999999999</v>
          </cell>
          <cell r="P220">
            <v>1.5240553745928338</v>
          </cell>
        </row>
        <row r="221">
          <cell r="C221">
            <v>5.99</v>
          </cell>
          <cell r="E221">
            <v>7.16</v>
          </cell>
          <cell r="I221">
            <v>1.7</v>
          </cell>
          <cell r="K221">
            <v>5</v>
          </cell>
          <cell r="O221">
            <v>1.17</v>
          </cell>
          <cell r="P221">
            <v>1.5240553745928338</v>
          </cell>
        </row>
        <row r="222">
          <cell r="B222" t="str">
            <v>98</v>
          </cell>
          <cell r="C222">
            <v>5.81</v>
          </cell>
          <cell r="E222">
            <v>7.03</v>
          </cell>
          <cell r="I222">
            <v>1.6</v>
          </cell>
          <cell r="K222">
            <v>5</v>
          </cell>
          <cell r="O222">
            <v>1.2200000000000006</v>
          </cell>
          <cell r="P222">
            <v>1.5240553745928338</v>
          </cell>
        </row>
        <row r="223">
          <cell r="C223">
            <v>5.89</v>
          </cell>
          <cell r="E223">
            <v>7.09</v>
          </cell>
          <cell r="I223">
            <v>1.4</v>
          </cell>
          <cell r="K223">
            <v>5</v>
          </cell>
          <cell r="O223">
            <v>1.2000000000000002</v>
          </cell>
          <cell r="P223">
            <v>1.5240553745928338</v>
          </cell>
        </row>
        <row r="224">
          <cell r="C224">
            <v>5.95</v>
          </cell>
          <cell r="E224">
            <v>7.13</v>
          </cell>
          <cell r="I224">
            <v>1.4</v>
          </cell>
          <cell r="K224">
            <v>5</v>
          </cell>
          <cell r="O224">
            <v>1.1799999999999997</v>
          </cell>
          <cell r="P224">
            <v>1.5240553745928338</v>
          </cell>
        </row>
        <row r="225">
          <cell r="C225">
            <v>5.92</v>
          </cell>
          <cell r="E225">
            <v>7.12</v>
          </cell>
          <cell r="I225">
            <v>1.4</v>
          </cell>
          <cell r="K225">
            <v>5</v>
          </cell>
          <cell r="O225">
            <v>1.2000000000000002</v>
          </cell>
          <cell r="P225">
            <v>1.5240553745928338</v>
          </cell>
        </row>
        <row r="226">
          <cell r="C226">
            <v>5.93</v>
          </cell>
          <cell r="E226">
            <v>7.11</v>
          </cell>
          <cell r="I226">
            <v>1.7</v>
          </cell>
          <cell r="K226">
            <v>5</v>
          </cell>
          <cell r="O226">
            <v>1.1800000000000006</v>
          </cell>
          <cell r="P226">
            <v>1.5240553745928338</v>
          </cell>
        </row>
        <row r="227">
          <cell r="C227">
            <v>5.7</v>
          </cell>
          <cell r="E227">
            <v>6.99</v>
          </cell>
          <cell r="I227">
            <v>1.7</v>
          </cell>
          <cell r="K227">
            <v>5</v>
          </cell>
          <cell r="P227">
            <v>1.5240553745928338</v>
          </cell>
        </row>
        <row r="228">
          <cell r="C228">
            <v>5.68</v>
          </cell>
          <cell r="E228">
            <v>6.99</v>
          </cell>
          <cell r="I228">
            <v>1.7</v>
          </cell>
          <cell r="K228">
            <v>5</v>
          </cell>
          <cell r="P228">
            <v>1.5240553745928338</v>
          </cell>
        </row>
        <row r="229">
          <cell r="C229">
            <v>5.54</v>
          </cell>
          <cell r="E229">
            <v>6.96</v>
          </cell>
          <cell r="P229">
            <v>1.5240553745928338</v>
          </cell>
        </row>
        <row r="230">
          <cell r="C230">
            <v>5.2</v>
          </cell>
          <cell r="E230">
            <v>6.88</v>
          </cell>
        </row>
        <row r="231">
          <cell r="C231">
            <v>5.01</v>
          </cell>
          <cell r="E231">
            <v>6.88</v>
          </cell>
        </row>
        <row r="232">
          <cell r="C232">
            <v>5.25</v>
          </cell>
          <cell r="E232">
            <v>6.96</v>
          </cell>
        </row>
        <row r="233">
          <cell r="C233">
            <v>5.0599999999999996</v>
          </cell>
          <cell r="E233">
            <v>6.84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0">
          <cell r="B30" t="str">
            <v>82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yright"/>
      <sheetName val="COST OF SERVICE"/>
      <sheetName val="SCH K-1"/>
      <sheetName val="FUNCTIONS"/>
      <sheetName val="UNBUNDLED"/>
      <sheetName val="SCH K-2.1"/>
      <sheetName val="SCH K-2.2"/>
      <sheetName val="SCH K-2.3"/>
      <sheetName val="SCH K-2.4"/>
      <sheetName val="SCH K-2.5"/>
      <sheetName val="SCH K-2.6"/>
      <sheetName val="SCH K-2.7"/>
      <sheetName val="SCH K-2.8"/>
      <sheetName val="SCH K-2.9"/>
      <sheetName val="SCH K-2.10"/>
      <sheetName val="SCH L-1"/>
      <sheetName val="SCH L-3"/>
      <sheetName val="SCH L-4"/>
      <sheetName val="COST OF CAPITAL (COC)"/>
      <sheetName val="O&amp;M EXPENSE (OM)"/>
      <sheetName val="MISC EXPENSES (ME)"/>
      <sheetName val="GROSS PLANT (GP)"/>
      <sheetName val="ACCUM DEPR (AD)"/>
      <sheetName val="DEPR EXP (DE)"/>
      <sheetName val="MISC RATE BASE (MRB)"/>
      <sheetName val="REG. ASSET &amp; LIAB"/>
      <sheetName val="SUB &amp; CCT LOADS (S&amp;CL)"/>
      <sheetName val="1CP A&amp;E (CAP1SY)"/>
      <sheetName val="12CP-4CP (CAP3SY)"/>
      <sheetName val="12CP-4CP (SPPCAP)"/>
      <sheetName val="NCP (CAP6OS)"/>
      <sheetName val="NCP (CAP7OS)"/>
      <sheetName val="ENERGY+LOSSES (ENR)"/>
      <sheetName val="SYS PEAK ADJ (SYSA)"/>
      <sheetName val="COINCIDENT PEAKS (CP)"/>
      <sheetName val="NON-COINCIDENT PEAKS (NCP)"/>
      <sheetName val="FUEL &amp; P.PWR"/>
      <sheetName val="CUS(X)OS"/>
      <sheetName val="CUS(X)AS"/>
      <sheetName val="REVENUES"/>
      <sheetName val="BADDEBT"/>
      <sheetName val="DEPOSITS"/>
      <sheetName val="PrtPgDialog"/>
      <sheetName val="PrtSumDialog"/>
      <sheetName val="UtilitiesDialog"/>
      <sheetName val="FCDialog"/>
      <sheetName val="FCPrintSch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snloffice"/>
      <sheetName val="Inputs"/>
      <sheetName val="Instructions"/>
      <sheetName val="Log"/>
      <sheetName val="Business Segment Electric"/>
      <sheetName val="Business Segment Gas"/>
      <sheetName val="2_Step_DCF"/>
      <sheetName val="Dividend_Yields_1"/>
      <sheetName val="Dividend_Yields_2"/>
      <sheetName val="Dividend_Data"/>
      <sheetName val="FERC_Policy_Growth"/>
      <sheetName val="Growth_Rate_Forecasts"/>
      <sheetName val="Company_Data"/>
      <sheetName val="GDP Growth"/>
      <sheetName val="CAPM_1"/>
      <sheetName val="CAPM_2"/>
      <sheetName val="S&amp;P_500"/>
      <sheetName val="Expected_Earnings"/>
      <sheetName val="Risk_Premium"/>
      <sheetName val="Risk_Premium_Download"/>
      <sheetName val="Dividend_Download"/>
      <sheetName val="Pricing_Data"/>
      <sheetName val="Pricing_Download"/>
      <sheetName val="S&amp;P_500_Download"/>
      <sheetName val="Credit_Rating"/>
      <sheetName val="Credit_Rating_Download"/>
      <sheetName val="Beta_Download"/>
      <sheetName val="Beta"/>
      <sheetName val="SNL Data"/>
      <sheetName val="Risk_Premium_Price"/>
      <sheetName val="Risk_Premium_Price_Download"/>
      <sheetName val="Screen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oiler diagram"/>
      <sheetName val="Turbine Cycle"/>
      <sheetName val="Unit Performance"/>
      <sheetName val="Steam Turbine"/>
      <sheetName val="N2calcs"/>
      <sheetName val="Condensate"/>
      <sheetName val="Feedwater"/>
      <sheetName val="Condenser"/>
      <sheetName val="Boiler"/>
      <sheetName val="Pulverizers"/>
      <sheetName val="Input Template"/>
      <sheetName val="DCS Input Data"/>
      <sheetName val="Other Input Data"/>
      <sheetName val="Flow Calcs"/>
      <sheetName val="Derived &amp; Overwrite Data"/>
      <sheetName val="Macros"/>
      <sheetName val="Boiler_diagram"/>
      <sheetName val="Turbine_Cycle"/>
      <sheetName val="Unit_Performance"/>
      <sheetName val="Steam_Turbine"/>
      <sheetName val="Input_Template"/>
      <sheetName val="DCS_Input_Data"/>
      <sheetName val="Other_Input_Data"/>
      <sheetName val="Flow_Calcs"/>
      <sheetName val="Derived_&amp;_Overwrite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G4" t="str">
            <v>=PHDGetData("192.168.32.16", C4, 'DCS Input Data'!$E$1, 'DCS Input Data'!$E$2, "", "Average", "OVERALL REDUCTION", 0, "Before", UNI_RET_TAG+UNI_RET_DESC+UNI_RET_UNIT+UNI_RET_TIME+UNI_RET_VALUE+UNI_RET_CONF, UNI_NOTHING)</v>
          </cell>
          <cell r="H4" t="str">
            <v>INWG</v>
          </cell>
          <cell r="I4" t="str">
            <v>WEST WALL FURNACE PRESS</v>
          </cell>
          <cell r="J4" t="str">
            <v>Average</v>
          </cell>
          <cell r="K4">
            <v>38906.708333333336</v>
          </cell>
          <cell r="L4">
            <v>-0.99725507570637595</v>
          </cell>
          <cell r="M4">
            <v>100</v>
          </cell>
        </row>
        <row r="5">
          <cell r="G5" t="str">
            <v>=PHDGetData("192.168.32.16", C5, 'DCS Input Data'!$E$1, 'DCS Input Data'!$E$2, "", "Average", "OVERALL REDUCTION", 0, "Before", UNI_RET_TAG+UNI_RET_DESC+UNI_RET_UNIT+UNI_RET_TIME+UNI_RET_VALUE+UNI_RET_CONF, UNI_NOTHING)</v>
          </cell>
          <cell r="H5" t="str">
            <v>INWG</v>
          </cell>
          <cell r="I5" t="str">
            <v>NORTH WALL FURNACE PRESS</v>
          </cell>
          <cell r="J5" t="str">
            <v>Average</v>
          </cell>
          <cell r="K5">
            <v>38906.708333333336</v>
          </cell>
          <cell r="L5">
            <v>-1.02364278766844</v>
          </cell>
          <cell r="M5">
            <v>100</v>
          </cell>
        </row>
        <row r="6">
          <cell r="G6" t="str">
            <v>=PHDGetData("192.168.32.16", C6, 'DCS Input Data'!$E$1, 'DCS Input Data'!$E$2, "", "Average", "OVERALL REDUCTION", 0, "Before", UNI_RET_TAG+UNI_RET_DESC+UNI_RET_UNIT+UNI_RET_TIME+UNI_RET_VALUE+UNI_RET_CONF, UNI_NOTHING)</v>
          </cell>
          <cell r="H6" t="str">
            <v>INWG</v>
          </cell>
          <cell r="I6" t="str">
            <v>EAST WALL FURNACE PRESS</v>
          </cell>
          <cell r="J6" t="str">
            <v>Average</v>
          </cell>
          <cell r="K6">
            <v>38906.708333333336</v>
          </cell>
          <cell r="L6">
            <v>-0.96745171141293318</v>
          </cell>
          <cell r="M6">
            <v>100</v>
          </cell>
        </row>
        <row r="7">
          <cell r="G7" t="str">
            <v>=PHDGetData("192.168.32.16", C7, 'DCS Input Data'!$E$1, 'DCS Input Data'!$E$2, "", "Average", "OVERALL REDUCTION", 0, "Before", UNI_RET_TAG+UNI_RET_DESC+UNI_RET_UNIT+UNI_RET_TIME+UNI_RET_VALUE+UNI_RET_CONF, UNI_NOTHING)</v>
          </cell>
          <cell r="H7" t="str">
            <v>DEGF</v>
          </cell>
          <cell r="I7" t="str">
            <v>OUTSIDE AIR TEMPERATURE</v>
          </cell>
          <cell r="J7" t="str">
            <v>Average</v>
          </cell>
          <cell r="K7">
            <v>38906.708333333336</v>
          </cell>
          <cell r="L7">
            <v>83.403022766113281</v>
          </cell>
          <cell r="M7">
            <v>100</v>
          </cell>
        </row>
        <row r="8">
          <cell r="G8" t="str">
            <v>=PHDGetData("192.168.32.16", C8, 'DCS Input Data'!$E$1, 'DCS Input Data'!$E$2, "", "Average", "OVERALL REDUCTION", 0, "Before", UNI_RET_TAG+UNI_RET_DESC+UNI_RET_UNIT+UNI_RET_TIME+UNI_RET_VALUE+UNI_RET_CONF, UNI_NOTHING)</v>
          </cell>
          <cell r="H8" t="str">
            <v>INHG</v>
          </cell>
          <cell r="I8" t="str">
            <v>BAROMETRIC PRESSURE</v>
          </cell>
          <cell r="J8" t="str">
            <v>Average</v>
          </cell>
          <cell r="K8">
            <v>38906.708333333336</v>
          </cell>
          <cell r="L8">
            <v>29.748920440673828</v>
          </cell>
          <cell r="M8">
            <v>0</v>
          </cell>
        </row>
        <row r="9">
          <cell r="G9" t="str">
            <v>=PHDGetData("192.168.32.16", C9, 'DCS Input Data'!$E$1, 'DCS Input Data'!$E$2, "", "Average", "OVERALL REDUCTION", 0, "Before", UNI_RET_TAG+UNI_RET_DESC+UNI_RET_UNIT+UNI_RET_TIME+UNI_RET_VALUE+UNI_RET_CONF, UNI_NOTHING)</v>
          </cell>
          <cell r="H9" t="str">
            <v>INWG</v>
          </cell>
          <cell r="I9" t="str">
            <v>FDF3A DISCHARGE AIR PRES</v>
          </cell>
          <cell r="J9" t="str">
            <v>Average</v>
          </cell>
          <cell r="K9">
            <v>38906.708333333336</v>
          </cell>
          <cell r="L9">
            <v>14.806483777364095</v>
          </cell>
          <cell r="M9">
            <v>100</v>
          </cell>
        </row>
        <row r="10">
          <cell r="G10" t="str">
            <v>=PHDGetData("192.168.32.16", C10, 'DCS Input Data'!$E$1, 'DCS Input Data'!$E$2, "", "Average", "OVERALL REDUCTION", 0, "Before", UNI_RET_TAG+UNI_RET_DESC+UNI_RET_UNIT+UNI_RET_TIME+UNI_RET_VALUE+UNI_RET_CONF, UNI_NOTHING)</v>
          </cell>
          <cell r="H10" t="str">
            <v>INWG</v>
          </cell>
          <cell r="I10" t="str">
            <v>FDF3B DISCHARGE AIR PRES</v>
          </cell>
          <cell r="J10" t="str">
            <v>Average</v>
          </cell>
          <cell r="K10">
            <v>38906.708333333336</v>
          </cell>
          <cell r="L10">
            <v>16.163140646616618</v>
          </cell>
          <cell r="M10">
            <v>100</v>
          </cell>
        </row>
        <row r="11">
          <cell r="G11" t="str">
            <v>=PHDGetData("192.168.32.16", C11, 'DCS Input Data'!$E$1, 'DCS Input Data'!$E$2, "", "Average", "OVERALL REDUCTION", 0, "Before", UNI_RET_TAG+UNI_RET_DESC+UNI_RET_UNIT+UNI_RET_TIME+UNI_RET_VALUE+UNI_RET_CONF, UNI_NOTHING)</v>
          </cell>
          <cell r="H11" t="str">
            <v>DEGF</v>
          </cell>
          <cell r="I11" t="str">
            <v>AIRHTR 3A IN AIR TEMP</v>
          </cell>
          <cell r="J11" t="str">
            <v>Average</v>
          </cell>
          <cell r="K11">
            <v>38906.708333333336</v>
          </cell>
          <cell r="L11">
            <v>153.42111358642578</v>
          </cell>
          <cell r="M11">
            <v>100</v>
          </cell>
        </row>
        <row r="12">
          <cell r="G12" t="str">
            <v>=PHDGetData("192.168.32.16", C12, 'DCS Input Data'!$E$1, 'DCS Input Data'!$E$2, "", "Average", "OVERALL REDUCTION", 0, "Before", UNI_RET_TAG+UNI_RET_DESC+UNI_RET_UNIT+UNI_RET_TIME+UNI_RET_VALUE+UNI_RET_CONF, UNI_NOTHING)</v>
          </cell>
          <cell r="H12" t="str">
            <v>DEGF</v>
          </cell>
          <cell r="I12" t="str">
            <v>AIRHTR 3B IN AIR TEMP</v>
          </cell>
          <cell r="J12" t="str">
            <v>Average</v>
          </cell>
          <cell r="K12">
            <v>38906.708333333336</v>
          </cell>
          <cell r="L12">
            <v>135.09381052652995</v>
          </cell>
          <cell r="M12">
            <v>100</v>
          </cell>
        </row>
        <row r="13">
          <cell r="G13" t="str">
            <v>=PHDGetData("192.168.32.16", C13, 'DCS Input Data'!$E$1, 'DCS Input Data'!$E$2, "", "Average", "OVERALL REDUCTION", 0, "Before", UNI_RET_TAG+UNI_RET_DESC+UNI_RET_UNIT+UNI_RET_TIME+UNI_RET_VALUE+UNI_RET_CONF, UNI_NOTHING)</v>
          </cell>
          <cell r="H13" t="str">
            <v>INWG</v>
          </cell>
          <cell r="I13" t="str">
            <v>AIR PRHTR 3A INL AIR PRS</v>
          </cell>
          <cell r="J13" t="str">
            <v>Average</v>
          </cell>
          <cell r="K13">
            <v>38906.708333333336</v>
          </cell>
          <cell r="L13">
            <v>12.675439929962158</v>
          </cell>
          <cell r="M13">
            <v>100</v>
          </cell>
        </row>
        <row r="14">
          <cell r="G14" t="str">
            <v>=PHDGetData("192.168.32.16", C14, 'DCS Input Data'!$E$1, 'DCS Input Data'!$E$2, "", "Average", "OVERALL REDUCTION", 0, "Before", UNI_RET_TAG+UNI_RET_DESC+UNI_RET_UNIT+UNI_RET_TIME+UNI_RET_VALUE+UNI_RET_CONF, UNI_NOTHING)</v>
          </cell>
          <cell r="H14" t="str">
            <v>INWG</v>
          </cell>
          <cell r="I14" t="str">
            <v>AIR PRHTR 3B INL AIR PRS</v>
          </cell>
          <cell r="J14" t="str">
            <v>Average</v>
          </cell>
          <cell r="K14">
            <v>38906.708333333336</v>
          </cell>
          <cell r="L14">
            <v>11.591273260116576</v>
          </cell>
          <cell r="M14">
            <v>100</v>
          </cell>
        </row>
        <row r="15">
          <cell r="G15" t="str">
            <v>=PHDGetData("192.168.32.16", C15, 'DCS Input Data'!$E$1, 'DCS Input Data'!$E$2, "", "Average", "OVERALL REDUCTION", 0, "Before", UNI_RET_TAG+UNI_RET_DESC+UNI_RET_UNIT+UNI_RET_TIME+UNI_RET_VALUE+UNI_RET_CONF, UNI_NOTHING)</v>
          </cell>
          <cell r="H15" t="str">
            <v>DEGF</v>
          </cell>
          <cell r="I15" t="str">
            <v>WINDBOX AIR TEMPERATURE</v>
          </cell>
          <cell r="J15" t="str">
            <v>Average</v>
          </cell>
          <cell r="K15">
            <v>38906.708333333336</v>
          </cell>
          <cell r="L15">
            <v>553.41475423177087</v>
          </cell>
          <cell r="M15">
            <v>100</v>
          </cell>
        </row>
        <row r="16">
          <cell r="G16" t="str">
            <v>=PHDGetData("192.168.32.16", C16, 'DCS Input Data'!$E$1, 'DCS Input Data'!$E$2, "", "Average", "OVERALL REDUCTION", 0, "Before", UNI_RET_TAG+UNI_RET_DESC+UNI_RET_UNIT+UNI_RET_TIME+UNI_RET_VALUE+UNI_RET_CONF, UNI_NOTHING)</v>
          </cell>
          <cell r="H16" t="str">
            <v>DEGF</v>
          </cell>
          <cell r="I16" t="str">
            <v>WINDBOX AIR TEMPERATURE</v>
          </cell>
          <cell r="J16" t="str">
            <v>Average</v>
          </cell>
          <cell r="K16">
            <v>38906.708333333336</v>
          </cell>
          <cell r="L16">
            <v>553.41475423177087</v>
          </cell>
          <cell r="M16">
            <v>100</v>
          </cell>
        </row>
        <row r="17">
          <cell r="G17" t="str">
            <v>=PHDGetData("192.168.32.16", C17, 'DCS Input Data'!$E$1, 'DCS Input Data'!$E$2, "", "Average", "OVERALL REDUCTION", 0, "Before", UNI_RET_TAG+UNI_RET_DESC+UNI_RET_UNIT+UNI_RET_TIME+UNI_RET_VALUE+UNI_RET_CONF, UNI_NOTHING)</v>
          </cell>
          <cell r="H17" t="str">
            <v>INWG</v>
          </cell>
          <cell r="I17" t="str">
            <v>WINDBOX AIR PRESSURE</v>
          </cell>
          <cell r="J17" t="str">
            <v>Average</v>
          </cell>
          <cell r="K17">
            <v>38906.708333333336</v>
          </cell>
          <cell r="L17">
            <v>4.7926596959431969</v>
          </cell>
          <cell r="M17">
            <v>100</v>
          </cell>
        </row>
        <row r="18">
          <cell r="G18" t="str">
            <v>=PHDGetData("192.168.32.16", C18, 'DCS Input Data'!$E$1, 'DCS Input Data'!$E$2, "", "Average", "OVERALL REDUCTION", 0, "Before", UNI_RET_TAG+UNI_RET_DESC+UNI_RET_UNIT+UNI_RET_TIME+UNI_RET_VALUE+UNI_RET_CONF, UNI_NOTHING)</v>
          </cell>
          <cell r="H18" t="str">
            <v>INWG</v>
          </cell>
          <cell r="I18" t="str">
            <v>WINDBOX AIR PRESSURE</v>
          </cell>
          <cell r="J18" t="str">
            <v>Average</v>
          </cell>
          <cell r="K18">
            <v>38906.708333333336</v>
          </cell>
          <cell r="L18">
            <v>4.7926596959431969</v>
          </cell>
          <cell r="M18">
            <v>100</v>
          </cell>
        </row>
        <row r="19">
          <cell r="G19" t="str">
            <v>=PHDGetData("192.168.32.16", C19, 'DCS Input Data'!$E$1, 'DCS Input Data'!$E$2, "", "Average", "OVERALL REDUCTION", 0, "Before", UNI_RET_TAG+UNI_RET_DESC+UNI_RET_UNIT+UNI_RET_TIME+UNI_RET_VALUE+UNI_RET_CONF, UNI_NOTHING)</v>
          </cell>
          <cell r="H19" t="str">
            <v>INWG</v>
          </cell>
          <cell r="I19" t="str">
            <v>REHEATER OUT FLUGAS PRES</v>
          </cell>
          <cell r="J19" t="str">
            <v>Average</v>
          </cell>
          <cell r="K19">
            <v>38906.708333333336</v>
          </cell>
          <cell r="L19">
            <v>-2.6296175161997479</v>
          </cell>
          <cell r="M19">
            <v>100</v>
          </cell>
        </row>
        <row r="20">
          <cell r="G20" t="str">
            <v>=PHDGetData("192.168.32.16", C20, 'DCS Input Data'!$E$1, 'DCS Input Data'!$E$2, "", "Average", "OVERALL REDUCTION", 0, "Before", UNI_RET_TAG+UNI_RET_DESC+UNI_RET_UNIT+UNI_RET_TIME+UNI_RET_VALUE+UNI_RET_CONF, UNI_NOTHING)</v>
          </cell>
          <cell r="H20" t="str">
            <v>INWG</v>
          </cell>
          <cell r="I20" t="str">
            <v>PSH OUTLET FLUGAS PRESS</v>
          </cell>
          <cell r="J20" t="str">
            <v>Average</v>
          </cell>
          <cell r="K20">
            <v>38906.708333333336</v>
          </cell>
          <cell r="L20">
            <v>-5.0025520801544188</v>
          </cell>
          <cell r="M20">
            <v>100</v>
          </cell>
        </row>
        <row r="21">
          <cell r="G21" t="str">
            <v>=PHDGetData("192.168.32.16", C21, 'DCS Input Data'!$E$1, 'DCS Input Data'!$E$2, "", "Average", "OVERALL REDUCTION", 0, "Before", UNI_RET_TAG+UNI_RET_DESC+UNI_RET_UNIT+UNI_RET_TIME+UNI_RET_VALUE+UNI_RET_CONF, UNI_NOTHING)</v>
          </cell>
          <cell r="H21" t="str">
            <v>DEGF</v>
          </cell>
          <cell r="I21" t="str">
            <v>GAS TEMP TO HEATER 3A</v>
          </cell>
          <cell r="J21" t="str">
            <v>Average</v>
          </cell>
          <cell r="K21">
            <v>38906.708333333336</v>
          </cell>
          <cell r="L21">
            <v>493.22729226006402</v>
          </cell>
          <cell r="M21">
            <v>100</v>
          </cell>
        </row>
        <row r="22">
          <cell r="G22" t="str">
            <v>=PHDGetData("192.168.32.16", C22, 'DCS Input Data'!$E$1, 'DCS Input Data'!$E$2, "", "Average", "OVERALL REDUCTION", 0, "Before", UNI_RET_TAG+UNI_RET_DESC+UNI_RET_UNIT+UNI_RET_TIME+UNI_RET_VALUE+UNI_RET_CONF, UNI_NOTHING)</v>
          </cell>
          <cell r="H22" t="str">
            <v>DEGF</v>
          </cell>
          <cell r="I22" t="str">
            <v>GAS TEMP TO HEATER 3A</v>
          </cell>
          <cell r="J22" t="str">
            <v>Average</v>
          </cell>
          <cell r="K22">
            <v>38906.708333333336</v>
          </cell>
          <cell r="L22">
            <v>634.86115188598637</v>
          </cell>
          <cell r="M22">
            <v>100</v>
          </cell>
        </row>
        <row r="23">
          <cell r="G23" t="str">
            <v>=PHDGetData("192.168.32.16", C23, 'DCS Input Data'!$E$1, 'DCS Input Data'!$E$2, "", "Average", "OVERALL REDUCTION", 0, "Before", UNI_RET_TAG+UNI_RET_DESC+UNI_RET_UNIT+UNI_RET_TIME+UNI_RET_VALUE+UNI_RET_CONF, UNI_NOTHING)</v>
          </cell>
          <cell r="H23" t="str">
            <v>DEGF</v>
          </cell>
          <cell r="I23" t="str">
            <v>GAS TEMP TO HEATER 3A</v>
          </cell>
          <cell r="J23" t="str">
            <v>Average</v>
          </cell>
          <cell r="K23">
            <v>38906.708333333336</v>
          </cell>
          <cell r="L23">
            <v>631.56646728515625</v>
          </cell>
          <cell r="M23">
            <v>0</v>
          </cell>
        </row>
        <row r="24">
          <cell r="G24" t="str">
            <v>=PHDGetData("192.168.32.16", C24, 'DCS Input Data'!$E$1, 'DCS Input Data'!$E$2, "", "Average", "OVERALL REDUCTION", 0, "Before", UNI_RET_TAG+UNI_RET_DESC+UNI_RET_UNIT+UNI_RET_TIME+UNI_RET_VALUE+UNI_RET_CONF, UNI_NOTHING)</v>
          </cell>
          <cell r="H24" t="str">
            <v>DEGF</v>
          </cell>
          <cell r="I24" t="str">
            <v>GAS TEMP TO HEATER 3B</v>
          </cell>
          <cell r="J24" t="str">
            <v>Average</v>
          </cell>
          <cell r="K24">
            <v>38906.708333333336</v>
          </cell>
          <cell r="L24">
            <v>630.2879638671875</v>
          </cell>
          <cell r="M24">
            <v>0</v>
          </cell>
        </row>
        <row r="25">
          <cell r="G25" t="str">
            <v>=PHDGetData("192.168.32.16", C25, 'DCS Input Data'!$E$1, 'DCS Input Data'!$E$2, "", "Average", "OVERALL REDUCTION", 0, "Before", UNI_RET_TAG+UNI_RET_DESC+UNI_RET_UNIT+UNI_RET_TIME+UNI_RET_VALUE+UNI_RET_CONF, UNI_NOTHING)</v>
          </cell>
          <cell r="H25" t="str">
            <v>DEGF</v>
          </cell>
          <cell r="I25" t="str">
            <v>GAS TEMP TO HEATER 3B</v>
          </cell>
          <cell r="J25" t="str">
            <v>Average</v>
          </cell>
          <cell r="K25">
            <v>38906.708333333336</v>
          </cell>
          <cell r="L25">
            <v>626.08676147460938</v>
          </cell>
          <cell r="M25">
            <v>0</v>
          </cell>
        </row>
        <row r="26">
          <cell r="G26" t="str">
            <v>=PHDGetData("192.168.32.16", C26, 'DCS Input Data'!$E$1, 'DCS Input Data'!$E$2, "", "Average", "OVERALL REDUCTION", 0, "Before", UNI_RET_TAG+UNI_RET_DESC+UNI_RET_UNIT+UNI_RET_TIME+UNI_RET_VALUE+UNI_RET_CONF, UNI_NOTHING)</v>
          </cell>
          <cell r="H26" t="str">
            <v>DEGF</v>
          </cell>
          <cell r="I26" t="str">
            <v>GAS TEMP TO HEATER 3B</v>
          </cell>
          <cell r="J26" t="str">
            <v>Average</v>
          </cell>
          <cell r="K26">
            <v>38906.708333333336</v>
          </cell>
          <cell r="L26">
            <v>630.99860790676541</v>
          </cell>
          <cell r="M26">
            <v>100</v>
          </cell>
        </row>
        <row r="27">
          <cell r="G27" t="str">
            <v>=PHDGetData("192.168.32.16", C27, 'DCS Input Data'!$E$1, 'DCS Input Data'!$E$2, "", "Average", "OVERALL REDUCTION", 0, "Before", UNI_RET_TAG+UNI_RET_DESC+UNI_RET_UNIT+UNI_RET_TIME+UNI_RET_VALUE+UNI_RET_CONF, UNI_NOTHING)</v>
          </cell>
          <cell r="H27" t="str">
            <v>DEGF</v>
          </cell>
          <cell r="I27" t="str">
            <v>GAS TEMP TO HEATER 3B</v>
          </cell>
          <cell r="J27" t="str">
            <v>Average</v>
          </cell>
          <cell r="K27">
            <v>38906.708333333336</v>
          </cell>
          <cell r="L27">
            <v>634.14891815185547</v>
          </cell>
          <cell r="M27">
            <v>100</v>
          </cell>
        </row>
        <row r="28">
          <cell r="G28" t="str">
            <v>=PHDGetData("192.168.32.16", C28, 'DCS Input Data'!$E$1, 'DCS Input Data'!$E$2, "", "Average", "OVERALL REDUCTION", 0, "Before", UNI_RET_TAG+UNI_RET_DESC+UNI_RET_UNIT+UNI_RET_TIME+UNI_RET_VALUE+UNI_RET_CONF, UNI_NOTHING)</v>
          </cell>
          <cell r="H28" t="str">
            <v>DEGF</v>
          </cell>
          <cell r="I28" t="str">
            <v>GAS TEMP TO HEATER 3B</v>
          </cell>
          <cell r="J28" t="str">
            <v>Average</v>
          </cell>
          <cell r="K28">
            <v>38906.708333333336</v>
          </cell>
          <cell r="L28">
            <v>630.61977767944336</v>
          </cell>
          <cell r="M28">
            <v>100</v>
          </cell>
        </row>
        <row r="29">
          <cell r="G29" t="str">
            <v>=PHDGetData("192.168.32.16", C29, 'DCS Input Data'!$E$1, 'DCS Input Data'!$E$2, "", "Average", "OVERALL REDUCTION", 0, "Before", UNI_RET_TAG+UNI_RET_DESC+UNI_RET_UNIT+UNI_RET_TIME+UNI_RET_VALUE+UNI_RET_CONF, UNI_NOTHING)</v>
          </cell>
          <cell r="H29" t="str">
            <v>INWG</v>
          </cell>
          <cell r="I29" t="str">
            <v>AIR PRHT 3B IN FLUGAS PR</v>
          </cell>
          <cell r="J29" t="str">
            <v>Average</v>
          </cell>
          <cell r="K29">
            <v>38906.708333333336</v>
          </cell>
          <cell r="L29">
            <v>17.935299587249755</v>
          </cell>
          <cell r="M29">
            <v>100</v>
          </cell>
        </row>
        <row r="30">
          <cell r="G30" t="str">
            <v>=PHDGetData("192.168.32.16", C30, 'DCS Input Data'!$E$1, 'DCS Input Data'!$E$2, "", "Average", "OVERALL REDUCTION", 0, "Before", UNI_RET_TAG+UNI_RET_DESC+UNI_RET_UNIT+UNI_RET_TIME+UNI_RET_VALUE+UNI_RET_CONF, UNI_NOTHING)</v>
          </cell>
          <cell r="H30" t="str">
            <v>INWG</v>
          </cell>
          <cell r="I30" t="str">
            <v>AIR PRHT 3B IN FLUGAS PR</v>
          </cell>
          <cell r="J30" t="str">
            <v>Average</v>
          </cell>
          <cell r="K30">
            <v>38906.708333333336</v>
          </cell>
          <cell r="L30">
            <v>18.165007527669271</v>
          </cell>
          <cell r="M30">
            <v>100</v>
          </cell>
        </row>
        <row r="31">
          <cell r="G31" t="str">
            <v>=PHDGetData("192.168.32.16", C31, 'DCS Input Data'!$E$1, 'DCS Input Data'!$E$2, "", "Average", "OVERALL REDUCTION", 0, "Before", UNI_RET_TAG+UNI_RET_DESC+UNI_RET_UNIT+UNI_RET_TIME+UNI_RET_VALUE+UNI_RET_CONF, UNI_NOTHING)</v>
          </cell>
          <cell r="H31" t="str">
            <v>DEGF</v>
          </cell>
          <cell r="I31" t="str">
            <v>AIRHTR 3A OT FLUGAS TEMP</v>
          </cell>
          <cell r="J31" t="str">
            <v>Average</v>
          </cell>
          <cell r="K31">
            <v>38906.708333333336</v>
          </cell>
          <cell r="L31">
            <v>306.41910807291669</v>
          </cell>
          <cell r="M31">
            <v>100</v>
          </cell>
        </row>
        <row r="32">
          <cell r="G32" t="str">
            <v>=PHDGetData("192.168.32.16", C32, 'DCS Input Data'!$E$1, 'DCS Input Data'!$E$2, "", "Average", "OVERALL REDUCTION", 0, "Before", UNI_RET_TAG+UNI_RET_DESC+UNI_RET_UNIT+UNI_RET_TIME+UNI_RET_VALUE+UNI_RET_CONF, UNI_NOTHING)</v>
          </cell>
          <cell r="H32" t="str">
            <v>DEGF</v>
          </cell>
          <cell r="I32" t="str">
            <v>AIRHTR 3B OT FLUGAS TEMP</v>
          </cell>
          <cell r="J32" t="str">
            <v>Average</v>
          </cell>
          <cell r="K32">
            <v>38906.708333333336</v>
          </cell>
          <cell r="L32">
            <v>324.7740427652995</v>
          </cell>
          <cell r="M32">
            <v>100</v>
          </cell>
        </row>
        <row r="33">
          <cell r="G33" t="str">
            <v>=PHDGetData("192.168.32.16", C33, 'DCS Input Data'!$E$1, 'DCS Input Data'!$E$2, "", "Average", "OVERALL REDUCTION", 0, "Before", UNI_RET_TAG+UNI_RET_DESC+UNI_RET_UNIT+UNI_RET_TIME+UNI_RET_VALUE+UNI_RET_CONF, UNI_NOTHING)</v>
          </cell>
          <cell r="H33" t="str">
            <v>INWG</v>
          </cell>
          <cell r="I33" t="str">
            <v>AIR PRHT 3A OT FLUGAS PR</v>
          </cell>
          <cell r="J33" t="str">
            <v>Average</v>
          </cell>
          <cell r="K33">
            <v>38906.708333333336</v>
          </cell>
          <cell r="L33">
            <v>26.869386831919353</v>
          </cell>
          <cell r="M33">
            <v>100</v>
          </cell>
        </row>
        <row r="34">
          <cell r="G34" t="str">
            <v>=PHDGetData("192.168.32.16", C34, 'DCS Input Data'!$E$1, 'DCS Input Data'!$E$2, "", "Average", "OVERALL REDUCTION", 0, "Before", UNI_RET_TAG+UNI_RET_DESC+UNI_RET_UNIT+UNI_RET_TIME+UNI_RET_VALUE+UNI_RET_CONF, UNI_NOTHING)</v>
          </cell>
          <cell r="H34" t="str">
            <v>INWG</v>
          </cell>
          <cell r="I34" t="str">
            <v>AIR HTR 3B OUT FLUE GAS</v>
          </cell>
          <cell r="J34" t="str">
            <v>Average</v>
          </cell>
          <cell r="K34">
            <v>38906.708333333336</v>
          </cell>
          <cell r="L34">
            <v>28.401844120025636</v>
          </cell>
          <cell r="M34">
            <v>100</v>
          </cell>
        </row>
        <row r="35">
          <cell r="G35" t="str">
            <v>=PHDGetData("192.168.32.16", C35, 'DCS Input Data'!$E$1, 'DCS Input Data'!$E$2, "", "Average", "OVERALL REDUCTION", 0, "Before", UNI_RET_TAG+UNI_RET_DESC+UNI_RET_UNIT+UNI_RET_TIME+UNI_RET_VALUE+UNI_RET_CONF, UNI_NOTHING)</v>
          </cell>
          <cell r="H35" t="str">
            <v>DEGF</v>
          </cell>
          <cell r="I35" t="str">
            <v>COND PUMP 3A SUCT TEMP</v>
          </cell>
          <cell r="J35" t="str">
            <v>Average</v>
          </cell>
          <cell r="K35">
            <v>38906.708333333336</v>
          </cell>
          <cell r="L35">
            <v>122.45210647583008</v>
          </cell>
          <cell r="M35">
            <v>100</v>
          </cell>
        </row>
        <row r="36">
          <cell r="G36" t="str">
            <v>=PHDGetData("192.168.32.16", C36, 'DCS Input Data'!$E$1, 'DCS Input Data'!$E$2, "", "Average", "OVERALL REDUCTION", 0, "Before", UNI_RET_TAG+UNI_RET_DESC+UNI_RET_UNIT+UNI_RET_TIME+UNI_RET_VALUE+UNI_RET_CONF, UNI_NOTHING)</v>
          </cell>
          <cell r="H36" t="str">
            <v>DEGF</v>
          </cell>
          <cell r="I36" t="str">
            <v>COND PUMP 3B SUCT TEMP</v>
          </cell>
          <cell r="J36" t="str">
            <v>Average</v>
          </cell>
          <cell r="K36">
            <v>38906.708333333336</v>
          </cell>
          <cell r="L36">
            <v>122.33963012695313</v>
          </cell>
          <cell r="M36">
            <v>100</v>
          </cell>
        </row>
        <row r="37">
          <cell r="G37" t="str">
            <v>=PHDGetData("192.168.32.16", C37, 'DCS Input Data'!$E$1, 'DCS Input Data'!$E$2, "", "Average", "OVERALL REDUCTION", 0, "Before", UNI_RET_TAG+UNI_RET_DESC+UNI_RET_UNIT+UNI_RET_TIME+UNI_RET_VALUE+UNI_RET_CONF, UNI_NOTHING)</v>
          </cell>
          <cell r="H37" t="str">
            <v>PSIG</v>
          </cell>
          <cell r="I37" t="str">
            <v>CONDENSATE HEADER PRESS</v>
          </cell>
          <cell r="J37" t="str">
            <v>Average</v>
          </cell>
          <cell r="K37">
            <v>38906.708333333336</v>
          </cell>
          <cell r="L37">
            <v>355.62936808268228</v>
          </cell>
          <cell r="M37">
            <v>100</v>
          </cell>
        </row>
        <row r="38">
          <cell r="G38" t="str">
            <v>=PHDGetData("192.168.32.16", C38, 'DCS Input Data'!$E$1, 'DCS Input Data'!$E$2, "", "Average", "OVERALL REDUCTION", 0, "Before", UNI_RET_TAG+UNI_RET_DESC+UNI_RET_UNIT+UNI_RET_TIME+UNI_RET_VALUE+UNI_RET_CONF, UNI_NOTHING)</v>
          </cell>
          <cell r="H38" t="str">
            <v>DEGF</v>
          </cell>
          <cell r="I38" t="str">
            <v>FWHTR 36 COND IN TEMP</v>
          </cell>
          <cell r="J38" t="str">
            <v>Average</v>
          </cell>
          <cell r="K38">
            <v>38906.708333333336</v>
          </cell>
          <cell r="L38">
            <v>124.36077880859375</v>
          </cell>
          <cell r="M38">
            <v>100</v>
          </cell>
        </row>
        <row r="39">
          <cell r="G39" t="str">
            <v>=PHDGetData("192.168.32.16", C39, 'DCS Input Data'!$E$1, 'DCS Input Data'!$E$2, "", "Average", "OVERALL REDUCTION", 0, "Before", UNI_RET_TAG+UNI_RET_DESC+UNI_RET_UNIT+UNI_RET_TIME+UNI_RET_VALUE+UNI_RET_CONF, UNI_NOTHING)</v>
          </cell>
          <cell r="H39" t="str">
            <v>DEGF</v>
          </cell>
          <cell r="I39" t="str">
            <v>FWHTR 35 COND IN TEMP</v>
          </cell>
          <cell r="J39" t="str">
            <v>Average</v>
          </cell>
          <cell r="K39">
            <v>38906.708333333336</v>
          </cell>
          <cell r="L39">
            <v>177.51473185221354</v>
          </cell>
          <cell r="M39">
            <v>100</v>
          </cell>
        </row>
        <row r="40">
          <cell r="G40" t="str">
            <v>=PHDGetData("192.168.32.16", C40, 'DCS Input Data'!$E$1, 'DCS Input Data'!$E$2, "", "Average", "OVERALL REDUCTION", 0, "Before", UNI_RET_TAG+UNI_RET_DESC+UNI_RET_UNIT+UNI_RET_TIME+UNI_RET_VALUE+UNI_RET_CONF, UNI_NOTHING)</v>
          </cell>
          <cell r="H40" t="str">
            <v>DEGF</v>
          </cell>
          <cell r="I40" t="str">
            <v>FWHTR 34 COND IN TEMP</v>
          </cell>
          <cell r="J40" t="str">
            <v>Average</v>
          </cell>
          <cell r="K40">
            <v>38906.708333333336</v>
          </cell>
          <cell r="L40">
            <v>242.40965627034504</v>
          </cell>
          <cell r="M40">
            <v>100</v>
          </cell>
        </row>
        <row r="41">
          <cell r="G41" t="str">
            <v>=PHDGetData("192.168.32.16", C41, 'DCS Input Data'!$E$1, 'DCS Input Data'!$E$2, "", "Average", "OVERALL REDUCTION", 0, "Before", UNI_RET_TAG+UNI_RET_DESC+UNI_RET_UNIT+UNI_RET_TIME+UNI_RET_VALUE+UNI_RET_CONF, UNI_NOTHING)</v>
          </cell>
          <cell r="H41" t="str">
            <v>DEGF</v>
          </cell>
          <cell r="I41" t="str">
            <v>DEAREATOR COND IN TEMP</v>
          </cell>
          <cell r="J41" t="str">
            <v>Average</v>
          </cell>
          <cell r="K41">
            <v>38906.708333333336</v>
          </cell>
          <cell r="L41">
            <v>299.61233673095705</v>
          </cell>
          <cell r="M41">
            <v>100</v>
          </cell>
        </row>
        <row r="42">
          <cell r="G42" t="str">
            <v>=PHDGetData("192.168.32.16", C42, 'DCS Input Data'!$E$1, 'DCS Input Data'!$E$2, "", "Average", "OVERALL REDUCTION", 0, "Before", UNI_RET_TAG+UNI_RET_DESC+UNI_RET_UNIT+UNI_RET_TIME+UNI_RET_VALUE+UNI_RET_CONF, UNI_NOTHING)</v>
          </cell>
          <cell r="H42" t="str">
            <v>DEGF</v>
          </cell>
          <cell r="I42" t="str">
            <v>DEA OUTLET WATER TEMP</v>
          </cell>
          <cell r="J42" t="str">
            <v>Average</v>
          </cell>
          <cell r="K42">
            <v>38906.708333333336</v>
          </cell>
          <cell r="L42">
            <v>376.0406463623047</v>
          </cell>
          <cell r="M42">
            <v>100</v>
          </cell>
        </row>
        <row r="43">
          <cell r="G43" t="str">
            <v>=PHDGetData("192.168.32.16", C43, 'DCS Input Data'!$E$1, 'DCS Input Data'!$E$2, "", "Average", "OVERALL REDUCTION", 0, "Before", UNI_RET_TAG+UNI_RET_DESC+UNI_RET_UNIT+UNI_RET_TIME+UNI_RET_VALUE+UNI_RET_CONF, UNI_NOTHING)</v>
          </cell>
          <cell r="H43" t="str">
            <v>KPPH</v>
          </cell>
          <cell r="I43" t="str">
            <v>WATER TO DEAREATOR FLOW</v>
          </cell>
          <cell r="J43" t="str">
            <v>Average</v>
          </cell>
          <cell r="K43">
            <v>38906.708333333336</v>
          </cell>
          <cell r="L43">
            <v>1738.2004007975261</v>
          </cell>
          <cell r="M43">
            <v>100</v>
          </cell>
        </row>
        <row r="45">
          <cell r="G45" t="str">
            <v>=PHDGetData("192.168.32.16", C45, 'DCS Input Data'!$E$1, 'DCS Input Data'!$E$2, "", "Average", "OVERALL REDUCTION", 0, "Before", UNI_RET_TAG+UNI_RET_DESC+UNI_RET_UNIT+UNI_RET_TIME+UNI_RET_VALUE+UNI_RET_CONF, UNI_NOTHING)</v>
          </cell>
          <cell r="H45" t="str">
            <v>DEGF</v>
          </cell>
          <cell r="I45" t="str">
            <v>BFP3 DISCHARGE FW TEMP</v>
          </cell>
          <cell r="J45" t="str">
            <v>Average</v>
          </cell>
          <cell r="K45">
            <v>38906.708333333336</v>
          </cell>
          <cell r="L45">
            <v>383.11655324300131</v>
          </cell>
          <cell r="M45">
            <v>100</v>
          </cell>
        </row>
        <row r="46">
          <cell r="G46" t="str">
            <v>=PHDGetData("192.168.32.16", C46, 'DCS Input Data'!$E$1, 'DCS Input Data'!$E$2, "", "Average", "OVERALL REDUCTION", 0, "Before", UNI_RET_TAG+UNI_RET_DESC+UNI_RET_UNIT+UNI_RET_TIME+UNI_RET_VALUE+UNI_RET_CONF, UNI_NOTHING)</v>
          </cell>
          <cell r="H46" t="str">
            <v>DEGF</v>
          </cell>
          <cell r="I46" t="str">
            <v>FWHTR 32 FEEDWTR IN TEMP</v>
          </cell>
          <cell r="J46" t="str">
            <v>Average</v>
          </cell>
          <cell r="K46">
            <v>38906.708333333336</v>
          </cell>
          <cell r="L46">
            <v>383.65053812662762</v>
          </cell>
          <cell r="M46">
            <v>100</v>
          </cell>
        </row>
        <row r="47">
          <cell r="G47" t="str">
            <v>=PHDGetData("192.168.32.16", C47, 'DCS Input Data'!$E$1, 'DCS Input Data'!$E$2, "", "Average", "OVERALL REDUCTION", 0, "Before", UNI_RET_TAG+UNI_RET_DESC+UNI_RET_UNIT+UNI_RET_TIME+UNI_RET_VALUE+UNI_RET_CONF, UNI_NOTHING)</v>
          </cell>
          <cell r="H47" t="str">
            <v>DEGF</v>
          </cell>
          <cell r="I47" t="str">
            <v>FWHTR 31 FEEDWTR IN TEMP</v>
          </cell>
          <cell r="J47" t="str">
            <v>Average</v>
          </cell>
          <cell r="K47">
            <v>38906.708333333336</v>
          </cell>
          <cell r="L47">
            <v>408.49393717447919</v>
          </cell>
          <cell r="M47">
            <v>100</v>
          </cell>
        </row>
        <row r="48">
          <cell r="G48" t="str">
            <v>=PHDGetData("192.168.32.16", C48, 'DCS Input Data'!$E$1, 'DCS Input Data'!$E$2, "", "Average", "OVERALL REDUCTION", 0, "Before", UNI_RET_TAG+UNI_RET_DESC+UNI_RET_UNIT+UNI_RET_TIME+UNI_RET_VALUE+UNI_RET_CONF, UNI_NOTHING)</v>
          </cell>
          <cell r="H48" t="str">
            <v>DEGF</v>
          </cell>
          <cell r="I48" t="str">
            <v>FWHTR 31 OUTLET FW TEMP</v>
          </cell>
          <cell r="J48" t="str">
            <v>Average</v>
          </cell>
          <cell r="K48">
            <v>38906.708333333336</v>
          </cell>
          <cell r="L48">
            <v>467.27963155110677</v>
          </cell>
          <cell r="M48">
            <v>100</v>
          </cell>
        </row>
        <row r="49">
          <cell r="G49" t="str">
            <v>=PHDGetData("192.168.32.16", C49, 'DCS Input Data'!$E$1, 'DCS Input Data'!$E$2, "", "Average", "OVERALL REDUCTION", 0, "Before", UNI_RET_TAG+UNI_RET_DESC+UNI_RET_UNIT+UNI_RET_TIME+UNI_RET_VALUE+UNI_RET_CONF, UNI_NOTHING)</v>
          </cell>
          <cell r="H49" t="str">
            <v>DEGF</v>
          </cell>
          <cell r="I49" t="str">
            <v>ECON FEEDWATER IN TEMP</v>
          </cell>
          <cell r="J49" t="str">
            <v>Average</v>
          </cell>
          <cell r="K49">
            <v>38906.708333333336</v>
          </cell>
          <cell r="L49">
            <v>460.05247141520181</v>
          </cell>
          <cell r="M49">
            <v>100</v>
          </cell>
        </row>
        <row r="50">
          <cell r="G50" t="str">
            <v>=PHDGetData("192.168.32.16", C50, 'DCS Input Data'!$E$1, 'DCS Input Data'!$E$2, "", "Average", "OVERALL REDUCTION", 0, "Before", UNI_RET_TAG+UNI_RET_DESC+UNI_RET_UNIT+UNI_RET_TIME+UNI_RET_VALUE+UNI_RET_CONF, UNI_NOTHING)</v>
          </cell>
          <cell r="H50" t="str">
            <v>DEGF</v>
          </cell>
          <cell r="I50" t="str">
            <v>ECON FW EAST OUT TEMP</v>
          </cell>
          <cell r="J50" t="str">
            <v>Average</v>
          </cell>
          <cell r="K50">
            <v>38906.708333333336</v>
          </cell>
          <cell r="L50">
            <v>527.09891866048179</v>
          </cell>
          <cell r="M50">
            <v>100</v>
          </cell>
        </row>
        <row r="51">
          <cell r="G51" t="str">
            <v>=PHDGetData("192.168.32.16", C51, 'DCS Input Data'!$E$1, 'DCS Input Data'!$E$2, "", "Average", "OVERALL REDUCTION", 0, "Before", UNI_RET_TAG+UNI_RET_DESC+UNI_RET_UNIT+UNI_RET_TIME+UNI_RET_VALUE+UNI_RET_CONF, UNI_NOTHING)</v>
          </cell>
          <cell r="H51" t="str">
            <v>DEGF</v>
          </cell>
          <cell r="I51" t="str">
            <v>ECON FW WEST OUT TEMP</v>
          </cell>
          <cell r="J51" t="str">
            <v>Average</v>
          </cell>
          <cell r="K51">
            <v>38906.708333333336</v>
          </cell>
          <cell r="L51">
            <v>512.24968109130862</v>
          </cell>
          <cell r="M51">
            <v>100</v>
          </cell>
        </row>
        <row r="52">
          <cell r="G52" t="str">
            <v>=PHDGetData("192.168.32.16", C52, 'DCS Input Data'!$E$1, 'DCS Input Data'!$E$2, "", "Average", "OVERALL REDUCTION", 0, "Before", UNI_RET_TAG+UNI_RET_DESC+UNI_RET_UNIT+UNI_RET_TIME+UNI_RET_VALUE+UNI_RET_CONF, UNI_NOTHING)</v>
          </cell>
          <cell r="H52" t="str">
            <v>PSIG</v>
          </cell>
          <cell r="I52" t="str">
            <v>BFP DISCHARGE PRESSURE</v>
          </cell>
          <cell r="J52" t="str">
            <v>Average</v>
          </cell>
          <cell r="K52">
            <v>38906.708333333336</v>
          </cell>
          <cell r="L52">
            <v>2291.588651529948</v>
          </cell>
          <cell r="M52">
            <v>100</v>
          </cell>
        </row>
        <row r="53">
          <cell r="G53" t="str">
            <v>=PHDGetData("192.168.32.16", C53, 'DCS Input Data'!$E$1, 'DCS Input Data'!$E$2, "", "Average", "OVERALL REDUCTION", 0, "Before", UNI_RET_TAG+UNI_RET_DESC+UNI_RET_UNIT+UNI_RET_TIME+UNI_RET_VALUE+UNI_RET_CONF, UNI_NOTHING)</v>
          </cell>
          <cell r="H53" t="str">
            <v>PSIG</v>
          </cell>
          <cell r="I53" t="str">
            <v>ECON INLET FW PRESSURE</v>
          </cell>
          <cell r="J53" t="str">
            <v>Average</v>
          </cell>
          <cell r="K53">
            <v>38906.708333333336</v>
          </cell>
          <cell r="L53">
            <v>2212.6755696614582</v>
          </cell>
          <cell r="M53">
            <v>100</v>
          </cell>
        </row>
        <row r="54">
          <cell r="G54" t="str">
            <v>=PHDGetData("192.168.32.16", C54, 'DCS Input Data'!$E$1, 'DCS Input Data'!$E$2, "", "Average", "OVERALL REDUCTION", 0, "Before", UNI_RET_TAG+UNI_RET_DESC+UNI_RET_UNIT+UNI_RET_TIME+UNI_RET_VALUE+UNI_RET_CONF, UNI_NOTHING)</v>
          </cell>
          <cell r="H54" t="str">
            <v>KPPH</v>
          </cell>
          <cell r="I54" t="str">
            <v>FEEDWATER FLOW XMTR B</v>
          </cell>
          <cell r="J54" t="str">
            <v>Average</v>
          </cell>
          <cell r="K54">
            <v>38906.708333333336</v>
          </cell>
          <cell r="L54">
            <v>1965.1762430826823</v>
          </cell>
          <cell r="M54">
            <v>100</v>
          </cell>
        </row>
        <row r="55">
          <cell r="G55" t="str">
            <v>=PHDGetData("192.168.32.16", C55, 'DCS Input Data'!$E$1, 'DCS Input Data'!$E$2, "", "Average", "OVERALL REDUCTION", 0, "Before", UNI_RET_TAG+UNI_RET_DESC+UNI_RET_UNIT+UNI_RET_TIME+UNI_RET_VALUE+UNI_RET_CONF, UNI_NOTHING)</v>
          </cell>
          <cell r="H55" t="str">
            <v>INHG</v>
          </cell>
          <cell r="I55" t="str">
            <v>CONDENSER BACKPRESSURE</v>
          </cell>
          <cell r="J55" t="str">
            <v>Average</v>
          </cell>
          <cell r="K55">
            <v>38906.708333333336</v>
          </cell>
          <cell r="L55">
            <v>3.3569846153259277</v>
          </cell>
          <cell r="M55">
            <v>100</v>
          </cell>
        </row>
        <row r="56">
          <cell r="G56" t="str">
            <v>=PHDGetData("192.168.32.16", C56, 'DCS Input Data'!$E$1, 'DCS Input Data'!$E$2, "", "Average", "OVERALL REDUCTION", 0, "Before", UNI_RET_TAG+UNI_RET_DESC+UNI_RET_UNIT+UNI_RET_TIME+UNI_RET_VALUE+UNI_RET_CONF, UNI_NOTHING)</v>
          </cell>
          <cell r="H56" t="str">
            <v>MW</v>
          </cell>
          <cell r="I56" t="str">
            <v>GEN GROSS MW</v>
          </cell>
          <cell r="J56" t="str">
            <v>Average</v>
          </cell>
          <cell r="K56">
            <v>38906.708333333336</v>
          </cell>
          <cell r="L56">
            <v>284.99747645060222</v>
          </cell>
          <cell r="M56">
            <v>100</v>
          </cell>
        </row>
        <row r="57">
          <cell r="G57" t="str">
            <v>=PHDGetData("192.168.32.16", C57, 'DCS Input Data'!$E$1, 'DCS Input Data'!$E$2, "", "Average", "OVERALL REDUCTION", 0, "Before", UNI_RET_TAG+UNI_RET_DESC+UNI_RET_UNIT+UNI_RET_TIME+UNI_RET_VALUE+UNI_RET_CONF, UNI_NOTHING)</v>
          </cell>
          <cell r="H57" t="str">
            <v>MVAR</v>
          </cell>
          <cell r="I57" t="str">
            <v>GENERATOR MEGAVARS</v>
          </cell>
          <cell r="J57" t="str">
            <v>Average</v>
          </cell>
          <cell r="K57">
            <v>38906.708333333336</v>
          </cell>
          <cell r="L57">
            <v>86.843930816650385</v>
          </cell>
          <cell r="M57">
            <v>100</v>
          </cell>
        </row>
        <row r="58">
          <cell r="G58" t="str">
            <v>=PHDGetData("192.168.32.16", C58, 'DCS Input Data'!$E$1, 'DCS Input Data'!$E$2, "", "Average", "OVERALL REDUCTION", 0, "Before", UNI_RET_TAG+UNI_RET_DESC+UNI_RET_UNIT+UNI_RET_TIME+UNI_RET_VALUE+UNI_RET_CONF, UNI_NOTHING)</v>
          </cell>
          <cell r="H58" t="str">
            <v>MW</v>
          </cell>
          <cell r="I58" t="str">
            <v>UNIT AUX. XFMR MEGAWATTS</v>
          </cell>
          <cell r="J58" t="str">
            <v>Average</v>
          </cell>
          <cell r="K58">
            <v>38906.708333333336</v>
          </cell>
          <cell r="L58">
            <v>9.6129369735717773</v>
          </cell>
          <cell r="M58">
            <v>100</v>
          </cell>
        </row>
        <row r="59">
          <cell r="G59" t="str">
            <v>=PHDGetData("192.168.32.16", C59, 'DCS Input Data'!$E$1, 'DCS Input Data'!$E$2, "", "Average", "OVERALL REDUCTION", 0, "Before", UNI_RET_TAG+UNI_RET_DESC+UNI_RET_UNIT+UNI_RET_TIME+UNI_RET_VALUE+UNI_RET_CONF, UNI_NOTHING)</v>
          </cell>
          <cell r="H59" t="str">
            <v>MW</v>
          </cell>
          <cell r="I59" t="str">
            <v>R.S. XFMR MEGAWATTS</v>
          </cell>
          <cell r="J59" t="str">
            <v>Average</v>
          </cell>
          <cell r="K59">
            <v>38906.708333333336</v>
          </cell>
          <cell r="L59">
            <v>0.15234375</v>
          </cell>
          <cell r="M59">
            <v>100</v>
          </cell>
        </row>
        <row r="60">
          <cell r="G60" t="str">
            <v>=PHDGetData("192.168.32.16", C60, 'DCS Input Data'!$E$1, 'DCS Input Data'!$E$2, "", "Average", "OVERALL REDUCTION", 0, "Before", UNI_RET_TAG+UNI_RET_DESC+UNI_RET_UNIT+UNI_RET_TIME+UNI_RET_VALUE+UNI_RET_CONF, UNI_NOTHING)</v>
          </cell>
          <cell r="H60" t="str">
            <v>DEGF</v>
          </cell>
          <cell r="I60" t="str">
            <v>PULV 3A COAL-AIR TEMP</v>
          </cell>
          <cell r="J60" t="str">
            <v>Average</v>
          </cell>
          <cell r="K60">
            <v>38906.708333333336</v>
          </cell>
          <cell r="L60">
            <v>144.98988444010416</v>
          </cell>
          <cell r="M60">
            <v>100</v>
          </cell>
        </row>
        <row r="61">
          <cell r="G61" t="str">
            <v>=PHDGetData("192.168.32.16", C61, 'DCS Input Data'!$E$1, 'DCS Input Data'!$E$2, "", "Average", "OVERALL REDUCTION", 0, "Before", UNI_RET_TAG+UNI_RET_DESC+UNI_RET_UNIT+UNI_RET_TIME+UNI_RET_VALUE+UNI_RET_CONF, UNI_NOTHING)</v>
          </cell>
          <cell r="H61" t="str">
            <v>DEGF</v>
          </cell>
          <cell r="I61" t="str">
            <v>PULV 3B COAL-AIR TEMP</v>
          </cell>
          <cell r="J61" t="str">
            <v>Average</v>
          </cell>
          <cell r="K61">
            <v>38906.708333333336</v>
          </cell>
          <cell r="L61">
            <v>145.00868326822916</v>
          </cell>
          <cell r="M61">
            <v>100</v>
          </cell>
        </row>
        <row r="62">
          <cell r="G62" t="str">
            <v>=PHDGetData("192.168.32.16", C62, 'DCS Input Data'!$E$1, 'DCS Input Data'!$E$2, "", "Average", "OVERALL REDUCTION", 0, "Before", UNI_RET_TAG+UNI_RET_DESC+UNI_RET_UNIT+UNI_RET_TIME+UNI_RET_VALUE+UNI_RET_CONF, UNI_NOTHING)</v>
          </cell>
          <cell r="H62" t="str">
            <v>DEGF</v>
          </cell>
          <cell r="I62" t="str">
            <v>PULV 3C COAL-AIR TEMP</v>
          </cell>
          <cell r="J62" t="str">
            <v>Average</v>
          </cell>
          <cell r="K62">
            <v>38906.708333333336</v>
          </cell>
          <cell r="L62">
            <v>144.98954925537109</v>
          </cell>
          <cell r="M62">
            <v>100</v>
          </cell>
        </row>
        <row r="63">
          <cell r="G63" t="str">
            <v>=PHDGetData("192.168.32.16", C63, 'DCS Input Data'!$E$1, 'DCS Input Data'!$E$2, "", "Average", "OVERALL REDUCTION", 0, "Before", UNI_RET_TAG+UNI_RET_DESC+UNI_RET_UNIT+UNI_RET_TIME+UNI_RET_VALUE+UNI_RET_CONF, UNI_NOTHING)</v>
          </cell>
          <cell r="H63" t="str">
            <v>DEGF</v>
          </cell>
          <cell r="I63" t="str">
            <v>PULV 3D COAL-AIR TEMP</v>
          </cell>
          <cell r="J63" t="str">
            <v>Average</v>
          </cell>
          <cell r="K63">
            <v>38906.708333333336</v>
          </cell>
          <cell r="L63">
            <v>144.95888773600259</v>
          </cell>
          <cell r="M63">
            <v>100</v>
          </cell>
        </row>
        <row r="64">
          <cell r="G64" t="str">
            <v>=PHDGetData("192.168.32.16", C64, 'DCS Input Data'!$E$1, 'DCS Input Data'!$E$2, "", "Average", "OVERALL REDUCTION", 0, "Before", UNI_RET_TAG+UNI_RET_DESC+UNI_RET_UNIT+UNI_RET_TIME+UNI_RET_VALUE+UNI_RET_CONF, UNI_NOTHING)</v>
          </cell>
          <cell r="H64" t="str">
            <v>DEGF</v>
          </cell>
          <cell r="I64" t="str">
            <v>PULV 3E COAL-AIR TEMP</v>
          </cell>
          <cell r="J64" t="str">
            <v>Average</v>
          </cell>
          <cell r="K64">
            <v>38906.708333333336</v>
          </cell>
          <cell r="L64">
            <v>144.93505401611327</v>
          </cell>
          <cell r="M64">
            <v>100</v>
          </cell>
        </row>
        <row r="65">
          <cell r="G65" t="str">
            <v>=PHDGetData("192.168.32.16", C65, 'DCS Input Data'!$E$1, 'DCS Input Data'!$E$2, "", "Average", "OVERALL REDUCTION", 0, "Before", UNI_RET_TAG+UNI_RET_DESC+UNI_RET_UNIT+UNI_RET_TIME+UNI_RET_VALUE+UNI_RET_CONF, UNI_NOTHING)</v>
          </cell>
          <cell r="H65" t="str">
            <v>DEGF</v>
          </cell>
          <cell r="I65" t="str">
            <v>PULV 3F COAL-AIR TEMP</v>
          </cell>
          <cell r="J65" t="str">
            <v>Average</v>
          </cell>
          <cell r="K65">
            <v>38906.708333333336</v>
          </cell>
          <cell r="L65">
            <v>145.03139979044596</v>
          </cell>
          <cell r="M65">
            <v>100</v>
          </cell>
        </row>
        <row r="66">
          <cell r="G66" t="str">
            <v>=PHDGetData("192.168.32.16", C66, 'DCS Input Data'!$E$1, 'DCS Input Data'!$E$2, "", "Average", "OVERALL REDUCTION", 0, "Before", UNI_RET_TAG+UNI_RET_DESC+UNI_RET_UNIT+UNI_RET_TIME+UNI_RET_VALUE+UNI_RET_CONF, UNI_NOTHING)</v>
          </cell>
          <cell r="H66" t="str">
            <v>INWG</v>
          </cell>
          <cell r="I66" t="str">
            <v>PA 3A DIFFERENTIAL PRESS</v>
          </cell>
          <cell r="J66" t="str">
            <v>Average</v>
          </cell>
          <cell r="K66">
            <v>38906.708333333336</v>
          </cell>
          <cell r="L66">
            <v>3.3180253065956964</v>
          </cell>
          <cell r="M66">
            <v>100</v>
          </cell>
        </row>
        <row r="67">
          <cell r="G67" t="str">
            <v>=PHDGetData("192.168.32.16", C67, 'DCS Input Data'!$E$1, 'DCS Input Data'!$E$2, "", "Average", "OVERALL REDUCTION", 0, "Before", UNI_RET_TAG+UNI_RET_DESC+UNI_RET_UNIT+UNI_RET_TIME+UNI_RET_VALUE+UNI_RET_CONF, UNI_NOTHING)</v>
          </cell>
          <cell r="H67" t="str">
            <v>INWG</v>
          </cell>
          <cell r="I67" t="str">
            <v>PA 3B DIFFERENTIAL PRESS</v>
          </cell>
          <cell r="J67" t="str">
            <v>Average</v>
          </cell>
          <cell r="K67">
            <v>38906.708333333336</v>
          </cell>
          <cell r="L67">
            <v>3.8710552112923726</v>
          </cell>
          <cell r="M67">
            <v>100</v>
          </cell>
        </row>
        <row r="68">
          <cell r="G68" t="str">
            <v>=PHDGetData("192.168.32.16", C68, 'DCS Input Data'!$E$1, 'DCS Input Data'!$E$2, "", "Average", "OVERALL REDUCTION", 0, "Before", UNI_RET_TAG+UNI_RET_DESC+UNI_RET_UNIT+UNI_RET_TIME+UNI_RET_VALUE+UNI_RET_CONF, UNI_NOTHING)</v>
          </cell>
          <cell r="H68" t="str">
            <v>INWG</v>
          </cell>
          <cell r="I68" t="str">
            <v>PA 3C DIFFERENTIAL PRESS</v>
          </cell>
          <cell r="J68" t="str">
            <v>Average</v>
          </cell>
          <cell r="K68">
            <v>38906.708333333336</v>
          </cell>
          <cell r="L68">
            <v>3.4785076389047833</v>
          </cell>
          <cell r="M68">
            <v>100</v>
          </cell>
        </row>
        <row r="69">
          <cell r="G69" t="str">
            <v>=PHDGetData("192.168.32.16", C69, 'DCS Input Data'!$E$1, 'DCS Input Data'!$E$2, "", "Average", "OVERALL REDUCTION", 0, "Before", UNI_RET_TAG+UNI_RET_DESC+UNI_RET_UNIT+UNI_RET_TIME+UNI_RET_VALUE+UNI_RET_CONF, UNI_NOTHING)</v>
          </cell>
          <cell r="H69" t="str">
            <v>INWG</v>
          </cell>
          <cell r="I69" t="str">
            <v>PA 3D DIFFERENTIAL PRESS</v>
          </cell>
          <cell r="J69" t="str">
            <v>Average</v>
          </cell>
          <cell r="K69">
            <v>38906.708333333336</v>
          </cell>
          <cell r="L69">
            <v>3.3232305966483224</v>
          </cell>
          <cell r="M69">
            <v>100</v>
          </cell>
        </row>
        <row r="70">
          <cell r="G70" t="str">
            <v>=PHDGetData("192.168.32.16", C70, 'DCS Input Data'!$E$1, 'DCS Input Data'!$E$2, "", "Average", "OVERALL REDUCTION", 0, "Before", UNI_RET_TAG+UNI_RET_DESC+UNI_RET_UNIT+UNI_RET_TIME+UNI_RET_VALUE+UNI_RET_CONF, UNI_NOTHING)</v>
          </cell>
          <cell r="H70" t="str">
            <v>INWG</v>
          </cell>
          <cell r="I70" t="str">
            <v>PA 3E DIFFERENTIAL PRESS</v>
          </cell>
          <cell r="J70" t="str">
            <v>Average</v>
          </cell>
          <cell r="K70">
            <v>38906.708333333336</v>
          </cell>
          <cell r="L70">
            <v>3.4321974341736898</v>
          </cell>
          <cell r="M70">
            <v>100</v>
          </cell>
        </row>
        <row r="71">
          <cell r="G71" t="str">
            <v>=PHDGetData("192.168.32.16", C71, 'DCS Input Data'!$E$1, 'DCS Input Data'!$E$2, "", "Average", "OVERALL REDUCTION", 0, "Before", UNI_RET_TAG+UNI_RET_DESC+UNI_RET_UNIT+UNI_RET_TIME+UNI_RET_VALUE+UNI_RET_CONF, UNI_NOTHING)</v>
          </cell>
          <cell r="H71" t="str">
            <v>INWG</v>
          </cell>
          <cell r="I71" t="str">
            <v>PA 3F DIFFERENTIAL PRESS</v>
          </cell>
          <cell r="J71" t="str">
            <v>Average</v>
          </cell>
          <cell r="K71">
            <v>38906.708333333336</v>
          </cell>
          <cell r="L71">
            <v>2.9299862276845507</v>
          </cell>
          <cell r="M71">
            <v>100</v>
          </cell>
        </row>
        <row r="72">
          <cell r="G72" t="str">
            <v>=PHDGetData("192.168.32.16", C72, 'DCS Input Data'!$E$1, 'DCS Input Data'!$E$2, "", "Average", "OVERALL REDUCTION", 0, "Before", UNI_RET_TAG+UNI_RET_DESC+UNI_RET_UNIT+UNI_RET_TIME+UNI_RET_VALUE+UNI_RET_CONF, UNI_NOTHING)</v>
          </cell>
          <cell r="H72" t="str">
            <v>INWG</v>
          </cell>
          <cell r="I72" t="str">
            <v>PULV3A DIFFERENTIAL PRES</v>
          </cell>
          <cell r="J72" t="str">
            <v>Average</v>
          </cell>
          <cell r="K72">
            <v>38906.708333333336</v>
          </cell>
          <cell r="L72">
            <v>16.416795333226521</v>
          </cell>
          <cell r="M72">
            <v>100</v>
          </cell>
        </row>
        <row r="73">
          <cell r="G73" t="str">
            <v>=PHDGetData("192.168.32.16", C73, 'DCS Input Data'!$E$1, 'DCS Input Data'!$E$2, "", "Average", "OVERALL REDUCTION", 0, "Before", UNI_RET_TAG+UNI_RET_DESC+UNI_RET_UNIT+UNI_RET_TIME+UNI_RET_VALUE+UNI_RET_CONF, UNI_NOTHING)</v>
          </cell>
          <cell r="H73" t="str">
            <v>INWG</v>
          </cell>
          <cell r="I73" t="str">
            <v>PULV3B DIFFERENTIAL PRES</v>
          </cell>
          <cell r="J73" t="str">
            <v>Average</v>
          </cell>
          <cell r="K73">
            <v>38906.708333333336</v>
          </cell>
          <cell r="L73">
            <v>14.571684659851922</v>
          </cell>
          <cell r="M73">
            <v>100</v>
          </cell>
        </row>
        <row r="74">
          <cell r="G74" t="str">
            <v>=PHDGetData("192.168.32.16", C74, 'DCS Input Data'!$E$1, 'DCS Input Data'!$E$2, "", "Average", "OVERALL REDUCTION", 0, "Before", UNI_RET_TAG+UNI_RET_DESC+UNI_RET_UNIT+UNI_RET_TIME+UNI_RET_VALUE+UNI_RET_CONF, UNI_NOTHING)</v>
          </cell>
          <cell r="H74" t="str">
            <v>INWG</v>
          </cell>
          <cell r="I74" t="str">
            <v>PULV3C DIFFERENTIAL PRES</v>
          </cell>
          <cell r="J74" t="str">
            <v>Average</v>
          </cell>
          <cell r="K74">
            <v>38906.708333333336</v>
          </cell>
          <cell r="L74">
            <v>16.595012377103171</v>
          </cell>
          <cell r="M74">
            <v>100</v>
          </cell>
        </row>
        <row r="75">
          <cell r="G75" t="str">
            <v>=PHDGetData("192.168.32.16", C75, 'DCS Input Data'!$E$1, 'DCS Input Data'!$E$2, "", "Average", "OVERALL REDUCTION", 0, "Before", UNI_RET_TAG+UNI_RET_DESC+UNI_RET_UNIT+UNI_RET_TIME+UNI_RET_VALUE+UNI_RET_CONF, UNI_NOTHING)</v>
          </cell>
          <cell r="H75" t="str">
            <v>INWG</v>
          </cell>
          <cell r="I75" t="str">
            <v>PULV3D DIFFERENTIAL PRES</v>
          </cell>
          <cell r="J75" t="str">
            <v>Average</v>
          </cell>
          <cell r="K75">
            <v>38906.708333333336</v>
          </cell>
          <cell r="L75">
            <v>18.168851028548346</v>
          </cell>
          <cell r="M75">
            <v>100</v>
          </cell>
        </row>
        <row r="76">
          <cell r="G76" t="str">
            <v>=PHDGetData("192.168.32.16", C76, 'DCS Input Data'!$E$1, 'DCS Input Data'!$E$2, "", "Average", "OVERALL REDUCTION", 0, "Before", UNI_RET_TAG+UNI_RET_DESC+UNI_RET_UNIT+UNI_RET_TIME+UNI_RET_VALUE+UNI_RET_CONF, UNI_NOTHING)</v>
          </cell>
          <cell r="H76" t="str">
            <v>INWG</v>
          </cell>
          <cell r="I76" t="str">
            <v>PULV3E DIFFERENTIAL PRES</v>
          </cell>
          <cell r="J76" t="str">
            <v>Average</v>
          </cell>
          <cell r="K76">
            <v>38906.708333333336</v>
          </cell>
          <cell r="L76">
            <v>16.136294860310024</v>
          </cell>
          <cell r="M76">
            <v>100</v>
          </cell>
        </row>
        <row r="77">
          <cell r="G77" t="str">
            <v>=PHDGetData("192.168.32.16", C77, 'DCS Input Data'!$E$1, 'DCS Input Data'!$E$2, "", "Average", "OVERALL REDUCTION", 0, "Before", UNI_RET_TAG+UNI_RET_DESC+UNI_RET_UNIT+UNI_RET_TIME+UNI_RET_VALUE+UNI_RET_CONF, UNI_NOTHING)</v>
          </cell>
          <cell r="H77" t="str">
            <v>INWG</v>
          </cell>
          <cell r="I77" t="str">
            <v>PULV3F DIFFERENTIAL PRES</v>
          </cell>
          <cell r="J77" t="str">
            <v>Average</v>
          </cell>
          <cell r="K77">
            <v>38906.708333333336</v>
          </cell>
          <cell r="L77">
            <v>15.985525180763668</v>
          </cell>
          <cell r="M77">
            <v>100</v>
          </cell>
        </row>
        <row r="78">
          <cell r="G78" t="str">
            <v>=PHDGetData("192.168.32.16", C78, 'DCS Input Data'!$E$1, 'DCS Input Data'!$E$2, "", "Average", "OVERALL REDUCTION", 0, "Before", UNI_RET_TAG+UNI_RET_DESC+UNI_RET_UNIT+UNI_RET_TIME+UNI_RET_VALUE+UNI_RET_CONF, UNI_NOTHING)</v>
          </cell>
          <cell r="H78" t="str">
            <v>INWG</v>
          </cell>
          <cell r="I78" t="str">
            <v>PULV 3A DISCHARGE PRESS</v>
          </cell>
          <cell r="J78" t="str">
            <v>Average</v>
          </cell>
          <cell r="K78">
            <v>38906.708333333336</v>
          </cell>
          <cell r="L78">
            <v>19.128575715488857</v>
          </cell>
          <cell r="M78">
            <v>100</v>
          </cell>
        </row>
        <row r="79">
          <cell r="G79" t="str">
            <v>=PHDGetData("192.168.32.16", C79, 'DCS Input Data'!$E$1, 'DCS Input Data'!$E$2, "", "Average", "OVERALL REDUCTION", 0, "Before", UNI_RET_TAG+UNI_RET_DESC+UNI_RET_UNIT+UNI_RET_TIME+UNI_RET_VALUE+UNI_RET_CONF, UNI_NOTHING)</v>
          </cell>
          <cell r="H79" t="str">
            <v>INWG</v>
          </cell>
          <cell r="I79" t="str">
            <v>PULV 3B DISCHARGE PRESS</v>
          </cell>
          <cell r="J79" t="str">
            <v>Average</v>
          </cell>
          <cell r="K79">
            <v>38906.708333333336</v>
          </cell>
          <cell r="L79">
            <v>15.970614976618025</v>
          </cell>
          <cell r="M79">
            <v>100</v>
          </cell>
        </row>
        <row r="80">
          <cell r="G80" t="str">
            <v>=PHDGetData("192.168.32.16", C80, 'DCS Input Data'!$E$1, 'DCS Input Data'!$E$2, "", "Average", "OVERALL REDUCTION", 0, "Before", UNI_RET_TAG+UNI_RET_DESC+UNI_RET_UNIT+UNI_RET_TIME+UNI_RET_VALUE+UNI_RET_CONF, UNI_NOTHING)</v>
          </cell>
          <cell r="H80" t="str">
            <v>INWG</v>
          </cell>
          <cell r="I80" t="str">
            <v>PULV 3C DISCHARGE PRESS</v>
          </cell>
          <cell r="J80" t="str">
            <v>Average</v>
          </cell>
          <cell r="K80">
            <v>38906.708333333336</v>
          </cell>
          <cell r="L80">
            <v>12.355793483257294</v>
          </cell>
          <cell r="M80">
            <v>100</v>
          </cell>
        </row>
        <row r="81">
          <cell r="G81" t="str">
            <v>=PHDGetData("192.168.32.16", C81, 'DCS Input Data'!$E$1, 'DCS Input Data'!$E$2, "", "Average", "OVERALL REDUCTION", 0, "Before", UNI_RET_TAG+UNI_RET_DESC+UNI_RET_UNIT+UNI_RET_TIME+UNI_RET_VALUE+UNI_RET_CONF, UNI_NOTHING)</v>
          </cell>
          <cell r="H81" t="str">
            <v>INWG</v>
          </cell>
          <cell r="I81" t="str">
            <v>PULV 3D DISCHARGE PRESS</v>
          </cell>
          <cell r="J81" t="str">
            <v>Average</v>
          </cell>
          <cell r="K81">
            <v>38906.708333333336</v>
          </cell>
          <cell r="L81">
            <v>12.397278325557709</v>
          </cell>
          <cell r="M81">
            <v>100</v>
          </cell>
        </row>
        <row r="82">
          <cell r="G82" t="str">
            <v>=PHDGetData("192.168.32.16", C82, 'DCS Input Data'!$E$1, 'DCS Input Data'!$E$2, "", "Average", "OVERALL REDUCTION", 0, "Before", UNI_RET_TAG+UNI_RET_DESC+UNI_RET_UNIT+UNI_RET_TIME+UNI_RET_VALUE+UNI_RET_CONF, UNI_NOTHING)</v>
          </cell>
          <cell r="H82" t="str">
            <v>INWG</v>
          </cell>
          <cell r="I82" t="str">
            <v>PULV 3E DISCHARGE PRESS</v>
          </cell>
          <cell r="J82" t="str">
            <v>Average</v>
          </cell>
          <cell r="K82">
            <v>38906.708333333336</v>
          </cell>
          <cell r="L82">
            <v>15.110181508594088</v>
          </cell>
          <cell r="M82">
            <v>100</v>
          </cell>
        </row>
        <row r="83">
          <cell r="G83" t="str">
            <v>=PHDGetData("192.168.32.16", C83, 'DCS Input Data'!$E$1, 'DCS Input Data'!$E$2, "", "Average", "OVERALL REDUCTION", 0, "Before", UNI_RET_TAG+UNI_RET_DESC+UNI_RET_UNIT+UNI_RET_TIME+UNI_RET_VALUE+UNI_RET_CONF, UNI_NOTHING)</v>
          </cell>
          <cell r="H83" t="str">
            <v>INWG</v>
          </cell>
          <cell r="I83" t="str">
            <v>PULV 3F DISCHARGE PRESS</v>
          </cell>
          <cell r="J83" t="str">
            <v>Average</v>
          </cell>
          <cell r="K83">
            <v>38906.708333333336</v>
          </cell>
          <cell r="L83">
            <v>16.062703793048858</v>
          </cell>
          <cell r="M83">
            <v>100</v>
          </cell>
        </row>
        <row r="84">
          <cell r="G84" t="str">
            <v>=PHDGetData("192.168.32.16", C84, 'DCS Input Data'!$E$1, 'DCS Input Data'!$E$2, "", "Average", "OVERALL REDUCTION", 0, "Before", UNI_RET_TAG+UNI_RET_DESC+UNI_RET_UNIT+UNI_RET_TIME+UNI_RET_VALUE+UNI_RET_CONF, UNI_NOTHING)</v>
          </cell>
          <cell r="H84" t="str">
            <v>DEGF</v>
          </cell>
          <cell r="I84" t="str">
            <v>PULV 3A INLET AIR TEMP</v>
          </cell>
          <cell r="J84" t="str">
            <v>Average</v>
          </cell>
          <cell r="K84">
            <v>38906.708333333336</v>
          </cell>
          <cell r="L84">
            <v>370.68718450758195</v>
          </cell>
          <cell r="M84">
            <v>100</v>
          </cell>
        </row>
        <row r="85">
          <cell r="G85" t="str">
            <v>=PHDGetData("192.168.32.16", C85, 'DCS Input Data'!$E$1, 'DCS Input Data'!$E$2, "", "Average", "OVERALL REDUCTION", 0, "Before", UNI_RET_TAG+UNI_RET_DESC+UNI_RET_UNIT+UNI_RET_TIME+UNI_RET_VALUE+UNI_RET_CONF, UNI_NOTHING)</v>
          </cell>
          <cell r="H85" t="str">
            <v>DEGF</v>
          </cell>
          <cell r="I85" t="str">
            <v>PULV 3B INLET AIR TEMP</v>
          </cell>
          <cell r="J85" t="str">
            <v>Average</v>
          </cell>
          <cell r="K85">
            <v>38906.708333333336</v>
          </cell>
          <cell r="L85">
            <v>384.75917995876733</v>
          </cell>
          <cell r="M85">
            <v>100</v>
          </cell>
        </row>
        <row r="86">
          <cell r="G86" t="str">
            <v>=PHDGetData("192.168.32.16", C86, 'DCS Input Data'!$E$1, 'DCS Input Data'!$E$2, "", "Average", "OVERALL REDUCTION", 0, "Before", UNI_RET_TAG+UNI_RET_DESC+UNI_RET_UNIT+UNI_RET_TIME+UNI_RET_VALUE+UNI_RET_CONF, UNI_NOTHING)</v>
          </cell>
          <cell r="H86" t="str">
            <v>DEGF</v>
          </cell>
          <cell r="I86" t="str">
            <v>PULV 3C INLET AIR TEMP</v>
          </cell>
          <cell r="J86" t="str">
            <v>Average</v>
          </cell>
          <cell r="K86">
            <v>38906.708333333336</v>
          </cell>
          <cell r="L86">
            <v>362.7864525095622</v>
          </cell>
          <cell r="M86">
            <v>100</v>
          </cell>
        </row>
        <row r="87">
          <cell r="G87" t="str">
            <v>=PHDGetData("192.168.32.16", C87, 'DCS Input Data'!$E$1, 'DCS Input Data'!$E$2, "", "Average", "OVERALL REDUCTION", 0, "Before", UNI_RET_TAG+UNI_RET_DESC+UNI_RET_UNIT+UNI_RET_TIME+UNI_RET_VALUE+UNI_RET_CONF, UNI_NOTHING)</v>
          </cell>
          <cell r="H87" t="str">
            <v>DEGF</v>
          </cell>
          <cell r="I87" t="str">
            <v>PULV 3D INLET AIR TEMP</v>
          </cell>
          <cell r="J87" t="str">
            <v>Average</v>
          </cell>
          <cell r="K87">
            <v>38906.708333333336</v>
          </cell>
          <cell r="L87">
            <v>347.67297812567818</v>
          </cell>
          <cell r="M87">
            <v>100</v>
          </cell>
        </row>
        <row r="88">
          <cell r="G88" t="str">
            <v>=PHDGetData("192.168.32.16", C88, 'DCS Input Data'!$E$1, 'DCS Input Data'!$E$2, "", "Average", "OVERALL REDUCTION", 0, "Before", UNI_RET_TAG+UNI_RET_DESC+UNI_RET_UNIT+UNI_RET_TIME+UNI_RET_VALUE+UNI_RET_CONF, UNI_NOTHING)</v>
          </cell>
          <cell r="H88" t="str">
            <v>DEGF</v>
          </cell>
          <cell r="I88" t="str">
            <v>PULV 3E INLET AIR TEMP</v>
          </cell>
          <cell r="J88" t="str">
            <v>Average</v>
          </cell>
          <cell r="K88">
            <v>38906.708333333336</v>
          </cell>
          <cell r="L88">
            <v>379.98283512539336</v>
          </cell>
          <cell r="M88">
            <v>100</v>
          </cell>
        </row>
        <row r="89">
          <cell r="G89" t="str">
            <v>=PHDGetData("192.168.32.16", C89, 'DCS Input Data'!$E$1, 'DCS Input Data'!$E$2, "", "Average", "OVERALL REDUCTION", 0, "Before", UNI_RET_TAG+UNI_RET_DESC+UNI_RET_UNIT+UNI_RET_TIME+UNI_RET_VALUE+UNI_RET_CONF, UNI_NOTHING)</v>
          </cell>
          <cell r="H89" t="str">
            <v>DEGF</v>
          </cell>
          <cell r="I89" t="str">
            <v>PULV 3F INLET AIR TEMP</v>
          </cell>
          <cell r="J89" t="str">
            <v>Average</v>
          </cell>
          <cell r="K89">
            <v>38906.708333333336</v>
          </cell>
          <cell r="L89">
            <v>344.53559794108071</v>
          </cell>
          <cell r="M89">
            <v>100</v>
          </cell>
        </row>
        <row r="91">
          <cell r="G91" t="str">
            <v>=PHDGetData("192.168.32.16", C91, 'DCS Input Data'!$E$1, 'DCS Input Data'!$E$2, "", "Average", "OVERALL REDUCTION", 0, "Before", UNI_RET_TAG+UNI_RET_DESC+UNI_RET_UNIT+UNI_RET_TIME+UNI_RET_VALUE+UNI_RET_CONF, UNI_NOTHING)</v>
          </cell>
          <cell r="I91" t="str">
            <v>EAST O2 PROBES AVERAGE</v>
          </cell>
          <cell r="J91" t="str">
            <v>Average</v>
          </cell>
          <cell r="K91">
            <v>38906.708333333336</v>
          </cell>
          <cell r="L91">
            <v>3.8464500029881794</v>
          </cell>
          <cell r="M91">
            <v>100</v>
          </cell>
        </row>
        <row r="92">
          <cell r="G92" t="str">
            <v>=PHDGetData("192.168.32.16", C92, 'DCS Input Data'!$E$1, 'DCS Input Data'!$E$2, "", "Average", "OVERALL REDUCTION", 0, "Before", UNI_RET_TAG+UNI_RET_DESC+UNI_RET_UNIT+UNI_RET_TIME+UNI_RET_VALUE+UNI_RET_CONF, UNI_NOTHING)</v>
          </cell>
          <cell r="I92" t="str">
            <v>WEST O2 PROBES AVERAGE</v>
          </cell>
          <cell r="J92" t="str">
            <v>Average</v>
          </cell>
          <cell r="K92">
            <v>38906.708333333336</v>
          </cell>
          <cell r="L92">
            <v>3.0162073612213134</v>
          </cell>
          <cell r="M92">
            <v>100</v>
          </cell>
        </row>
        <row r="93">
          <cell r="G93" t="str">
            <v>=PHDGetData("192.168.32.16", C93, 'DCS Input Data'!$E$1, 'DCS Input Data'!$E$2, "", "Average", "OVERALL REDUCTION", 0, "Before", UNI_RET_TAG+UNI_RET_DESC+UNI_RET_UNIT+UNI_RET_TIME+UNI_RET_VALUE+UNI_RET_CONF, UNI_NOTHING)</v>
          </cell>
          <cell r="H93" t="str">
            <v>%</v>
          </cell>
          <cell r="I93" t="str">
            <v>T/G CTL VALVE POSITION</v>
          </cell>
          <cell r="J93" t="str">
            <v>Average</v>
          </cell>
          <cell r="K93">
            <v>38906.708333333336</v>
          </cell>
          <cell r="L93">
            <v>27.008220672607422</v>
          </cell>
          <cell r="M93">
            <v>100</v>
          </cell>
        </row>
        <row r="94">
          <cell r="G94" t="str">
            <v>=PHDGetData("192.168.32.16", C94, 'DCS Input Data'!$E$1, 'DCS Input Data'!$E$2, "", "Average", "OVERALL REDUCTION", 0, "Before", UNI_RET_TAG+UNI_RET_DESC+UNI_RET_UNIT+UNI_RET_TIME+UNI_RET_VALUE+UNI_RET_CONF, UNI_NOTHING)</v>
          </cell>
          <cell r="H94" t="str">
            <v>DEGF</v>
          </cell>
          <cell r="I94" t="str">
            <v>T/G CROSSOVER STEAM TEMP</v>
          </cell>
          <cell r="J94" t="str">
            <v>Average</v>
          </cell>
          <cell r="K94">
            <v>38906.708333333336</v>
          </cell>
          <cell r="L94">
            <v>750.55668538411453</v>
          </cell>
          <cell r="M94">
            <v>100</v>
          </cell>
        </row>
        <row r="95">
          <cell r="G95" t="str">
            <v>=PHDGetData("192.168.32.16", C95, 'DCS Input Data'!$E$1, 'DCS Input Data'!$E$2, "", "Average", "OVERALL REDUCTION", 0, "Before", UNI_RET_TAG+UNI_RET_DESC+UNI_RET_UNIT+UNI_RET_TIME+UNI_RET_VALUE+UNI_RET_CONF, UNI_NOTHING)</v>
          </cell>
          <cell r="H95" t="str">
            <v>PSIG</v>
          </cell>
          <cell r="I95" t="str">
            <v>TG CROSSOVER STEAM PRESS</v>
          </cell>
          <cell r="J95" t="str">
            <v>Average</v>
          </cell>
          <cell r="K95">
            <v>38906.708333333336</v>
          </cell>
          <cell r="L95">
            <v>176.78438262939454</v>
          </cell>
          <cell r="M95">
            <v>100</v>
          </cell>
        </row>
        <row r="98">
          <cell r="G98" t="str">
            <v>=PHDGetData("192.168.32.16", C98, 'DCS Input Data'!$E$1, 'DCS Input Data'!$E$2, "", "Average", "OVERALL REDUCTION", 0, "Before", UNI_RET_TAG+UNI_RET_DESC+UNI_RET_UNIT+UNI_RET_TIME+UNI_RET_VALUE+UNI_RET_CONF, UNI_NOTHING)</v>
          </cell>
          <cell r="H98" t="str">
            <v>PSIG</v>
          </cell>
          <cell r="I98" t="str">
            <v>AIRHTR COIL STM HDR PRES</v>
          </cell>
          <cell r="J98" t="str">
            <v>Average</v>
          </cell>
          <cell r="K98">
            <v>38906.708333333336</v>
          </cell>
          <cell r="L98">
            <v>171.28646825154621</v>
          </cell>
          <cell r="M98">
            <v>100</v>
          </cell>
        </row>
        <row r="99">
          <cell r="G99" t="str">
            <v>=PHDGetData("192.168.32.16", C99, 'DCS Input Data'!$E$1, 'DCS Input Data'!$E$2, "", "Average", "OVERALL REDUCTION", 0, "Before", UNI_RET_TAG+UNI_RET_DESC+UNI_RET_UNIT+UNI_RET_TIME+UNI_RET_VALUE+UNI_RET_CONF, UNI_NOTHING)</v>
          </cell>
          <cell r="H99" t="str">
            <v>DEGF</v>
          </cell>
          <cell r="I99" t="str">
            <v>EAST SSH OUTLET STM TEMP</v>
          </cell>
          <cell r="J99" t="str">
            <v>Average</v>
          </cell>
          <cell r="K99">
            <v>38906.708333333336</v>
          </cell>
          <cell r="L99">
            <v>999.94743245442703</v>
          </cell>
          <cell r="M99">
            <v>100</v>
          </cell>
        </row>
        <row r="100">
          <cell r="G100" t="str">
            <v>=PHDGetData("192.168.32.16", C100, 'DCS Input Data'!$E$1, 'DCS Input Data'!$E$2, "", "Average", "OVERALL REDUCTION", 0, "Before", UNI_RET_TAG+UNI_RET_DESC+UNI_RET_UNIT+UNI_RET_TIME+UNI_RET_VALUE+UNI_RET_CONF, UNI_NOTHING)</v>
          </cell>
          <cell r="H100" t="str">
            <v>DEGF</v>
          </cell>
          <cell r="I100" t="str">
            <v>WEST SSH OUTLET STM TEMP</v>
          </cell>
          <cell r="J100" t="str">
            <v>Average</v>
          </cell>
          <cell r="K100">
            <v>38906.708333333336</v>
          </cell>
          <cell r="L100">
            <v>1014.6622914632161</v>
          </cell>
          <cell r="M100">
            <v>100</v>
          </cell>
        </row>
        <row r="101">
          <cell r="G101" t="str">
            <v>=PHDGetData("192.168.32.16", C101, 'DCS Input Data'!$E$1, 'DCS Input Data'!$E$2, "", "Average", "OVERALL REDUCTION", 0, "Before", UNI_RET_TAG+UNI_RET_DESC+UNI_RET_UNIT+UNI_RET_TIME+UNI_RET_VALUE+UNI_RET_CONF, UNI_NOTHING)</v>
          </cell>
          <cell r="H101" t="str">
            <v>DEGF</v>
          </cell>
          <cell r="I101" t="str">
            <v>CIRC WTR INLET EAST TEMP</v>
          </cell>
          <cell r="J101" t="str">
            <v>Average</v>
          </cell>
          <cell r="K101">
            <v>38906.708333333336</v>
          </cell>
          <cell r="L101">
            <v>74.921546936035156</v>
          </cell>
          <cell r="M101">
            <v>100</v>
          </cell>
        </row>
        <row r="102">
          <cell r="G102" t="str">
            <v>=PHDGetData("192.168.32.16", C102, 'DCS Input Data'!$E$1, 'DCS Input Data'!$E$2, "", "Average", "OVERALL REDUCTION", 0, "Before", UNI_RET_TAG+UNI_RET_DESC+UNI_RET_UNIT+UNI_RET_TIME+UNI_RET_VALUE+UNI_RET_CONF, UNI_NOTHING)</v>
          </cell>
          <cell r="H102" t="str">
            <v>DEGF</v>
          </cell>
          <cell r="I102" t="str">
            <v>CIRC WTR INLET WEST TEMP</v>
          </cell>
          <cell r="J102" t="str">
            <v>Average</v>
          </cell>
          <cell r="K102">
            <v>38906.708333333336</v>
          </cell>
          <cell r="L102">
            <v>73.593116760253906</v>
          </cell>
          <cell r="M102">
            <v>100</v>
          </cell>
        </row>
        <row r="103">
          <cell r="G103" t="str">
            <v>=PHDGetData("192.168.32.16", C103, 'DCS Input Data'!$E$1, 'DCS Input Data'!$E$2, "", "Average", "OVERALL REDUCTION", 0, "Before", UNI_RET_TAG+UNI_RET_DESC+UNI_RET_UNIT+UNI_RET_TIME+UNI_RET_VALUE+UNI_RET_CONF, UNI_NOTHING)</v>
          </cell>
          <cell r="H103" t="str">
            <v>DEGF</v>
          </cell>
          <cell r="I103" t="str">
            <v>CIRC WTR OTLET EAST TEMP</v>
          </cell>
          <cell r="J103" t="str">
            <v>Average</v>
          </cell>
          <cell r="K103">
            <v>38906.708333333336</v>
          </cell>
          <cell r="L103">
            <v>100.86188507080078</v>
          </cell>
          <cell r="M103">
            <v>100</v>
          </cell>
        </row>
        <row r="104">
          <cell r="G104" t="str">
            <v>=PHDGetData("192.168.32.16", C104, 'DCS Input Data'!$E$1, 'DCS Input Data'!$E$2, "", "Average", "OVERALL REDUCTION", 0, "Before", UNI_RET_TAG+UNI_RET_DESC+UNI_RET_UNIT+UNI_RET_TIME+UNI_RET_VALUE+UNI_RET_CONF, UNI_NOTHING)</v>
          </cell>
          <cell r="H104" t="str">
            <v>DEGF</v>
          </cell>
          <cell r="I104" t="str">
            <v>CIRC WTR OTLET WEST TEMP</v>
          </cell>
          <cell r="J104" t="str">
            <v>Average</v>
          </cell>
          <cell r="K104">
            <v>38906.708333333336</v>
          </cell>
          <cell r="L104">
            <v>119.06674677530924</v>
          </cell>
          <cell r="M104">
            <v>100</v>
          </cell>
        </row>
        <row r="105">
          <cell r="G105" t="str">
            <v>=PHDGetData("192.168.32.16", C105, 'DCS Input Data'!$E$1, 'DCS Input Data'!$E$2, "", "Average", "OVERALL REDUCTION", 0, "Before", UNI_RET_TAG+UNI_RET_DESC+UNI_RET_UNIT+UNI_RET_TIME+UNI_RET_VALUE+UNI_RET_CONF, UNI_NOTHING)</v>
          </cell>
          <cell r="H105" t="str">
            <v>DEGF</v>
          </cell>
          <cell r="I105" t="str">
            <v>FWHTR 31 SHEL DRAIN TEMP</v>
          </cell>
          <cell r="J105" t="str">
            <v>Average</v>
          </cell>
          <cell r="K105">
            <v>38906.708333333336</v>
          </cell>
          <cell r="L105">
            <v>416.87876434326171</v>
          </cell>
          <cell r="M105">
            <v>100</v>
          </cell>
        </row>
        <row r="106">
          <cell r="G106" t="str">
            <v>=PHDGetData("192.168.32.16", C106, 'DCS Input Data'!$E$1, 'DCS Input Data'!$E$2, "", "Average", "OVERALL REDUCTION", 0, "Before", UNI_RET_TAG+UNI_RET_DESC+UNI_RET_UNIT+UNI_RET_TIME+UNI_RET_VALUE+UNI_RET_CONF, UNI_NOTHING)</v>
          </cell>
          <cell r="H106" t="str">
            <v>DEGF</v>
          </cell>
          <cell r="I106" t="str">
            <v>FWHTR 32 SHEL DRAIN TEMP</v>
          </cell>
          <cell r="J106" t="str">
            <v>Average</v>
          </cell>
          <cell r="K106">
            <v>38906.708333333336</v>
          </cell>
          <cell r="L106">
            <v>391.81073557535808</v>
          </cell>
          <cell r="M106">
            <v>100</v>
          </cell>
        </row>
        <row r="107">
          <cell r="G107" t="str">
            <v>=PHDGetData("192.168.32.16", C107, 'DCS Input Data'!$E$1, 'DCS Input Data'!$E$2, "", "Average", "OVERALL REDUCTION", 0, "Before", UNI_RET_TAG+UNI_RET_DESC+UNI_RET_UNIT+UNI_RET_TIME+UNI_RET_VALUE+UNI_RET_CONF, UNI_NOTHING)</v>
          </cell>
          <cell r="H107" t="str">
            <v>DEGF</v>
          </cell>
          <cell r="I107" t="str">
            <v>FWHTR 34 SHEL DRAIN TEMP</v>
          </cell>
          <cell r="J107" t="str">
            <v>Average</v>
          </cell>
          <cell r="K107">
            <v>38906.708333333336</v>
          </cell>
          <cell r="L107">
            <v>253.11979395548502</v>
          </cell>
          <cell r="M107">
            <v>100</v>
          </cell>
        </row>
        <row r="108">
          <cell r="G108" t="str">
            <v>=PHDGetData("192.168.32.16", C108, 'DCS Input Data'!$E$1, 'DCS Input Data'!$E$2, "", "Average", "OVERALL REDUCTION", 0, "Before", UNI_RET_TAG+UNI_RET_DESC+UNI_RET_UNIT+UNI_RET_TIME+UNI_RET_VALUE+UNI_RET_CONF, UNI_NOTHING)</v>
          </cell>
          <cell r="H108" t="str">
            <v>DEGF</v>
          </cell>
          <cell r="I108" t="str">
            <v>FWHTR 35 SHEL DRAIN TEMP</v>
          </cell>
          <cell r="J108" t="str">
            <v>Average</v>
          </cell>
          <cell r="K108">
            <v>38906.708333333336</v>
          </cell>
          <cell r="L108">
            <v>197.5989959716797</v>
          </cell>
          <cell r="M108">
            <v>100</v>
          </cell>
        </row>
        <row r="109">
          <cell r="G109" t="str">
            <v>=PHDGetData("192.168.32.16", C109, 'DCS Input Data'!$E$1, 'DCS Input Data'!$E$2, "", "Average", "OVERALL REDUCTION", 0, "Before", UNI_RET_TAG+UNI_RET_DESC+UNI_RET_UNIT+UNI_RET_TIME+UNI_RET_VALUE+UNI_RET_CONF, UNI_NOTHING)</v>
          </cell>
          <cell r="H109" t="str">
            <v>DEGF</v>
          </cell>
          <cell r="I109" t="str">
            <v>FWHTR 36 SHEL DRAIN TEMP</v>
          </cell>
          <cell r="J109" t="str">
            <v>Average</v>
          </cell>
          <cell r="K109">
            <v>38906.708333333336</v>
          </cell>
          <cell r="L109">
            <v>141.56617075602213</v>
          </cell>
          <cell r="M109">
            <v>100</v>
          </cell>
        </row>
        <row r="110">
          <cell r="G110" t="str">
            <v>=PHDGetData("192.168.32.16", C110, 'DCS Input Data'!$E$1, 'DCS Input Data'!$E$2, "", "Average", "OVERALL REDUCTION", 0, "Before", UNI_RET_TAG+UNI_RET_DESC+UNI_RET_UNIT+UNI_RET_TIME+UNI_RET_VALUE+UNI_RET_CONF, UNI_NOTHING)</v>
          </cell>
          <cell r="H110" t="str">
            <v>PSIG</v>
          </cell>
          <cell r="I110" t="str">
            <v>FWHTR 31 SHELL PRESSURE</v>
          </cell>
          <cell r="J110" t="str">
            <v>Average</v>
          </cell>
          <cell r="K110">
            <v>38906.708333333336</v>
          </cell>
          <cell r="L110">
            <v>517.74528503417969</v>
          </cell>
          <cell r="M110">
            <v>100</v>
          </cell>
        </row>
        <row r="111">
          <cell r="G111" t="str">
            <v>=PHDGetData("192.168.32.16", C111, 'DCS Input Data'!$E$1, 'DCS Input Data'!$E$2, "", "Average", "OVERALL REDUCTION", 0, "Before", UNI_RET_TAG+UNI_RET_DESC+UNI_RET_UNIT+UNI_RET_TIME+UNI_RET_VALUE+UNI_RET_CONF, UNI_NOTHING)</v>
          </cell>
          <cell r="H111" t="str">
            <v>PSIG</v>
          </cell>
          <cell r="I111" t="str">
            <v>FWHTR 32 SHELL PRESSURE</v>
          </cell>
          <cell r="J111" t="str">
            <v>Average</v>
          </cell>
          <cell r="K111">
            <v>38906.708333333336</v>
          </cell>
          <cell r="L111">
            <v>204.53239440917969</v>
          </cell>
          <cell r="M111">
            <v>50</v>
          </cell>
        </row>
        <row r="112">
          <cell r="G112" t="str">
            <v>=PHDGetData("192.168.32.16", C112, 'DCS Input Data'!$E$1, 'DCS Input Data'!$E$2, "", "Average", "OVERALL REDUCTION", 0, "Before", UNI_RET_TAG+UNI_RET_DESC+UNI_RET_UNIT+UNI_RET_TIME+UNI_RET_VALUE+UNI_RET_CONF, UNI_NOTHING)</v>
          </cell>
          <cell r="H112" t="str">
            <v>PSIG</v>
          </cell>
          <cell r="I112" t="str">
            <v>FWHTR 34 SHELL PRESSURE</v>
          </cell>
          <cell r="J112" t="str">
            <v>Average</v>
          </cell>
          <cell r="K112">
            <v>38906.708333333336</v>
          </cell>
          <cell r="L112">
            <v>57.130633672078453</v>
          </cell>
          <cell r="M112">
            <v>100</v>
          </cell>
        </row>
        <row r="113">
          <cell r="G113" t="str">
            <v>=PHDGetData("192.168.32.16", C113, 'DCS Input Data'!$E$1, 'DCS Input Data'!$E$2, "", "Average", "OVERALL REDUCTION", 0, "Before", UNI_RET_TAG+UNI_RET_DESC+UNI_RET_UNIT+UNI_RET_TIME+UNI_RET_VALUE+UNI_RET_CONF, UNI_NOTHING)</v>
          </cell>
          <cell r="H113" t="str">
            <v>PSIG</v>
          </cell>
          <cell r="I113" t="str">
            <v>FWHTR 35 SHELL PRESSURE</v>
          </cell>
          <cell r="J113" t="str">
            <v>Average</v>
          </cell>
          <cell r="K113">
            <v>38906.708333333336</v>
          </cell>
          <cell r="L113">
            <v>14.204614909489949</v>
          </cell>
          <cell r="M113">
            <v>100</v>
          </cell>
        </row>
        <row r="114">
          <cell r="G114" t="str">
            <v>=PHDGetData("192.168.32.16", C114, 'DCS Input Data'!$E$1, 'DCS Input Data'!$E$2, "", "Average", "OVERALL REDUCTION", 0, "Before", UNI_RET_TAG+UNI_RET_DESC+UNI_RET_UNIT+UNI_RET_TIME+UNI_RET_VALUE+UNI_RET_CONF, UNI_NOTHING)</v>
          </cell>
          <cell r="H114" t="str">
            <v>PSIG</v>
          </cell>
          <cell r="I114" t="str">
            <v>FWHTR 36 SHELL PRESSURE</v>
          </cell>
          <cell r="J114" t="str">
            <v>Average</v>
          </cell>
          <cell r="K114">
            <v>38906.708333333336</v>
          </cell>
          <cell r="L114">
            <v>-5.6392261187235517</v>
          </cell>
          <cell r="M114">
            <v>100</v>
          </cell>
        </row>
        <row r="115">
          <cell r="G115" t="str">
            <v>=PHDGetData("192.168.32.16", C115, 'DCS Input Data'!$E$1, 'DCS Input Data'!$E$2, "", "Average", "OVERALL REDUCTION", 0, "Before", UNI_RET_TAG+UNI_RET_DESC+UNI_RET_UNIT+UNI_RET_TIME+UNI_RET_VALUE+UNI_RET_CONF, UNI_NOTHING)</v>
          </cell>
          <cell r="H115" t="str">
            <v>PSIG</v>
          </cell>
          <cell r="I115" t="str">
            <v>DEAERATOR PRESSURE</v>
          </cell>
          <cell r="J115" t="str">
            <v>Average</v>
          </cell>
          <cell r="K115">
            <v>38906.708333333336</v>
          </cell>
          <cell r="L115">
            <v>176.31618169148763</v>
          </cell>
          <cell r="M115">
            <v>100</v>
          </cell>
        </row>
        <row r="116">
          <cell r="G116" t="str">
            <v>=PHDGetData("192.168.32.16", C116, 'DCS Input Data'!$E$1, 'DCS Input Data'!$E$2, "", "Average", "OVERALL REDUCTION", 0, "Before", UNI_RET_TAG+UNI_RET_DESC+UNI_RET_UNIT+UNI_RET_TIME+UNI_RET_VALUE+UNI_RET_CONF, UNI_NOTHING)</v>
          </cell>
          <cell r="H116" t="str">
            <v>DEGF</v>
          </cell>
          <cell r="I116" t="str">
            <v>PSH EAST OUTLET STM TEMP</v>
          </cell>
          <cell r="J116" t="str">
            <v>Average</v>
          </cell>
          <cell r="K116">
            <v>38906.708333333336</v>
          </cell>
          <cell r="L116">
            <v>795.27960815429685</v>
          </cell>
          <cell r="M116">
            <v>100</v>
          </cell>
        </row>
        <row r="117">
          <cell r="G117" t="str">
            <v>=PHDGetData("192.168.32.16", C117, 'DCS Input Data'!$E$1, 'DCS Input Data'!$E$2, "", "Average", "OVERALL REDUCTION", 0, "Before", UNI_RET_TAG+UNI_RET_DESC+UNI_RET_UNIT+UNI_RET_TIME+UNI_RET_VALUE+UNI_RET_CONF, UNI_NOTHING)</v>
          </cell>
          <cell r="H117" t="str">
            <v>DEGF</v>
          </cell>
          <cell r="I117" t="str">
            <v>PSH WEST OUTLET STM TEMP</v>
          </cell>
          <cell r="J117" t="str">
            <v>Average</v>
          </cell>
          <cell r="K117">
            <v>38906.708333333336</v>
          </cell>
          <cell r="L117">
            <v>793.41291402180991</v>
          </cell>
          <cell r="M117">
            <v>100</v>
          </cell>
        </row>
        <row r="118">
          <cell r="G118" t="str">
            <v>=PHDGetData("192.168.32.16", C118, 'DCS Input Data'!$E$1, 'DCS Input Data'!$E$2, "", "Average", "OVERALL REDUCTION", 0, "Before", UNI_RET_TAG+UNI_RET_DESC+UNI_RET_UNIT+UNI_RET_TIME+UNI_RET_VALUE+UNI_RET_CONF, UNI_NOTHING)</v>
          </cell>
          <cell r="H118" t="str">
            <v>DEGF</v>
          </cell>
          <cell r="I118" t="str">
            <v>REHEATER INLET STM TEMP</v>
          </cell>
          <cell r="J118" t="str">
            <v>Average</v>
          </cell>
          <cell r="K118">
            <v>38906.708333333336</v>
          </cell>
          <cell r="L118">
            <v>660.42949625651045</v>
          </cell>
          <cell r="M118">
            <v>100</v>
          </cell>
        </row>
        <row r="119">
          <cell r="G119" t="str">
            <v>=PHDGetData("192.168.32.16", C119, 'DCS Input Data'!$E$1, 'DCS Input Data'!$E$2, "", "Average", "OVERALL REDUCTION", 0, "Before", UNI_RET_TAG+UNI_RET_DESC+UNI_RET_UNIT+UNI_RET_TIME+UNI_RET_VALUE+UNI_RET_CONF, UNI_NOTHING)</v>
          </cell>
          <cell r="H119" t="str">
            <v>DEGF</v>
          </cell>
          <cell r="I119" t="str">
            <v>#1 EXTRACTION STEAM TEMP</v>
          </cell>
          <cell r="J119" t="str">
            <v>Average</v>
          </cell>
          <cell r="K119">
            <v>38906.708333333336</v>
          </cell>
          <cell r="L119">
            <v>696.42658487955725</v>
          </cell>
          <cell r="M119">
            <v>100</v>
          </cell>
        </row>
        <row r="120">
          <cell r="G120" t="str">
            <v>=PHDGetData("192.168.32.16", C120, 'DCS Input Data'!$E$1, 'DCS Input Data'!$E$2, "", "Average", "OVERALL REDUCTION", 0, "Before", UNI_RET_TAG+UNI_RET_DESC+UNI_RET_UNIT+UNI_RET_TIME+UNI_RET_VALUE+UNI_RET_CONF, UNI_NOTHING)</v>
          </cell>
          <cell r="H120" t="str">
            <v>DEGF</v>
          </cell>
          <cell r="I120" t="str">
            <v>#2 EXTRACTION STEAM TEMP</v>
          </cell>
          <cell r="J120" t="str">
            <v>Average</v>
          </cell>
          <cell r="K120">
            <v>38906.708333333336</v>
          </cell>
          <cell r="L120">
            <v>917.67985127766929</v>
          </cell>
          <cell r="M120">
            <v>100</v>
          </cell>
        </row>
        <row r="121">
          <cell r="G121" t="str">
            <v>=PHDGetData("192.168.32.16", C121, 'DCS Input Data'!$E$1, 'DCS Input Data'!$E$2, "", "Average", "OVERALL REDUCTION", 0, "Before", UNI_RET_TAG+UNI_RET_DESC+UNI_RET_UNIT+UNI_RET_TIME+UNI_RET_VALUE+UNI_RET_CONF, UNI_NOTHING)</v>
          </cell>
          <cell r="H121" t="str">
            <v>DEGF</v>
          </cell>
          <cell r="I121" t="str">
            <v>#2 EXTRACTION STEAM TEMP</v>
          </cell>
          <cell r="J121" t="str">
            <v>Average</v>
          </cell>
          <cell r="K121">
            <v>38906.708333333336</v>
          </cell>
          <cell r="L121">
            <v>721.77181091308591</v>
          </cell>
          <cell r="M121">
            <v>100</v>
          </cell>
        </row>
        <row r="122">
          <cell r="G122" t="str">
            <v>=PHDGetData("192.168.32.16", C122, 'DCS Input Data'!$E$1, 'DCS Input Data'!$E$2, "", "Average", "OVERALL REDUCTION", 0, "Before", UNI_RET_TAG+UNI_RET_DESC+UNI_RET_UNIT+UNI_RET_TIME+UNI_RET_VALUE+UNI_RET_CONF, UNI_NOTHING)</v>
          </cell>
          <cell r="H122" t="str">
            <v>DEGF</v>
          </cell>
          <cell r="I122" t="str">
            <v>#4 EXTRACTION STEAM TEMP</v>
          </cell>
          <cell r="J122" t="str">
            <v>Average</v>
          </cell>
          <cell r="K122">
            <v>38906.708333333336</v>
          </cell>
          <cell r="L122">
            <v>600.72200520833337</v>
          </cell>
          <cell r="M122">
            <v>100</v>
          </cell>
        </row>
        <row r="123">
          <cell r="G123" t="str">
            <v>=PHDGetData("192.168.32.16", C123, 'DCS Input Data'!$E$1, 'DCS Input Data'!$E$2, "", "Average", "OVERALL REDUCTION", 0, "Before", UNI_RET_TAG+UNI_RET_DESC+UNI_RET_UNIT+UNI_RET_TIME+UNI_RET_VALUE+UNI_RET_CONF, UNI_NOTHING)</v>
          </cell>
          <cell r="H123" t="str">
            <v>DEGF</v>
          </cell>
          <cell r="I123" t="str">
            <v>#5 NORTH EXT STEAM TEMP</v>
          </cell>
          <cell r="J123" t="str">
            <v>Average</v>
          </cell>
          <cell r="K123">
            <v>38906.708333333336</v>
          </cell>
          <cell r="L123">
            <v>390.57306009928385</v>
          </cell>
          <cell r="M123">
            <v>100</v>
          </cell>
        </row>
        <row r="124">
          <cell r="G124" t="str">
            <v>=PHDGetData("192.168.32.16", C124, 'DCS Input Data'!$E$1, 'DCS Input Data'!$E$2, "", "Average", "OVERALL REDUCTION", 0, "Before", UNI_RET_TAG+UNI_RET_DESC+UNI_RET_UNIT+UNI_RET_TIME+UNI_RET_VALUE+UNI_RET_CONF, UNI_NOTHING)</v>
          </cell>
          <cell r="H124" t="str">
            <v>DEGF</v>
          </cell>
          <cell r="I124" t="str">
            <v>#5 SOUTH EXT STEAM TEMP</v>
          </cell>
          <cell r="J124" t="str">
            <v>Average</v>
          </cell>
          <cell r="K124">
            <v>38906.708333333336</v>
          </cell>
          <cell r="L124">
            <v>128.35981648763021</v>
          </cell>
          <cell r="M124">
            <v>100</v>
          </cell>
        </row>
        <row r="125">
          <cell r="G125" t="str">
            <v>=PHDGetData("192.168.32.16", C125, 'DCS Input Data'!$E$1, 'DCS Input Data'!$E$2, "", "Average", "OVERALL REDUCTION", 0, "Before", UNI_RET_TAG+UNI_RET_DESC+UNI_RET_UNIT+UNI_RET_TIME+UNI_RET_VALUE+UNI_RET_CONF, UNI_NOTHING)</v>
          </cell>
          <cell r="H125" t="str">
            <v>DEGF</v>
          </cell>
          <cell r="I125" t="str">
            <v>#6 NORTH EXT STEAM TEMP</v>
          </cell>
          <cell r="J125" t="str">
            <v>Average</v>
          </cell>
          <cell r="K125">
            <v>38906.708333333336</v>
          </cell>
          <cell r="L125">
            <v>511.35676574707031</v>
          </cell>
          <cell r="M125">
            <v>0</v>
          </cell>
        </row>
        <row r="126">
          <cell r="G126" t="str">
            <v>=PHDGetData("192.168.32.16", C126, 'DCS Input Data'!$E$1, 'DCS Input Data'!$E$2, "", "Average", "OVERALL REDUCTION", 0, "Before", UNI_RET_TAG+UNI_RET_DESC+UNI_RET_UNIT+UNI_RET_TIME+UNI_RET_VALUE+UNI_RET_CONF, UNI_NOTHING)</v>
          </cell>
          <cell r="H126" t="str">
            <v>DEGF</v>
          </cell>
          <cell r="I126" t="str">
            <v>#6 SOUTH EXT STEAM TEMP</v>
          </cell>
          <cell r="J126" t="str">
            <v>Average</v>
          </cell>
          <cell r="K126">
            <v>38906.708333333336</v>
          </cell>
          <cell r="L126">
            <v>182.15686721801757</v>
          </cell>
          <cell r="M126">
            <v>100</v>
          </cell>
        </row>
        <row r="127">
          <cell r="G127" t="str">
            <v>=PHDGetData("192.168.32.16", C127, 'DCS Input Data'!$E$1, 'DCS Input Data'!$E$2, "", "Average", "OVERALL REDUCTION", 0, "Before", UNI_RET_TAG+UNI_RET_DESC+UNI_RET_UNIT+UNI_RET_TIME+UNI_RET_VALUE+UNI_RET_CONF, UNI_NOTHING)</v>
          </cell>
          <cell r="H127" t="str">
            <v>DEGF</v>
          </cell>
          <cell r="I127" t="str">
            <v>BFPT EXHAUST STEAM TEMP</v>
          </cell>
          <cell r="J127" t="str">
            <v>Average</v>
          </cell>
          <cell r="K127">
            <v>38906.708333333336</v>
          </cell>
          <cell r="L127">
            <v>88.0443115234375</v>
          </cell>
          <cell r="M127">
            <v>0</v>
          </cell>
        </row>
        <row r="128">
          <cell r="G128" t="str">
            <v>=PHDGetData("192.168.32.16", C128, 'DCS Input Data'!$E$1, 'DCS Input Data'!$E$2, "", "Average", "OVERALL REDUCTION", 0, "Before", UNI_RET_TAG+UNI_RET_DESC+UNI_RET_UNIT+UNI_RET_TIME+UNI_RET_VALUE+UNI_RET_CONF, UNI_NOTHING)</v>
          </cell>
          <cell r="H128" t="str">
            <v>PSIG</v>
          </cell>
          <cell r="I128" t="str">
            <v>MAIN/THROTTLE STM PRESS</v>
          </cell>
          <cell r="J128" t="str">
            <v>Average</v>
          </cell>
          <cell r="K128">
            <v>38906.708333333336</v>
          </cell>
          <cell r="L128">
            <v>1859.3792683919271</v>
          </cell>
          <cell r="M128">
            <v>100</v>
          </cell>
        </row>
        <row r="129">
          <cell r="G129" t="str">
            <v>=PHDGetData("192.168.32.16", C129, 'DCS Input Data'!$E$1, 'DCS Input Data'!$E$2, "", "Average", "OVERALL REDUCTION", 0, "Before", UNI_RET_TAG+UNI_RET_DESC+UNI_RET_UNIT+UNI_RET_TIME+UNI_RET_VALUE+UNI_RET_CONF, UNI_NOTHING)</v>
          </cell>
          <cell r="H129" t="str">
            <v>PSIG</v>
          </cell>
          <cell r="I129" t="str">
            <v>MAIN/THROTTLE STM PRESS</v>
          </cell>
          <cell r="J129" t="str">
            <v>Average</v>
          </cell>
          <cell r="K129">
            <v>38906.708333333336</v>
          </cell>
          <cell r="L129">
            <v>1859.3792683919271</v>
          </cell>
          <cell r="M129">
            <v>100</v>
          </cell>
        </row>
        <row r="130">
          <cell r="G130" t="str">
            <v>=PHDGetData("192.168.32.16", C130, 'DCS Input Data'!$E$1, 'DCS Input Data'!$E$2, "", "Average", "OVERALL REDUCTION", 0, "Before", UNI_RET_TAG+UNI_RET_DESC+UNI_RET_UNIT+UNI_RET_TIME+UNI_RET_VALUE+UNI_RET_CONF, UNI_NOTHING)</v>
          </cell>
          <cell r="H130" t="str">
            <v>PSIG</v>
          </cell>
          <cell r="I130" t="str">
            <v>TG STEAM CHEST PRESSURE</v>
          </cell>
          <cell r="J130" t="str">
            <v>Average</v>
          </cell>
          <cell r="K130">
            <v>38906.708333333336</v>
          </cell>
          <cell r="L130">
            <v>1817.1361043294271</v>
          </cell>
          <cell r="M130">
            <v>100</v>
          </cell>
        </row>
        <row r="132">
          <cell r="G132" t="str">
            <v>=PHDGetData("192.168.32.16", C132, 'DCS Input Data'!$E$1, 'DCS Input Data'!$E$2, "", "Average", "OVERALL REDUCTION", 0, "Before", UNI_RET_TAG+UNI_RET_DESC+UNI_RET_UNIT+UNI_RET_TIME+UNI_RET_VALUE+UNI_RET_CONF, UNI_NOTHING)</v>
          </cell>
          <cell r="H132" t="str">
            <v>PSIG</v>
          </cell>
          <cell r="I132" t="str">
            <v>COLD REHEAT STEAM PRESS</v>
          </cell>
          <cell r="J132" t="str">
            <v>Average</v>
          </cell>
          <cell r="K132">
            <v>38906.708333333336</v>
          </cell>
          <cell r="L132">
            <v>464.42897796630859</v>
          </cell>
          <cell r="M132">
            <v>100</v>
          </cell>
        </row>
        <row r="133">
          <cell r="G133" t="str">
            <v>=PHDGetData("192.168.32.16", C133, 'DCS Input Data'!$E$1, 'DCS Input Data'!$E$2, "", "Average", "OVERALL REDUCTION", 0, "Before", UNI_RET_TAG+UNI_RET_DESC+UNI_RET_UNIT+UNI_RET_TIME+UNI_RET_VALUE+UNI_RET_CONF, UNI_NOTHING)</v>
          </cell>
          <cell r="H133" t="str">
            <v>PSIG</v>
          </cell>
          <cell r="I133" t="str">
            <v>HOT REHEAT STEAM PRESS</v>
          </cell>
          <cell r="J133" t="str">
            <v>Average</v>
          </cell>
          <cell r="K133">
            <v>38906.708333333336</v>
          </cell>
          <cell r="L133">
            <v>384.33855895996095</v>
          </cell>
          <cell r="M133">
            <v>100</v>
          </cell>
        </row>
        <row r="134">
          <cell r="G134" t="str">
            <v>=PHDGetData("192.168.32.16", C134, 'DCS Input Data'!$E$1, 'DCS Input Data'!$E$2, "", "Average", "OVERALL REDUCTION", 0, "Before", UNI_RET_TAG+UNI_RET_DESC+UNI_RET_UNIT+UNI_RET_TIME+UNI_RET_VALUE+UNI_RET_CONF, UNI_NOTHING)</v>
          </cell>
          <cell r="H134" t="str">
            <v>PSIG</v>
          </cell>
          <cell r="I134" t="str">
            <v>TG REHEAT BOWL STM PRESS</v>
          </cell>
          <cell r="J134" t="str">
            <v>Average</v>
          </cell>
          <cell r="K134">
            <v>38906.708333333336</v>
          </cell>
          <cell r="L134">
            <v>494.93151499430337</v>
          </cell>
          <cell r="M134">
            <v>100</v>
          </cell>
        </row>
        <row r="135">
          <cell r="G135" t="str">
            <v>=PHDGetData("192.168.32.16", C135, 'DCS Input Data'!$E$1, 'DCS Input Data'!$E$2, "", "Average", "OVERALL REDUCTION", 0, "Before", UNI_RET_TAG+UNI_RET_DESC+UNI_RET_UNIT+UNI_RET_TIME+UNI_RET_VALUE+UNI_RET_CONF, UNI_NOTHING)</v>
          </cell>
          <cell r="H135" t="str">
            <v>DEGF</v>
          </cell>
          <cell r="I135" t="str">
            <v>T/G TURB EXH HOOD TEMP</v>
          </cell>
          <cell r="J135" t="str">
            <v>Average</v>
          </cell>
          <cell r="K135">
            <v>38906.708333333336</v>
          </cell>
          <cell r="L135">
            <v>116.58630765279135</v>
          </cell>
          <cell r="M135">
            <v>100</v>
          </cell>
        </row>
        <row r="136">
          <cell r="G136" t="str">
            <v>=PHDGetData("192.168.32.16", C136, 'DCS Input Data'!$E$1, 'DCS Input Data'!$E$2, "", "Average", "OVERALL REDUCTION", 0, "Before", UNI_RET_TAG+UNI_RET_DESC+UNI_RET_UNIT+UNI_RET_TIME+UNI_RET_VALUE+UNI_RET_CONF, UNI_NOTHING)</v>
          </cell>
          <cell r="H136" t="str">
            <v>KPPH</v>
          </cell>
          <cell r="I136" t="str">
            <v>AH 3A COILS STM FLOW RTE</v>
          </cell>
          <cell r="J136" t="str">
            <v>Average</v>
          </cell>
          <cell r="K136">
            <v>38906.708333333336</v>
          </cell>
          <cell r="L136">
            <v>25.944014517466226</v>
          </cell>
          <cell r="M136">
            <v>100</v>
          </cell>
        </row>
        <row r="137">
          <cell r="G137" t="str">
            <v>=PHDGetData("192.168.32.16", C137, 'DCS Input Data'!$E$1, 'DCS Input Data'!$E$2, "", "Average", "OVERALL REDUCTION", 0, "Before", UNI_RET_TAG+UNI_RET_DESC+UNI_RET_UNIT+UNI_RET_TIME+UNI_RET_VALUE+UNI_RET_CONF, UNI_NOTHING)</v>
          </cell>
          <cell r="H137" t="str">
            <v>DEGF</v>
          </cell>
          <cell r="I137" t="str">
            <v>AH 3A COILS SUP STM TEMP</v>
          </cell>
          <cell r="J137" t="str">
            <v>Average</v>
          </cell>
          <cell r="K137">
            <v>38906.708333333336</v>
          </cell>
          <cell r="L137">
            <v>711.72681376139326</v>
          </cell>
          <cell r="M137">
            <v>100</v>
          </cell>
        </row>
        <row r="138">
          <cell r="G138" t="str">
            <v>=PHDGetData("192.168.32.16", C138, 'DCS Input Data'!$E$1, 'DCS Input Data'!$E$2, "", "Average", "OVERALL REDUCTION", 0, "Before", UNI_RET_TAG+UNI_RET_DESC+UNI_RET_UNIT+UNI_RET_TIME+UNI_RET_VALUE+UNI_RET_CONF, UNI_NOTHING)</v>
          </cell>
          <cell r="H138" t="str">
            <v>DEGF</v>
          </cell>
          <cell r="I138" t="str">
            <v>SH STM SPRAY WATER TEMP</v>
          </cell>
          <cell r="J138" t="str">
            <v>Average</v>
          </cell>
          <cell r="K138">
            <v>38906.708333333336</v>
          </cell>
          <cell r="L138">
            <v>384.67290598551432</v>
          </cell>
          <cell r="M138">
            <v>100</v>
          </cell>
        </row>
        <row r="139">
          <cell r="G139" t="str">
            <v>=PHDGetData("192.168.32.16", C139, 'DCS Input Data'!$E$1, 'DCS Input Data'!$E$2, "", "Average", "OVERALL REDUCTION", 0, "Before", UNI_RET_TAG+UNI_RET_DESC+UNI_RET_UNIT+UNI_RET_TIME+UNI_RET_VALUE+UNI_RET_CONF, UNI_NOTHING)</v>
          </cell>
          <cell r="H139" t="str">
            <v>PSIG</v>
          </cell>
          <cell r="I139" t="str">
            <v>SUPRHT SPRAY WATER PRESS</v>
          </cell>
          <cell r="J139" t="str">
            <v>Average</v>
          </cell>
          <cell r="K139">
            <v>38906.708333333336</v>
          </cell>
          <cell r="L139">
            <v>2434.70947265625</v>
          </cell>
          <cell r="M139">
            <v>100</v>
          </cell>
        </row>
        <row r="140">
          <cell r="G140" t="str">
            <v>=PHDGetData("192.168.32.16", C140, 'DCS Input Data'!$E$1, 'DCS Input Data'!$E$2, "", "Average", "OVERALL REDUCTION", 0, "Before", UNI_RET_TAG+UNI_RET_DESC+UNI_RET_UNIT+UNI_RET_TIME+UNI_RET_VALUE+UNI_RET_CONF, UNI_NOTHING)</v>
          </cell>
          <cell r="H140" t="str">
            <v>KPPH</v>
          </cell>
          <cell r="I140" t="str">
            <v>SUPERHEAT SPRAY WTR FLOW</v>
          </cell>
          <cell r="J140" t="str">
            <v>Average</v>
          </cell>
          <cell r="K140">
            <v>38906.708333333336</v>
          </cell>
          <cell r="L140">
            <v>74.52121276855469</v>
          </cell>
          <cell r="M140">
            <v>100</v>
          </cell>
        </row>
        <row r="141">
          <cell r="G141" t="str">
            <v>=PHDGetData("192.168.32.16", C141, 'DCS Input Data'!$E$1, 'DCS Input Data'!$E$2, "", "Average", "OVERALL REDUCTION", 0, "Before", UNI_RET_TAG+UNI_RET_DESC+UNI_RET_UNIT+UNI_RET_TIME+UNI_RET_VALUE+UNI_RET_CONF, UNI_NOTHING)</v>
          </cell>
          <cell r="H141" t="str">
            <v>DEGF</v>
          </cell>
          <cell r="I141" t="str">
            <v>RH STM SPRAY WATER TEMP</v>
          </cell>
          <cell r="J141" t="str">
            <v>Average</v>
          </cell>
          <cell r="K141">
            <v>38906.708333333336</v>
          </cell>
          <cell r="L141">
            <v>379.7891805013021</v>
          </cell>
          <cell r="M141">
            <v>100</v>
          </cell>
        </row>
        <row r="142">
          <cell r="G142" t="str">
            <v>=PHDGetData("192.168.32.16", C142, 'DCS Input Data'!$E$1, 'DCS Input Data'!$E$2, "", "Average", "OVERALL REDUCTION", 0, "Before", UNI_RET_TAG+UNI_RET_DESC+UNI_RET_UNIT+UNI_RET_TIME+UNI_RET_VALUE+UNI_RET_CONF, UNI_NOTHING)</v>
          </cell>
          <cell r="H142" t="str">
            <v>PSIG</v>
          </cell>
          <cell r="I142" t="str">
            <v>REHEAT SPRAY WATER PRESS</v>
          </cell>
          <cell r="J142" t="str">
            <v>Average</v>
          </cell>
          <cell r="K142">
            <v>38906.708333333336</v>
          </cell>
          <cell r="L142">
            <v>1002.2320058186849</v>
          </cell>
          <cell r="M142">
            <v>100</v>
          </cell>
        </row>
        <row r="143">
          <cell r="G143" t="str">
            <v>=PHDGetData("192.168.32.16", C143, 'DCS Input Data'!$E$1, 'DCS Input Data'!$E$2, "", "Average", "OVERALL REDUCTION", 0, "Before", UNI_RET_TAG+UNI_RET_DESC+UNI_RET_UNIT+UNI_RET_TIME+UNI_RET_VALUE+UNI_RET_CONF, UNI_NOTHING)</v>
          </cell>
          <cell r="H143" t="str">
            <v>KPPH</v>
          </cell>
          <cell r="I143" t="str">
            <v>REHEAT SPRAY WATER FLOW</v>
          </cell>
          <cell r="J143" t="str">
            <v>Average</v>
          </cell>
          <cell r="K143">
            <v>38906.708333333336</v>
          </cell>
          <cell r="L143">
            <v>36.328792126973468</v>
          </cell>
          <cell r="M143">
            <v>100</v>
          </cell>
        </row>
        <row r="144">
          <cell r="G144" t="str">
            <v>=PHDGetData("192.168.32.16", C144, 'DCS Input Data'!$E$1, 'DCS Input Data'!$E$2, "", "Average", "OVERALL REDUCTION", 0, "Before", UNI_RET_TAG+UNI_RET_DESC+UNI_RET_UNIT+UNI_RET_TIME+UNI_RET_VALUE+UNI_RET_CONF, UNI_NOTHING)</v>
          </cell>
          <cell r="H144" t="str">
            <v>DEGF</v>
          </cell>
          <cell r="I144" t="str">
            <v>MAIN/THROTTLE STEAM TEMP</v>
          </cell>
          <cell r="J144" t="str">
            <v>Average</v>
          </cell>
          <cell r="K144">
            <v>38906.708333333336</v>
          </cell>
          <cell r="L144">
            <v>996.37730407714844</v>
          </cell>
          <cell r="M144">
            <v>100</v>
          </cell>
        </row>
        <row r="145">
          <cell r="G145" t="str">
            <v>=PHDGetData("192.168.32.16", C145, 'DCS Input Data'!$E$1, 'DCS Input Data'!$E$2, "", "Average", "OVERALL REDUCTION", 0, "Before", UNI_RET_TAG+UNI_RET_DESC+UNI_RET_UNIT+UNI_RET_TIME+UNI_RET_VALUE+UNI_RET_CONF, UNI_NOTHING)</v>
          </cell>
          <cell r="H145" t="str">
            <v>DEGF</v>
          </cell>
          <cell r="I145" t="str">
            <v>COLD RH STM AT TURB TEMP</v>
          </cell>
          <cell r="J145" t="str">
            <v>Average</v>
          </cell>
          <cell r="K145">
            <v>38906.708333333336</v>
          </cell>
          <cell r="L145">
            <v>697.18106689453123</v>
          </cell>
          <cell r="M145">
            <v>100</v>
          </cell>
        </row>
        <row r="146">
          <cell r="G146" t="str">
            <v>=PHDGetData("192.168.32.16", C146, 'DCS Input Data'!$E$1, 'DCS Input Data'!$E$2, "", "Average", "OVERALL REDUCTION", 0, "Before", UNI_RET_TAG+UNI_RET_DESC+UNI_RET_UNIT+UNI_RET_TIME+UNI_RET_VALUE+UNI_RET_CONF, UNI_NOTHING)</v>
          </cell>
          <cell r="H146" t="str">
            <v>DEGF</v>
          </cell>
          <cell r="I146" t="str">
            <v>RH STM TEMP</v>
          </cell>
          <cell r="J146" t="str">
            <v>Average</v>
          </cell>
          <cell r="K146">
            <v>38906.708333333336</v>
          </cell>
          <cell r="L146">
            <v>1002.6955362955729</v>
          </cell>
          <cell r="M146">
            <v>100</v>
          </cell>
        </row>
        <row r="147">
          <cell r="G147" t="str">
            <v>=PHDGetData("192.168.32.16", C147, 'DCS Input Data'!$E$1, 'DCS Input Data'!$E$2, "", "Average", "OVERALL REDUCTION", 0, "Before", UNI_RET_TAG+UNI_RET_DESC+UNI_RET_UNIT+UNI_RET_TIME+UNI_RET_VALUE+UNI_RET_CONF, UNI_NOTHING)</v>
          </cell>
          <cell r="H147" t="str">
            <v>PSIG</v>
          </cell>
          <cell r="I147" t="str">
            <v>BOILER STM DRUM PRESS B</v>
          </cell>
          <cell r="J147" t="str">
            <v>Average</v>
          </cell>
          <cell r="K147">
            <v>38906.708333333336</v>
          </cell>
          <cell r="L147">
            <v>2100.8529907226562</v>
          </cell>
          <cell r="M147">
            <v>100</v>
          </cell>
        </row>
        <row r="148">
          <cell r="G148" t="str">
            <v>=PHDGetData("192.168.32.16", C148, 'DCS Input Data'!$E$1, 'DCS Input Data'!$E$2, "", "Average", "OVERALL REDUCTION", 0, "Before", UNI_RET_TAG+UNI_RET_DESC+UNI_RET_UNIT+UNI_RET_TIME+UNI_RET_VALUE+UNI_RET_CONF, UNI_NOTHING)</v>
          </cell>
          <cell r="H148" t="str">
            <v>PSIG</v>
          </cell>
          <cell r="I148" t="str">
            <v>BOILER STM DRUM PRESS C</v>
          </cell>
          <cell r="J148" t="str">
            <v>Average</v>
          </cell>
          <cell r="K148">
            <v>38906.708333333336</v>
          </cell>
          <cell r="L148">
            <v>2104.613496907552</v>
          </cell>
          <cell r="M148">
            <v>100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>
        <row r="4">
          <cell r="G4" t="str">
            <v>=PHDGetData("192.168.32.16", C4, 'DCS Input Data'!$E$1, 'DCS Input Data'!$E$2, "", "Average", "OVERALL REDUCTION", 0, "Before", UNI_RET_TAG+UNI_RET_DESC+UNI_RET_UNIT+UNI_RET_TIME+UNI_RET_VALUE+UNI_RET_CONF, UNI_NOTHING)</v>
          </cell>
        </row>
      </sheetData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mt H - pg 9"/>
      <sheetName val="Summary"/>
      <sheetName val="MT Rate Sum"/>
      <sheetName val="Rate 60"/>
      <sheetName val="Rate70"/>
      <sheetName val="Rate 71"/>
      <sheetName val="Rate 85"/>
      <sheetName val="Bill Comp - 60"/>
      <sheetName val="Bill Comp - 70"/>
      <sheetName val="Bill Comp - 70 _71"/>
      <sheetName val="Electric Compare"/>
      <sheetName val="Comp to NWE"/>
      <sheetName val="Comp to Energy West"/>
      <sheetName val="ROR Graph"/>
      <sheetName val="Margin Graph"/>
      <sheetName val="Margins"/>
    </sheetNames>
    <sheetDataSet>
      <sheetData sheetId="0"/>
      <sheetData sheetId="1">
        <row r="4">
          <cell r="A4" t="str">
            <v>Pro Forma 2014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Summary Sheet"/>
      <sheetName val="Gas Cost Summary"/>
      <sheetName val="MT"/>
      <sheetName val="MT Exh 3"/>
      <sheetName val="ND"/>
      <sheetName val="Margin Sharing"/>
      <sheetName val="ND Exh B"/>
      <sheetName val="SD"/>
      <sheetName val="SD Exh B"/>
      <sheetName val="ER"/>
      <sheetName val="ER Exh D"/>
      <sheetName val="WY"/>
      <sheetName val="WY Non-Core Rev Cr"/>
      <sheetName val="WY Exh 3"/>
      <sheetName val="WY Rate Sum"/>
      <sheetName val="Prepaid Dema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"/>
      <sheetName val="Capitalization"/>
      <sheetName val="Pfd Stock"/>
      <sheetName val="WCLTD"/>
      <sheetName val="MTN-C"/>
      <sheetName val="MTN-D"/>
      <sheetName val="92 EIRR"/>
      <sheetName val="93 EIRR"/>
      <sheetName val="Mates A"/>
      <sheetName val="Mates B"/>
      <sheetName val="94 EIRR"/>
      <sheetName val="98 EIRR A&amp;B"/>
      <sheetName val="Sheet1"/>
      <sheetName val="TOPrs"/>
      <sheetName val="Annual Exp 2003"/>
      <sheetName val="Int Rate Hedg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mt"/>
      <sheetName val="Per Books"/>
      <sheetName val="Current Rates"/>
      <sheetName val="Projected"/>
      <sheetName val="Fuel Cost"/>
      <sheetName val="Rate 10"/>
      <sheetName val="Rate 11"/>
      <sheetName val="Rate 13"/>
      <sheetName val="Rate 16"/>
      <sheetName val="Rate 20"/>
      <sheetName val="Rate 22"/>
      <sheetName val="Rate 25"/>
      <sheetName val="Rate 26"/>
      <sheetName val="Rate 27"/>
      <sheetName val="Rate 29"/>
      <sheetName val="Rate 30"/>
      <sheetName val="Rate 31"/>
      <sheetName val="Rate 34"/>
      <sheetName val="Rate 39"/>
      <sheetName val="Rate 40"/>
      <sheetName val="Rate 41"/>
      <sheetName val="Rate 48"/>
      <sheetName val="Rate 50"/>
      <sheetName val="Rate 52"/>
      <sheetName val="Rate 56"/>
      <sheetName val="Rate 95"/>
      <sheetName val="Adj Factors"/>
      <sheetName val="ST-9 Demand"/>
      <sheetName val="Primary Service Accts"/>
      <sheetName val="Primary_Secondary Demand"/>
      <sheetName val="Per_Books"/>
      <sheetName val="Current_Rates"/>
      <sheetName val="Fuel_Cost"/>
      <sheetName val="Rate_10"/>
      <sheetName val="Rate_11"/>
      <sheetName val="Rate_13"/>
      <sheetName val="Rate_16"/>
      <sheetName val="Rate_20"/>
      <sheetName val="Rate_22"/>
      <sheetName val="Rate_25"/>
      <sheetName val="Rate_26"/>
      <sheetName val="Rate_27"/>
      <sheetName val="Rate_29"/>
      <sheetName val="Rate_30"/>
      <sheetName val="Rate_31"/>
      <sheetName val="Rate_34"/>
      <sheetName val="Rate_39"/>
      <sheetName val="Rate_40"/>
      <sheetName val="Rate_41"/>
      <sheetName val="Rate_48"/>
      <sheetName val="Rate_50"/>
      <sheetName val="Rate_52"/>
      <sheetName val="Rate_56"/>
      <sheetName val="Rate_95"/>
      <sheetName val="Adj_Factors"/>
      <sheetName val="ST-9_Demand"/>
      <sheetName val="Primary_Service_Accts"/>
      <sheetName val="Primary_Secondary_Demand"/>
      <sheetName val="Detailed Cost of Plant"/>
      <sheetName val="38.5.124 Stmt C P3"/>
      <sheetName val="38.5.134 Stmt D 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allocators"/>
      <sheetName val="coss"/>
      <sheetName val="SCexGW"/>
      <sheetName val="hold_study"/>
      <sheetName val="LOOKUPTABLE"/>
      <sheetName val="rateincr_exhibit"/>
      <sheetName val="Exhibit_C"/>
      <sheetName val="ExhC_support"/>
      <sheetName val="MISC"/>
      <sheetName val="Sheet1"/>
      <sheetName val="print_macros"/>
    </sheetNames>
    <sheetDataSet>
      <sheetData sheetId="0">
        <row r="3">
          <cell r="B3" t="str">
            <v>NORTH</v>
          </cell>
        </row>
      </sheetData>
      <sheetData sheetId="1" refreshError="1"/>
      <sheetData sheetId="2">
        <row r="3">
          <cell r="A3" t="str">
            <v>DUKE ENERGY CAROLINAS, LLC</v>
          </cell>
        </row>
      </sheetData>
      <sheetData sheetId="3" refreshError="1"/>
      <sheetData sheetId="4" refreshError="1"/>
      <sheetData sheetId="5">
        <row r="49">
          <cell r="A49" t="str">
            <v>AG1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Notes"/>
      <sheetName val="Variables"/>
      <sheetName val="Report"/>
      <sheetName val="Operating Lease Adj."/>
      <sheetName val="Captive Finance Adj."/>
      <sheetName val="FAS106 Adj."/>
      <sheetName val="Net Debt Adj."/>
      <sheetName val="Structural Subordination"/>
      <sheetName val="Graphs"/>
      <sheetName val="Import"/>
      <sheetName val="BLR Worksheet"/>
      <sheetName val="TBSheet"/>
      <sheetName val="Main"/>
      <sheetName val="ProForma 2001 1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oody's Bond Yield Data"/>
      <sheetName val="Discount Rate"/>
      <sheetName val="Discount Chart"/>
      <sheetName val="Prime Rate"/>
      <sheetName val="Prime Chart "/>
      <sheetName val="Inflation"/>
      <sheetName val="Inflation Chart"/>
      <sheetName val="Moody's"/>
      <sheetName val="30 Yr. Bonds"/>
      <sheetName val="Moody's T-Bond Chart"/>
      <sheetName val="Moody's Spread Chart"/>
      <sheetName val="Moody's Baa Bond Yields Chart"/>
    </sheetNames>
    <sheetDataSet>
      <sheetData sheetId="0">
        <row r="30">
          <cell r="B30" t="str">
            <v>82</v>
          </cell>
          <cell r="C30">
            <v>14.22</v>
          </cell>
          <cell r="E30">
            <v>16.73</v>
          </cell>
          <cell r="G30">
            <v>15.75</v>
          </cell>
          <cell r="K30">
            <v>12</v>
          </cell>
          <cell r="O30">
            <v>2.5099999999999998</v>
          </cell>
          <cell r="P30">
            <v>1.5206571858163132</v>
          </cell>
          <cell r="R30">
            <v>8.4</v>
          </cell>
        </row>
        <row r="31">
          <cell r="C31">
            <v>14.22</v>
          </cell>
          <cell r="E31">
            <v>16.72</v>
          </cell>
          <cell r="G31">
            <v>16.559999999999999</v>
          </cell>
          <cell r="K31">
            <v>12</v>
          </cell>
          <cell r="O31">
            <v>2.4999999999999982</v>
          </cell>
          <cell r="P31">
            <v>1.5206571858163132</v>
          </cell>
          <cell r="R31">
            <v>7.6</v>
          </cell>
        </row>
        <row r="32">
          <cell r="C32">
            <v>13.53</v>
          </cell>
          <cell r="E32">
            <v>16.07</v>
          </cell>
          <cell r="G32">
            <v>16.5</v>
          </cell>
          <cell r="K32">
            <v>12</v>
          </cell>
          <cell r="O32">
            <v>2.5400000000000009</v>
          </cell>
          <cell r="P32">
            <v>1.5206571858163132</v>
          </cell>
          <cell r="R32">
            <v>6.8</v>
          </cell>
        </row>
        <row r="33">
          <cell r="C33">
            <v>13.37</v>
          </cell>
          <cell r="E33">
            <v>15.82</v>
          </cell>
          <cell r="G33">
            <v>16.5</v>
          </cell>
          <cell r="K33">
            <v>12</v>
          </cell>
          <cell r="O33">
            <v>2.4500000000000011</v>
          </cell>
          <cell r="P33">
            <v>1.5206571858163132</v>
          </cell>
          <cell r="R33">
            <v>6.5</v>
          </cell>
        </row>
        <row r="34">
          <cell r="C34">
            <v>13.24</v>
          </cell>
          <cell r="E34">
            <v>15.6</v>
          </cell>
          <cell r="G34">
            <v>16.5</v>
          </cell>
          <cell r="K34">
            <v>12</v>
          </cell>
          <cell r="O34">
            <v>2.3599999999999994</v>
          </cell>
          <cell r="P34">
            <v>1.5206571858163132</v>
          </cell>
          <cell r="R34">
            <v>6.7</v>
          </cell>
        </row>
        <row r="35">
          <cell r="C35">
            <v>13.92</v>
          </cell>
          <cell r="E35">
            <v>16.18</v>
          </cell>
          <cell r="G35">
            <v>16.5</v>
          </cell>
          <cell r="K35">
            <v>12</v>
          </cell>
          <cell r="O35">
            <v>2.2599999999999998</v>
          </cell>
          <cell r="P35">
            <v>1.5206571858163132</v>
          </cell>
          <cell r="R35">
            <v>7.1</v>
          </cell>
        </row>
        <row r="36">
          <cell r="C36">
            <v>13.55</v>
          </cell>
          <cell r="E36">
            <v>16.04</v>
          </cell>
          <cell r="G36">
            <v>16.260000000000002</v>
          </cell>
          <cell r="K36">
            <v>11</v>
          </cell>
          <cell r="O36">
            <v>2.4899999999999984</v>
          </cell>
          <cell r="P36">
            <v>1.5206571858163132</v>
          </cell>
          <cell r="R36">
            <v>6.4</v>
          </cell>
        </row>
        <row r="37">
          <cell r="C37">
            <v>12.77</v>
          </cell>
          <cell r="E37">
            <v>15.22</v>
          </cell>
          <cell r="G37">
            <v>14.39</v>
          </cell>
          <cell r="K37">
            <v>10</v>
          </cell>
          <cell r="O37">
            <v>2.4500000000000011</v>
          </cell>
          <cell r="P37">
            <v>1.5206571858163132</v>
          </cell>
          <cell r="R37">
            <v>5.9</v>
          </cell>
        </row>
        <row r="38">
          <cell r="C38">
            <v>12.07</v>
          </cell>
          <cell r="E38">
            <v>14.56</v>
          </cell>
          <cell r="G38">
            <v>13.5</v>
          </cell>
          <cell r="K38">
            <v>9.5</v>
          </cell>
          <cell r="O38">
            <v>2.4900000000000002</v>
          </cell>
          <cell r="P38">
            <v>1.5206571858163132</v>
          </cell>
          <cell r="R38">
            <v>5</v>
          </cell>
        </row>
        <row r="39">
          <cell r="C39">
            <v>11.17</v>
          </cell>
          <cell r="E39">
            <v>13.88</v>
          </cell>
          <cell r="G39">
            <v>12.52</v>
          </cell>
          <cell r="K39">
            <v>9</v>
          </cell>
          <cell r="O39">
            <v>2.7100000000000009</v>
          </cell>
          <cell r="P39">
            <v>1.5206571858163132</v>
          </cell>
          <cell r="R39">
            <v>5.0999999999999996</v>
          </cell>
        </row>
        <row r="40">
          <cell r="C40">
            <v>10.54</v>
          </cell>
          <cell r="E40">
            <v>13.58</v>
          </cell>
          <cell r="G40">
            <v>11.85</v>
          </cell>
          <cell r="K40">
            <v>9</v>
          </cell>
          <cell r="O40">
            <v>3.0400000000000009</v>
          </cell>
          <cell r="P40">
            <v>1.5206571858163132</v>
          </cell>
          <cell r="R40">
            <v>4.5999999999999996</v>
          </cell>
        </row>
        <row r="41">
          <cell r="C41">
            <v>10.54</v>
          </cell>
          <cell r="E41">
            <v>13.55</v>
          </cell>
          <cell r="G41">
            <v>11.5</v>
          </cell>
          <cell r="K41">
            <v>8.5</v>
          </cell>
          <cell r="O41">
            <v>3.0100000000000016</v>
          </cell>
          <cell r="P41">
            <v>1.5206571858163132</v>
          </cell>
          <cell r="R41">
            <v>3.8</v>
          </cell>
        </row>
        <row r="42">
          <cell r="B42" t="str">
            <v>83</v>
          </cell>
          <cell r="C42">
            <v>10.63</v>
          </cell>
          <cell r="E42">
            <v>13.46</v>
          </cell>
          <cell r="G42">
            <v>11.16</v>
          </cell>
          <cell r="K42">
            <v>8.5</v>
          </cell>
          <cell r="O42">
            <v>2.83</v>
          </cell>
          <cell r="P42">
            <v>1.5206571858163132</v>
          </cell>
          <cell r="R42">
            <v>3.7</v>
          </cell>
        </row>
        <row r="43">
          <cell r="C43">
            <v>10.88</v>
          </cell>
          <cell r="E43">
            <v>13.6</v>
          </cell>
          <cell r="G43">
            <v>10.98</v>
          </cell>
          <cell r="K43">
            <v>8.5</v>
          </cell>
          <cell r="O43">
            <v>2.7199999999999989</v>
          </cell>
          <cell r="P43">
            <v>1.5206571858163132</v>
          </cell>
          <cell r="R43">
            <v>3.5</v>
          </cell>
        </row>
        <row r="44">
          <cell r="C44">
            <v>10.63</v>
          </cell>
          <cell r="E44">
            <v>13.28</v>
          </cell>
          <cell r="G44">
            <v>10.5</v>
          </cell>
          <cell r="K44">
            <v>8.5</v>
          </cell>
          <cell r="O44">
            <v>2.6499999999999986</v>
          </cell>
          <cell r="P44">
            <v>1.5206571858163132</v>
          </cell>
          <cell r="R44">
            <v>3.6</v>
          </cell>
        </row>
        <row r="45">
          <cell r="C45">
            <v>10.48</v>
          </cell>
          <cell r="E45">
            <v>13.03</v>
          </cell>
          <cell r="G45">
            <v>10.5</v>
          </cell>
          <cell r="K45">
            <v>8.5</v>
          </cell>
          <cell r="O45">
            <v>2.5499999999999989</v>
          </cell>
          <cell r="P45">
            <v>1.5206571858163132</v>
          </cell>
          <cell r="R45">
            <v>3.9</v>
          </cell>
        </row>
        <row r="46">
          <cell r="C46">
            <v>10.53</v>
          </cell>
          <cell r="E46">
            <v>13</v>
          </cell>
          <cell r="G46">
            <v>10.5</v>
          </cell>
          <cell r="K46">
            <v>8.5</v>
          </cell>
          <cell r="O46">
            <v>2.4700000000000006</v>
          </cell>
          <cell r="P46">
            <v>1.5206571858163132</v>
          </cell>
          <cell r="R46">
            <v>3.5</v>
          </cell>
        </row>
        <row r="47">
          <cell r="C47">
            <v>10.93</v>
          </cell>
          <cell r="E47">
            <v>13.17</v>
          </cell>
          <cell r="G47">
            <v>10.5</v>
          </cell>
          <cell r="K47">
            <v>8.5</v>
          </cell>
          <cell r="O47">
            <v>2.2400000000000002</v>
          </cell>
          <cell r="P47">
            <v>1.5206571858163132</v>
          </cell>
          <cell r="R47">
            <v>2.6</v>
          </cell>
        </row>
        <row r="48">
          <cell r="C48">
            <v>11.4</v>
          </cell>
          <cell r="E48">
            <v>13.28</v>
          </cell>
          <cell r="G48">
            <v>10.5</v>
          </cell>
          <cell r="K48">
            <v>8.5</v>
          </cell>
          <cell r="O48">
            <v>1.879999999999999</v>
          </cell>
          <cell r="P48">
            <v>1.5206571858163132</v>
          </cell>
          <cell r="R48">
            <v>2.5</v>
          </cell>
        </row>
        <row r="49">
          <cell r="C49">
            <v>11.82</v>
          </cell>
          <cell r="E49">
            <v>13.5</v>
          </cell>
          <cell r="G49">
            <v>10.89</v>
          </cell>
          <cell r="K49">
            <v>8.5</v>
          </cell>
          <cell r="O49">
            <v>1.6799999999999997</v>
          </cell>
          <cell r="P49">
            <v>1.5206571858163132</v>
          </cell>
          <cell r="R49">
            <v>2.6</v>
          </cell>
        </row>
        <row r="50">
          <cell r="C50">
            <v>11.63</v>
          </cell>
          <cell r="E50">
            <v>13.35</v>
          </cell>
          <cell r="G50">
            <v>11</v>
          </cell>
          <cell r="K50">
            <v>8.5</v>
          </cell>
          <cell r="O50">
            <v>1.7199999999999989</v>
          </cell>
          <cell r="P50">
            <v>1.5206571858163132</v>
          </cell>
          <cell r="R50">
            <v>2.9</v>
          </cell>
        </row>
        <row r="51">
          <cell r="C51">
            <v>11.58</v>
          </cell>
          <cell r="E51">
            <v>13.19</v>
          </cell>
          <cell r="G51">
            <v>11</v>
          </cell>
          <cell r="K51">
            <v>8.5</v>
          </cell>
          <cell r="O51">
            <v>1.6099999999999994</v>
          </cell>
          <cell r="P51">
            <v>1.5206571858163132</v>
          </cell>
          <cell r="R51">
            <v>2.9</v>
          </cell>
        </row>
        <row r="52">
          <cell r="C52">
            <v>11.75</v>
          </cell>
          <cell r="E52">
            <v>13.33</v>
          </cell>
          <cell r="G52">
            <v>11</v>
          </cell>
          <cell r="K52">
            <v>8.5</v>
          </cell>
          <cell r="O52">
            <v>1.58</v>
          </cell>
          <cell r="P52">
            <v>1.5206571858163132</v>
          </cell>
          <cell r="R52">
            <v>3.3</v>
          </cell>
        </row>
        <row r="53">
          <cell r="C53">
            <v>11.88</v>
          </cell>
          <cell r="E53">
            <v>13.48</v>
          </cell>
          <cell r="G53">
            <v>11</v>
          </cell>
          <cell r="K53">
            <v>8.5</v>
          </cell>
          <cell r="O53">
            <v>1.5999999999999996</v>
          </cell>
          <cell r="P53">
            <v>1.5206571858163132</v>
          </cell>
          <cell r="R53">
            <v>3.8</v>
          </cell>
        </row>
        <row r="54">
          <cell r="B54" t="str">
            <v>84</v>
          </cell>
          <cell r="C54">
            <v>11.75</v>
          </cell>
          <cell r="E54">
            <v>13.4</v>
          </cell>
          <cell r="G54">
            <v>11</v>
          </cell>
          <cell r="K54">
            <v>8.5</v>
          </cell>
          <cell r="O54">
            <v>1.6500000000000004</v>
          </cell>
          <cell r="P54">
            <v>1.5206571858163132</v>
          </cell>
          <cell r="R54">
            <v>4.2</v>
          </cell>
        </row>
        <row r="55">
          <cell r="C55">
            <v>11.95</v>
          </cell>
          <cell r="E55">
            <v>13.5</v>
          </cell>
          <cell r="G55">
            <v>11</v>
          </cell>
          <cell r="K55">
            <v>8.5</v>
          </cell>
          <cell r="O55">
            <v>1.5500000000000007</v>
          </cell>
          <cell r="P55">
            <v>1.5206571858163132</v>
          </cell>
          <cell r="R55">
            <v>4.5999999999999996</v>
          </cell>
        </row>
        <row r="56">
          <cell r="C56">
            <v>12.38</v>
          </cell>
          <cell r="E56">
            <v>14.03</v>
          </cell>
          <cell r="G56">
            <v>11.21</v>
          </cell>
          <cell r="K56">
            <v>8.5</v>
          </cell>
          <cell r="O56">
            <v>1.6499999999999986</v>
          </cell>
          <cell r="P56">
            <v>1.5206571858163132</v>
          </cell>
          <cell r="R56">
            <v>4.8</v>
          </cell>
        </row>
        <row r="57">
          <cell r="C57">
            <v>12.65</v>
          </cell>
          <cell r="E57">
            <v>14.3</v>
          </cell>
          <cell r="G57">
            <v>11.93</v>
          </cell>
          <cell r="K57">
            <v>9</v>
          </cell>
          <cell r="O57">
            <v>1.6500000000000004</v>
          </cell>
          <cell r="P57">
            <v>1.5206571858163132</v>
          </cell>
          <cell r="R57">
            <v>4.5999999999999996</v>
          </cell>
        </row>
        <row r="58">
          <cell r="C58">
            <v>13.43</v>
          </cell>
          <cell r="E58">
            <v>14.95</v>
          </cell>
          <cell r="G58">
            <v>12.39</v>
          </cell>
          <cell r="K58">
            <v>9</v>
          </cell>
          <cell r="O58">
            <v>1.5199999999999996</v>
          </cell>
          <cell r="P58">
            <v>1.5206571858163132</v>
          </cell>
          <cell r="R58">
            <v>4.2</v>
          </cell>
        </row>
        <row r="59">
          <cell r="C59">
            <v>13.44</v>
          </cell>
          <cell r="E59">
            <v>15.16</v>
          </cell>
          <cell r="G59">
            <v>12.6</v>
          </cell>
          <cell r="K59">
            <v>9</v>
          </cell>
          <cell r="O59">
            <v>1.7200000000000006</v>
          </cell>
          <cell r="P59">
            <v>1.5206571858163132</v>
          </cell>
          <cell r="R59">
            <v>4.2</v>
          </cell>
        </row>
        <row r="60">
          <cell r="C60">
            <v>13.21</v>
          </cell>
          <cell r="E60">
            <v>14.92</v>
          </cell>
          <cell r="G60">
            <v>13</v>
          </cell>
          <cell r="K60">
            <v>9</v>
          </cell>
          <cell r="O60">
            <v>1.7099999999999991</v>
          </cell>
          <cell r="P60">
            <v>1.5206571858163132</v>
          </cell>
          <cell r="R60">
            <v>4.2</v>
          </cell>
        </row>
        <row r="61">
          <cell r="C61">
            <v>12.54</v>
          </cell>
          <cell r="E61">
            <v>14.29</v>
          </cell>
          <cell r="G61">
            <v>13</v>
          </cell>
          <cell r="K61">
            <v>9</v>
          </cell>
          <cell r="O61">
            <v>1.75</v>
          </cell>
          <cell r="P61">
            <v>1.5206571858163132</v>
          </cell>
          <cell r="R61">
            <v>4.3</v>
          </cell>
        </row>
        <row r="62">
          <cell r="C62">
            <v>12.29</v>
          </cell>
          <cell r="E62">
            <v>14.04</v>
          </cell>
          <cell r="G62">
            <v>12.97</v>
          </cell>
          <cell r="K62">
            <v>9</v>
          </cell>
          <cell r="O62">
            <v>1.75</v>
          </cell>
          <cell r="P62">
            <v>1.5206571858163132</v>
          </cell>
          <cell r="R62">
            <v>4.3</v>
          </cell>
        </row>
        <row r="63">
          <cell r="C63">
            <v>11.98</v>
          </cell>
          <cell r="E63">
            <v>13.68</v>
          </cell>
          <cell r="G63">
            <v>12.58</v>
          </cell>
          <cell r="K63">
            <v>9</v>
          </cell>
          <cell r="O63">
            <v>1.6999999999999993</v>
          </cell>
          <cell r="P63">
            <v>1.5206571858163132</v>
          </cell>
          <cell r="R63">
            <v>4.3</v>
          </cell>
        </row>
        <row r="64">
          <cell r="C64">
            <v>11.56</v>
          </cell>
          <cell r="E64">
            <v>13.15</v>
          </cell>
          <cell r="G64">
            <v>11.77</v>
          </cell>
          <cell r="K64">
            <v>8.5</v>
          </cell>
          <cell r="O64">
            <v>1.5899999999999999</v>
          </cell>
          <cell r="P64">
            <v>1.5206571858163132</v>
          </cell>
          <cell r="R64">
            <v>4.0999999999999996</v>
          </cell>
        </row>
        <row r="65">
          <cell r="C65">
            <v>11.52</v>
          </cell>
          <cell r="E65">
            <v>12.96</v>
          </cell>
          <cell r="G65">
            <v>11.06</v>
          </cell>
          <cell r="K65">
            <v>8</v>
          </cell>
          <cell r="O65">
            <v>1.4400000000000013</v>
          </cell>
          <cell r="P65">
            <v>1.5206571858163132</v>
          </cell>
          <cell r="R65">
            <v>3.9</v>
          </cell>
        </row>
        <row r="66">
          <cell r="B66" t="str">
            <v>85</v>
          </cell>
          <cell r="C66">
            <v>11.45</v>
          </cell>
          <cell r="E66">
            <v>12.88</v>
          </cell>
          <cell r="G66">
            <v>10.61</v>
          </cell>
          <cell r="K66">
            <v>8</v>
          </cell>
          <cell r="O66">
            <v>1.4300000000000015</v>
          </cell>
          <cell r="P66">
            <v>1.5206571858163132</v>
          </cell>
          <cell r="R66">
            <v>3.5</v>
          </cell>
        </row>
        <row r="67">
          <cell r="C67">
            <v>11.47</v>
          </cell>
          <cell r="E67">
            <v>13</v>
          </cell>
          <cell r="G67">
            <v>10.5</v>
          </cell>
          <cell r="K67">
            <v>8</v>
          </cell>
          <cell r="O67">
            <v>1.5299999999999994</v>
          </cell>
          <cell r="P67">
            <v>1.5206571858163132</v>
          </cell>
          <cell r="R67">
            <v>3.5</v>
          </cell>
        </row>
        <row r="68">
          <cell r="C68">
            <v>11.81</v>
          </cell>
          <cell r="E68">
            <v>13.66</v>
          </cell>
          <cell r="G68">
            <v>10.5</v>
          </cell>
          <cell r="K68">
            <v>8</v>
          </cell>
          <cell r="O68">
            <v>1.8499999999999996</v>
          </cell>
          <cell r="P68">
            <v>1.5206571858163132</v>
          </cell>
          <cell r="R68">
            <v>3.7</v>
          </cell>
        </row>
        <row r="69">
          <cell r="C69">
            <v>11.47</v>
          </cell>
          <cell r="E69">
            <v>13.42</v>
          </cell>
          <cell r="G69">
            <v>10.5</v>
          </cell>
          <cell r="K69">
            <v>8</v>
          </cell>
          <cell r="O69">
            <v>1.9499999999999993</v>
          </cell>
          <cell r="P69">
            <v>1.5206571858163132</v>
          </cell>
          <cell r="R69">
            <v>3.7</v>
          </cell>
        </row>
        <row r="70">
          <cell r="C70">
            <v>11.05</v>
          </cell>
          <cell r="E70">
            <v>12.89</v>
          </cell>
          <cell r="G70">
            <v>10.31</v>
          </cell>
          <cell r="K70">
            <v>7.5</v>
          </cell>
          <cell r="O70">
            <v>1.8399999999999999</v>
          </cell>
          <cell r="P70">
            <v>1.5206571858163132</v>
          </cell>
          <cell r="R70">
            <v>3.8</v>
          </cell>
        </row>
        <row r="71">
          <cell r="C71">
            <v>10.44</v>
          </cell>
          <cell r="E71">
            <v>11.91</v>
          </cell>
          <cell r="G71">
            <v>9.7799999999999994</v>
          </cell>
          <cell r="K71">
            <v>7.5</v>
          </cell>
          <cell r="O71">
            <v>1.4700000000000006</v>
          </cell>
          <cell r="P71">
            <v>1.5206571858163132</v>
          </cell>
          <cell r="R71">
            <v>3.8</v>
          </cell>
        </row>
        <row r="72">
          <cell r="C72">
            <v>10.5</v>
          </cell>
          <cell r="E72">
            <v>11.88</v>
          </cell>
          <cell r="G72">
            <v>9.5</v>
          </cell>
          <cell r="K72">
            <v>7.5</v>
          </cell>
          <cell r="O72">
            <v>1.3800000000000008</v>
          </cell>
          <cell r="P72">
            <v>1.5206571858163132</v>
          </cell>
          <cell r="R72">
            <v>3.6</v>
          </cell>
        </row>
        <row r="73">
          <cell r="C73">
            <v>10.56</v>
          </cell>
          <cell r="E73">
            <v>11.93</v>
          </cell>
          <cell r="G73">
            <v>9.5</v>
          </cell>
          <cell r="K73">
            <v>7.5</v>
          </cell>
          <cell r="O73">
            <v>1.3699999999999992</v>
          </cell>
          <cell r="P73">
            <v>1.5206571858163132</v>
          </cell>
          <cell r="R73">
            <v>3.3</v>
          </cell>
        </row>
        <row r="74">
          <cell r="C74">
            <v>10.61</v>
          </cell>
          <cell r="E74">
            <v>11.95</v>
          </cell>
          <cell r="G74">
            <v>9.5</v>
          </cell>
          <cell r="K74">
            <v>7.5</v>
          </cell>
          <cell r="O74">
            <v>1.3399999999999999</v>
          </cell>
          <cell r="P74">
            <v>1.5206571858163132</v>
          </cell>
          <cell r="R74">
            <v>3.1</v>
          </cell>
        </row>
        <row r="75">
          <cell r="C75">
            <v>10.5</v>
          </cell>
          <cell r="E75">
            <v>11.84</v>
          </cell>
          <cell r="G75">
            <v>9.5</v>
          </cell>
          <cell r="K75">
            <v>7.5</v>
          </cell>
          <cell r="O75">
            <v>1.3399999999999999</v>
          </cell>
          <cell r="P75">
            <v>1.5206571858163132</v>
          </cell>
          <cell r="R75">
            <v>3.2</v>
          </cell>
        </row>
        <row r="76">
          <cell r="C76">
            <v>10.06</v>
          </cell>
          <cell r="E76">
            <v>11.33</v>
          </cell>
          <cell r="G76">
            <v>9.5</v>
          </cell>
          <cell r="K76">
            <v>7.5</v>
          </cell>
          <cell r="O76">
            <v>1.2699999999999996</v>
          </cell>
          <cell r="P76">
            <v>1.5206571858163132</v>
          </cell>
          <cell r="R76">
            <v>3.5</v>
          </cell>
        </row>
        <row r="77">
          <cell r="C77">
            <v>9.5399999999999991</v>
          </cell>
          <cell r="E77">
            <v>10.82</v>
          </cell>
          <cell r="G77">
            <v>9.5</v>
          </cell>
          <cell r="K77">
            <v>7.5</v>
          </cell>
          <cell r="O77">
            <v>1.2800000000000011</v>
          </cell>
          <cell r="P77">
            <v>1.5206571858163132</v>
          </cell>
          <cell r="R77">
            <v>3.8</v>
          </cell>
        </row>
        <row r="78">
          <cell r="B78" t="str">
            <v>86</v>
          </cell>
          <cell r="C78">
            <v>9.4</v>
          </cell>
          <cell r="E78">
            <v>10.66</v>
          </cell>
          <cell r="G78">
            <v>9.5</v>
          </cell>
          <cell r="K78">
            <v>7.5</v>
          </cell>
          <cell r="O78">
            <v>1.2599999999999998</v>
          </cell>
          <cell r="P78">
            <v>1.5206571858163132</v>
          </cell>
          <cell r="R78">
            <v>3.9</v>
          </cell>
        </row>
        <row r="79">
          <cell r="C79">
            <v>8.93</v>
          </cell>
          <cell r="E79">
            <v>10.16</v>
          </cell>
          <cell r="G79">
            <v>9.5</v>
          </cell>
          <cell r="K79">
            <v>7.5</v>
          </cell>
          <cell r="O79">
            <v>1.2300000000000004</v>
          </cell>
          <cell r="P79">
            <v>1.5206571858163132</v>
          </cell>
          <cell r="R79">
            <v>3.1</v>
          </cell>
        </row>
        <row r="80">
          <cell r="C80">
            <v>7.96</v>
          </cell>
          <cell r="E80">
            <v>9.33</v>
          </cell>
          <cell r="G80">
            <v>9.1</v>
          </cell>
          <cell r="K80">
            <v>7</v>
          </cell>
          <cell r="O80">
            <v>1.37</v>
          </cell>
          <cell r="P80">
            <v>1.5206571858163132</v>
          </cell>
          <cell r="R80">
            <v>2.2999999999999998</v>
          </cell>
        </row>
        <row r="81">
          <cell r="C81">
            <v>7.39</v>
          </cell>
          <cell r="E81">
            <v>9.02</v>
          </cell>
          <cell r="G81">
            <v>8.83</v>
          </cell>
          <cell r="K81">
            <v>6.5</v>
          </cell>
          <cell r="O81">
            <v>1.63</v>
          </cell>
          <cell r="P81">
            <v>1.5206571858163132</v>
          </cell>
          <cell r="R81">
            <v>1.6</v>
          </cell>
        </row>
        <row r="82">
          <cell r="C82">
            <v>7.52</v>
          </cell>
          <cell r="E82">
            <v>9.52</v>
          </cell>
          <cell r="G82">
            <v>8.5</v>
          </cell>
          <cell r="K82">
            <v>6.5</v>
          </cell>
          <cell r="O82">
            <v>2</v>
          </cell>
          <cell r="P82">
            <v>1.5206571858163132</v>
          </cell>
          <cell r="R82">
            <v>1.5</v>
          </cell>
        </row>
        <row r="83">
          <cell r="C83">
            <v>7.57</v>
          </cell>
          <cell r="E83">
            <v>9.51</v>
          </cell>
          <cell r="G83">
            <v>8.5</v>
          </cell>
          <cell r="K83">
            <v>6.5</v>
          </cell>
          <cell r="O83">
            <v>1.9399999999999995</v>
          </cell>
          <cell r="P83">
            <v>1.5206571858163132</v>
          </cell>
          <cell r="R83">
            <v>1.8</v>
          </cell>
        </row>
        <row r="84">
          <cell r="C84">
            <v>7.27</v>
          </cell>
          <cell r="E84">
            <v>9.19</v>
          </cell>
          <cell r="G84">
            <v>8.16</v>
          </cell>
          <cell r="K84">
            <v>6</v>
          </cell>
          <cell r="O84">
            <v>1.92</v>
          </cell>
          <cell r="P84">
            <v>1.5206571858163132</v>
          </cell>
          <cell r="R84">
            <v>1.6</v>
          </cell>
        </row>
        <row r="85">
          <cell r="C85">
            <v>7.33</v>
          </cell>
          <cell r="E85">
            <v>9.15</v>
          </cell>
          <cell r="G85">
            <v>7.9</v>
          </cell>
          <cell r="K85">
            <v>5.5</v>
          </cell>
          <cell r="O85">
            <v>1.8200000000000003</v>
          </cell>
          <cell r="P85">
            <v>1.5206571858163132</v>
          </cell>
          <cell r="R85">
            <v>1.6</v>
          </cell>
        </row>
        <row r="86">
          <cell r="C86">
            <v>7.62</v>
          </cell>
          <cell r="E86">
            <v>9.42</v>
          </cell>
          <cell r="G86">
            <v>7.5</v>
          </cell>
          <cell r="K86">
            <v>5.5</v>
          </cell>
          <cell r="O86">
            <v>1.7999999999999998</v>
          </cell>
          <cell r="P86">
            <v>1.5206571858163132</v>
          </cell>
          <cell r="R86">
            <v>1.8</v>
          </cell>
        </row>
        <row r="87">
          <cell r="C87">
            <v>7.7</v>
          </cell>
          <cell r="E87">
            <v>9.39</v>
          </cell>
          <cell r="G87">
            <v>7.5</v>
          </cell>
          <cell r="K87">
            <v>5.5</v>
          </cell>
          <cell r="O87">
            <v>1.6900000000000004</v>
          </cell>
          <cell r="P87">
            <v>1.5206571858163132</v>
          </cell>
          <cell r="R87">
            <v>1.5</v>
          </cell>
        </row>
        <row r="88">
          <cell r="C88">
            <v>7.52</v>
          </cell>
          <cell r="E88">
            <v>9.15</v>
          </cell>
          <cell r="G88">
            <v>7.5</v>
          </cell>
          <cell r="K88">
            <v>5.5</v>
          </cell>
          <cell r="O88">
            <v>1.6300000000000008</v>
          </cell>
          <cell r="P88">
            <v>1.5206571858163132</v>
          </cell>
          <cell r="R88">
            <v>1.3</v>
          </cell>
        </row>
        <row r="89">
          <cell r="C89">
            <v>7.37</v>
          </cell>
          <cell r="E89">
            <v>8.9600000000000009</v>
          </cell>
          <cell r="G89">
            <v>7.5</v>
          </cell>
          <cell r="K89">
            <v>5.5</v>
          </cell>
          <cell r="O89">
            <v>1.5900000000000007</v>
          </cell>
          <cell r="P89">
            <v>1.5206571858163132</v>
          </cell>
          <cell r="R89">
            <v>1.1000000000000001</v>
          </cell>
        </row>
        <row r="90">
          <cell r="B90">
            <v>87</v>
          </cell>
          <cell r="C90">
            <v>7.39</v>
          </cell>
          <cell r="E90">
            <v>8.77</v>
          </cell>
          <cell r="G90">
            <v>7.5</v>
          </cell>
          <cell r="K90">
            <v>5.5</v>
          </cell>
          <cell r="O90">
            <v>1.38</v>
          </cell>
          <cell r="P90">
            <v>1.5206571858163132</v>
          </cell>
          <cell r="R90">
            <v>1.5</v>
          </cell>
        </row>
        <row r="91">
          <cell r="C91">
            <v>7.54</v>
          </cell>
          <cell r="E91">
            <v>8.81</v>
          </cell>
          <cell r="G91">
            <v>7.5</v>
          </cell>
          <cell r="K91">
            <v>5.5</v>
          </cell>
          <cell r="O91">
            <v>1.2700000000000005</v>
          </cell>
          <cell r="P91">
            <v>1.5206571858163132</v>
          </cell>
          <cell r="R91">
            <v>2.1</v>
          </cell>
        </row>
        <row r="92">
          <cell r="C92">
            <v>7.55</v>
          </cell>
          <cell r="E92">
            <v>8.75</v>
          </cell>
          <cell r="G92">
            <v>7.5</v>
          </cell>
          <cell r="K92">
            <v>5.5</v>
          </cell>
          <cell r="O92">
            <v>1.2000000000000002</v>
          </cell>
          <cell r="P92">
            <v>1.5206571858163132</v>
          </cell>
          <cell r="R92">
            <v>3</v>
          </cell>
        </row>
        <row r="93">
          <cell r="C93">
            <v>8.25</v>
          </cell>
          <cell r="E93">
            <v>9.3000000000000007</v>
          </cell>
          <cell r="G93">
            <v>7.75</v>
          </cell>
          <cell r="K93">
            <v>5.5</v>
          </cell>
          <cell r="O93">
            <v>1.0500000000000007</v>
          </cell>
          <cell r="P93">
            <v>1.5206571858163132</v>
          </cell>
          <cell r="R93">
            <v>3.8</v>
          </cell>
        </row>
        <row r="94">
          <cell r="C94">
            <v>8.7799999999999994</v>
          </cell>
          <cell r="E94">
            <v>9.82</v>
          </cell>
          <cell r="G94">
            <v>8.14</v>
          </cell>
          <cell r="K94">
            <v>5.5</v>
          </cell>
          <cell r="O94">
            <v>1.0400000000000009</v>
          </cell>
          <cell r="P94">
            <v>1.5206571858163132</v>
          </cell>
          <cell r="R94">
            <v>3.9</v>
          </cell>
        </row>
        <row r="95">
          <cell r="C95">
            <v>8.57</v>
          </cell>
          <cell r="E95">
            <v>9.8699999999999992</v>
          </cell>
          <cell r="G95">
            <v>8.25</v>
          </cell>
          <cell r="K95">
            <v>5.5</v>
          </cell>
          <cell r="O95">
            <v>1.2999999999999989</v>
          </cell>
          <cell r="P95">
            <v>1.5206571858163132</v>
          </cell>
          <cell r="R95">
            <v>3.7</v>
          </cell>
        </row>
        <row r="96">
          <cell r="C96">
            <v>8.64</v>
          </cell>
          <cell r="E96">
            <v>10.01</v>
          </cell>
          <cell r="G96">
            <v>8.25</v>
          </cell>
          <cell r="K96">
            <v>5.5</v>
          </cell>
          <cell r="O96">
            <v>1.3699999999999992</v>
          </cell>
          <cell r="P96">
            <v>1.5206571858163132</v>
          </cell>
          <cell r="R96">
            <v>3.9</v>
          </cell>
        </row>
        <row r="97">
          <cell r="C97">
            <v>8.9700000000000006</v>
          </cell>
          <cell r="E97">
            <v>10.33</v>
          </cell>
          <cell r="G97">
            <v>8.25</v>
          </cell>
          <cell r="K97">
            <v>5.5</v>
          </cell>
          <cell r="O97">
            <v>1.3599999999999994</v>
          </cell>
          <cell r="P97">
            <v>1.5206571858163132</v>
          </cell>
          <cell r="R97">
            <v>4.3</v>
          </cell>
        </row>
        <row r="98">
          <cell r="C98">
            <v>9.59</v>
          </cell>
          <cell r="E98">
            <v>11</v>
          </cell>
          <cell r="G98">
            <v>8.6999999999999993</v>
          </cell>
          <cell r="K98">
            <v>6</v>
          </cell>
          <cell r="O98">
            <v>1.4100000000000001</v>
          </cell>
          <cell r="P98">
            <v>1.5206571858163132</v>
          </cell>
          <cell r="R98">
            <v>4.4000000000000004</v>
          </cell>
        </row>
        <row r="99">
          <cell r="C99">
            <v>9.61</v>
          </cell>
          <cell r="E99">
            <v>11.32</v>
          </cell>
          <cell r="G99">
            <v>9.07</v>
          </cell>
          <cell r="K99">
            <v>6</v>
          </cell>
          <cell r="O99">
            <v>1.7100000000000009</v>
          </cell>
          <cell r="P99">
            <v>1.5206571858163132</v>
          </cell>
          <cell r="R99">
            <v>4.5</v>
          </cell>
        </row>
        <row r="100">
          <cell r="C100">
            <v>8.9499999999999993</v>
          </cell>
          <cell r="E100">
            <v>10.82</v>
          </cell>
          <cell r="G100">
            <v>8.7799999999999994</v>
          </cell>
          <cell r="K100">
            <v>6</v>
          </cell>
          <cell r="O100">
            <v>1.870000000000001</v>
          </cell>
          <cell r="P100">
            <v>1.5206571858163132</v>
          </cell>
          <cell r="R100">
            <v>4.5</v>
          </cell>
        </row>
        <row r="101">
          <cell r="C101">
            <v>9.1199999999999992</v>
          </cell>
          <cell r="E101">
            <v>10.99</v>
          </cell>
          <cell r="G101">
            <v>8.75</v>
          </cell>
          <cell r="K101">
            <v>6</v>
          </cell>
          <cell r="O101">
            <v>1.870000000000001</v>
          </cell>
          <cell r="P101">
            <v>1.5206571858163132</v>
          </cell>
          <cell r="R101">
            <v>4.4000000000000004</v>
          </cell>
        </row>
        <row r="102">
          <cell r="B102" t="str">
            <v>88</v>
          </cell>
          <cell r="C102">
            <v>8.83</v>
          </cell>
          <cell r="E102">
            <v>10.75</v>
          </cell>
          <cell r="G102">
            <v>8.75</v>
          </cell>
          <cell r="K102">
            <v>6</v>
          </cell>
          <cell r="O102">
            <v>1.92</v>
          </cell>
          <cell r="P102">
            <v>1.5206571858163132</v>
          </cell>
          <cell r="R102">
            <v>4</v>
          </cell>
        </row>
        <row r="103">
          <cell r="C103">
            <v>8.43</v>
          </cell>
          <cell r="E103">
            <v>10.11</v>
          </cell>
          <cell r="G103">
            <v>8.51</v>
          </cell>
          <cell r="K103">
            <v>6</v>
          </cell>
          <cell r="O103">
            <v>1.6799999999999997</v>
          </cell>
          <cell r="P103">
            <v>1.5206571858163132</v>
          </cell>
          <cell r="R103">
            <v>3.9</v>
          </cell>
        </row>
        <row r="104">
          <cell r="C104">
            <v>8.6300000000000008</v>
          </cell>
          <cell r="E104">
            <v>10.11</v>
          </cell>
          <cell r="G104">
            <v>8.5</v>
          </cell>
          <cell r="K104">
            <v>6</v>
          </cell>
          <cell r="O104">
            <v>1.4799999999999986</v>
          </cell>
          <cell r="P104">
            <v>1.5206571858163132</v>
          </cell>
          <cell r="R104">
            <v>3.9</v>
          </cell>
        </row>
        <row r="105">
          <cell r="C105">
            <v>8.9499999999999993</v>
          </cell>
          <cell r="E105">
            <v>10.53</v>
          </cell>
          <cell r="G105">
            <v>8.5</v>
          </cell>
          <cell r="K105">
            <v>6</v>
          </cell>
          <cell r="O105">
            <v>1.58</v>
          </cell>
          <cell r="P105">
            <v>1.5206571858163132</v>
          </cell>
          <cell r="R105">
            <v>3.9</v>
          </cell>
        </row>
        <row r="106">
          <cell r="C106">
            <v>9.23</v>
          </cell>
          <cell r="E106">
            <v>10.75</v>
          </cell>
          <cell r="G106">
            <v>8.84</v>
          </cell>
          <cell r="K106">
            <v>6</v>
          </cell>
          <cell r="O106">
            <v>1.5199999999999996</v>
          </cell>
          <cell r="P106">
            <v>1.5206571858163132</v>
          </cell>
          <cell r="R106">
            <v>3.9</v>
          </cell>
        </row>
        <row r="107">
          <cell r="C107">
            <v>9</v>
          </cell>
          <cell r="E107">
            <v>10.71</v>
          </cell>
          <cell r="G107">
            <v>9</v>
          </cell>
          <cell r="K107">
            <v>6</v>
          </cell>
          <cell r="O107">
            <v>1.7100000000000009</v>
          </cell>
          <cell r="P107">
            <v>1.5206571858163132</v>
          </cell>
          <cell r="R107">
            <v>4</v>
          </cell>
        </row>
        <row r="108">
          <cell r="C108">
            <v>9.14</v>
          </cell>
          <cell r="E108">
            <v>10.96</v>
          </cell>
          <cell r="G108">
            <v>9.2899999999999991</v>
          </cell>
          <cell r="K108">
            <v>6</v>
          </cell>
          <cell r="O108">
            <v>1.8200000000000003</v>
          </cell>
          <cell r="P108">
            <v>1.5206571858163132</v>
          </cell>
          <cell r="R108">
            <v>4.0999999999999996</v>
          </cell>
        </row>
        <row r="109">
          <cell r="C109">
            <v>9.32</v>
          </cell>
          <cell r="E109">
            <v>11.09</v>
          </cell>
          <cell r="G109">
            <v>9.84</v>
          </cell>
          <cell r="K109">
            <v>6.5</v>
          </cell>
          <cell r="O109">
            <v>1.7699999999999996</v>
          </cell>
          <cell r="P109">
            <v>1.5206571858163132</v>
          </cell>
          <cell r="R109">
            <v>4</v>
          </cell>
        </row>
        <row r="110">
          <cell r="C110">
            <v>9.06</v>
          </cell>
          <cell r="E110">
            <v>10.56</v>
          </cell>
          <cell r="G110">
            <v>10</v>
          </cell>
          <cell r="K110">
            <v>6.5</v>
          </cell>
          <cell r="O110">
            <v>1.5</v>
          </cell>
          <cell r="P110">
            <v>1.5206571858163132</v>
          </cell>
          <cell r="R110">
            <v>4.2</v>
          </cell>
        </row>
        <row r="111">
          <cell r="C111">
            <v>8.89</v>
          </cell>
          <cell r="E111">
            <v>9.92</v>
          </cell>
          <cell r="G111">
            <v>10</v>
          </cell>
          <cell r="K111">
            <v>6.5</v>
          </cell>
          <cell r="O111">
            <v>1.0299999999999994</v>
          </cell>
          <cell r="P111">
            <v>1.5206571858163132</v>
          </cell>
          <cell r="R111">
            <v>4.2</v>
          </cell>
        </row>
        <row r="112">
          <cell r="C112">
            <v>9.02</v>
          </cell>
          <cell r="E112">
            <v>9.89</v>
          </cell>
          <cell r="G112">
            <v>10.050000000000001</v>
          </cell>
          <cell r="K112">
            <v>6.5</v>
          </cell>
          <cell r="O112">
            <v>0.87000000000000099</v>
          </cell>
          <cell r="P112">
            <v>1.5206571858163132</v>
          </cell>
          <cell r="R112">
            <v>4.2</v>
          </cell>
        </row>
        <row r="113">
          <cell r="C113">
            <v>9.01</v>
          </cell>
          <cell r="E113">
            <v>10.02</v>
          </cell>
          <cell r="G113">
            <v>10.5</v>
          </cell>
          <cell r="K113">
            <v>6.5</v>
          </cell>
          <cell r="O113">
            <v>1.0099999999999998</v>
          </cell>
          <cell r="P113">
            <v>1.5206571858163132</v>
          </cell>
          <cell r="R113">
            <v>4.4000000000000004</v>
          </cell>
        </row>
        <row r="114">
          <cell r="B114" t="str">
            <v>89</v>
          </cell>
          <cell r="C114">
            <v>8.93</v>
          </cell>
          <cell r="E114">
            <v>10.02</v>
          </cell>
          <cell r="G114">
            <v>10.5</v>
          </cell>
          <cell r="K114">
            <v>6.5</v>
          </cell>
          <cell r="O114">
            <v>1.0899999999999999</v>
          </cell>
          <cell r="P114">
            <v>1.5206571858163132</v>
          </cell>
          <cell r="R114">
            <v>4.7</v>
          </cell>
        </row>
        <row r="115">
          <cell r="C115">
            <v>9.01</v>
          </cell>
          <cell r="E115">
            <v>10.02</v>
          </cell>
          <cell r="G115">
            <v>10.93</v>
          </cell>
          <cell r="K115">
            <v>7</v>
          </cell>
          <cell r="O115">
            <v>1.0099999999999998</v>
          </cell>
          <cell r="P115">
            <v>1.5206571858163132</v>
          </cell>
          <cell r="R115">
            <v>4.8</v>
          </cell>
        </row>
        <row r="116">
          <cell r="C116">
            <v>9.17</v>
          </cell>
          <cell r="E116">
            <v>10.16</v>
          </cell>
          <cell r="G116">
            <v>11.5</v>
          </cell>
          <cell r="K116">
            <v>7</v>
          </cell>
          <cell r="O116">
            <v>0.99000000000000021</v>
          </cell>
          <cell r="P116">
            <v>1.5206571858163132</v>
          </cell>
          <cell r="R116">
            <v>5</v>
          </cell>
        </row>
        <row r="117">
          <cell r="C117">
            <v>9.0299999999999994</v>
          </cell>
          <cell r="E117">
            <v>10.14</v>
          </cell>
          <cell r="G117">
            <v>11.5</v>
          </cell>
          <cell r="K117">
            <v>7</v>
          </cell>
          <cell r="O117">
            <v>1.1100000000000012</v>
          </cell>
          <cell r="P117">
            <v>1.5206571858163132</v>
          </cell>
          <cell r="R117">
            <v>5.0999999999999996</v>
          </cell>
        </row>
        <row r="118">
          <cell r="C118">
            <v>8.83</v>
          </cell>
          <cell r="E118">
            <v>9.92</v>
          </cell>
          <cell r="G118">
            <v>11.5</v>
          </cell>
          <cell r="K118">
            <v>7</v>
          </cell>
          <cell r="O118">
            <v>1.0899999999999999</v>
          </cell>
          <cell r="P118">
            <v>1.5206571858163132</v>
          </cell>
          <cell r="R118">
            <v>5.4</v>
          </cell>
        </row>
        <row r="119">
          <cell r="C119">
            <v>8.27</v>
          </cell>
          <cell r="E119">
            <v>9.49</v>
          </cell>
          <cell r="G119">
            <v>11.07</v>
          </cell>
          <cell r="K119">
            <v>7</v>
          </cell>
          <cell r="O119">
            <v>1.2200000000000006</v>
          </cell>
          <cell r="P119">
            <v>1.5206571858163132</v>
          </cell>
          <cell r="R119">
            <v>5.2</v>
          </cell>
        </row>
        <row r="120">
          <cell r="C120">
            <v>8.08</v>
          </cell>
          <cell r="E120">
            <v>9.34</v>
          </cell>
          <cell r="G120">
            <v>10.98</v>
          </cell>
          <cell r="K120">
            <v>7</v>
          </cell>
          <cell r="O120">
            <v>1.2599999999999998</v>
          </cell>
          <cell r="P120">
            <v>1.5206571858163132</v>
          </cell>
          <cell r="R120">
            <v>5</v>
          </cell>
        </row>
        <row r="121">
          <cell r="C121">
            <v>8.1199999999999992</v>
          </cell>
          <cell r="E121">
            <v>9.3699999999999992</v>
          </cell>
          <cell r="G121">
            <v>10.5</v>
          </cell>
          <cell r="K121">
            <v>7</v>
          </cell>
          <cell r="O121">
            <v>1.25</v>
          </cell>
          <cell r="P121">
            <v>1.5206571858163132</v>
          </cell>
          <cell r="R121">
            <v>4.7</v>
          </cell>
        </row>
        <row r="122">
          <cell r="C122">
            <v>8.15</v>
          </cell>
          <cell r="E122">
            <v>9.43</v>
          </cell>
          <cell r="G122">
            <v>10.5</v>
          </cell>
          <cell r="K122">
            <v>7</v>
          </cell>
          <cell r="O122">
            <v>1.2799999999999994</v>
          </cell>
          <cell r="P122">
            <v>1.5206571858163132</v>
          </cell>
          <cell r="R122">
            <v>4.3</v>
          </cell>
        </row>
        <row r="123">
          <cell r="C123">
            <v>8</v>
          </cell>
          <cell r="E123">
            <v>9.3699999999999992</v>
          </cell>
          <cell r="G123">
            <v>10.5</v>
          </cell>
          <cell r="K123">
            <v>7</v>
          </cell>
          <cell r="O123">
            <v>1.3699999999999992</v>
          </cell>
          <cell r="P123">
            <v>1.5206571858163132</v>
          </cell>
          <cell r="R123">
            <v>4.5</v>
          </cell>
        </row>
        <row r="124">
          <cell r="C124">
            <v>7.9</v>
          </cell>
          <cell r="E124">
            <v>9.33</v>
          </cell>
          <cell r="G124">
            <v>10.5</v>
          </cell>
          <cell r="K124">
            <v>7</v>
          </cell>
          <cell r="O124">
            <v>1.4299999999999997</v>
          </cell>
          <cell r="P124">
            <v>1.5206571858163132</v>
          </cell>
          <cell r="R124">
            <v>4.7</v>
          </cell>
        </row>
        <row r="125">
          <cell r="C125">
            <v>7.9</v>
          </cell>
          <cell r="E125">
            <v>9.31</v>
          </cell>
          <cell r="G125">
            <v>10.5</v>
          </cell>
          <cell r="K125">
            <v>7</v>
          </cell>
          <cell r="O125">
            <v>1.4100000000000001</v>
          </cell>
          <cell r="P125">
            <v>1.5206571858163132</v>
          </cell>
          <cell r="R125">
            <v>4.5999999999999996</v>
          </cell>
        </row>
        <row r="126">
          <cell r="B126" t="str">
            <v>90</v>
          </cell>
          <cell r="C126">
            <v>8.26</v>
          </cell>
          <cell r="E126">
            <v>9.44</v>
          </cell>
          <cell r="G126">
            <v>10.11</v>
          </cell>
          <cell r="K126">
            <v>7</v>
          </cell>
          <cell r="O126">
            <v>1.1799999999999997</v>
          </cell>
          <cell r="P126">
            <v>1.5206571858163132</v>
          </cell>
          <cell r="R126">
            <v>5.2</v>
          </cell>
        </row>
        <row r="127">
          <cell r="C127">
            <v>8.5</v>
          </cell>
          <cell r="E127">
            <v>9.66</v>
          </cell>
          <cell r="G127">
            <v>10</v>
          </cell>
          <cell r="K127">
            <v>7</v>
          </cell>
          <cell r="O127">
            <v>1.1600000000000001</v>
          </cell>
          <cell r="P127">
            <v>1.5206571858163132</v>
          </cell>
          <cell r="R127">
            <v>5.3</v>
          </cell>
        </row>
        <row r="128">
          <cell r="C128">
            <v>8.56</v>
          </cell>
          <cell r="E128">
            <v>9.75</v>
          </cell>
          <cell r="G128">
            <v>10</v>
          </cell>
          <cell r="K128">
            <v>7</v>
          </cell>
          <cell r="O128">
            <v>1.1899999999999995</v>
          </cell>
          <cell r="P128">
            <v>1.5206571858163132</v>
          </cell>
          <cell r="R128">
            <v>5.2</v>
          </cell>
        </row>
        <row r="129">
          <cell r="C129">
            <v>8.76</v>
          </cell>
          <cell r="E129">
            <v>9.8699999999999992</v>
          </cell>
          <cell r="G129">
            <v>10</v>
          </cell>
          <cell r="K129">
            <v>7</v>
          </cell>
          <cell r="O129">
            <v>1.1099999999999994</v>
          </cell>
          <cell r="P129">
            <v>1.5206571858163132</v>
          </cell>
          <cell r="R129">
            <v>4.7</v>
          </cell>
        </row>
        <row r="130">
          <cell r="C130">
            <v>8.73</v>
          </cell>
          <cell r="E130">
            <v>9.89</v>
          </cell>
          <cell r="G130">
            <v>10</v>
          </cell>
          <cell r="K130">
            <v>7</v>
          </cell>
          <cell r="O130">
            <v>1.1600000000000001</v>
          </cell>
          <cell r="P130">
            <v>1.5206571858163132</v>
          </cell>
          <cell r="R130">
            <v>4.4000000000000004</v>
          </cell>
        </row>
        <row r="131">
          <cell r="C131">
            <v>8.4600000000000009</v>
          </cell>
          <cell r="E131">
            <v>9.69</v>
          </cell>
          <cell r="G131">
            <v>10</v>
          </cell>
          <cell r="K131">
            <v>7</v>
          </cell>
          <cell r="O131">
            <v>1.2299999999999986</v>
          </cell>
          <cell r="P131">
            <v>1.5206571858163132</v>
          </cell>
          <cell r="R131">
            <v>4.7</v>
          </cell>
        </row>
        <row r="132">
          <cell r="C132">
            <v>8.5</v>
          </cell>
          <cell r="E132">
            <v>9.66</v>
          </cell>
          <cell r="G132">
            <v>10</v>
          </cell>
          <cell r="K132">
            <v>7</v>
          </cell>
          <cell r="O132">
            <v>1.1600000000000001</v>
          </cell>
          <cell r="P132">
            <v>1.5206571858163132</v>
          </cell>
          <cell r="R132">
            <v>4.8</v>
          </cell>
        </row>
        <row r="133">
          <cell r="C133">
            <v>8.86</v>
          </cell>
          <cell r="E133">
            <v>9.84</v>
          </cell>
          <cell r="G133">
            <v>10</v>
          </cell>
          <cell r="K133">
            <v>7</v>
          </cell>
          <cell r="O133">
            <v>0.98000000000000043</v>
          </cell>
          <cell r="P133">
            <v>1.5206571858163132</v>
          </cell>
          <cell r="R133">
            <v>5.6</v>
          </cell>
        </row>
        <row r="134">
          <cell r="C134">
            <v>9.0299999999999994</v>
          </cell>
          <cell r="E134">
            <v>10.01</v>
          </cell>
          <cell r="G134">
            <v>10</v>
          </cell>
          <cell r="K134">
            <v>7</v>
          </cell>
          <cell r="O134">
            <v>0.98000000000000043</v>
          </cell>
          <cell r="P134">
            <v>1.5206571858163132</v>
          </cell>
          <cell r="R134">
            <v>6.2</v>
          </cell>
        </row>
        <row r="135">
          <cell r="C135">
            <v>8.86</v>
          </cell>
          <cell r="E135">
            <v>9.94</v>
          </cell>
          <cell r="G135">
            <v>10</v>
          </cell>
          <cell r="K135">
            <v>7</v>
          </cell>
          <cell r="O135">
            <v>1.08</v>
          </cell>
          <cell r="P135">
            <v>1.5206571858163132</v>
          </cell>
          <cell r="R135">
            <v>6.3</v>
          </cell>
        </row>
        <row r="136">
          <cell r="C136">
            <v>8.5399999999999991</v>
          </cell>
          <cell r="E136">
            <v>9.76</v>
          </cell>
          <cell r="G136">
            <v>10</v>
          </cell>
          <cell r="K136">
            <v>7</v>
          </cell>
          <cell r="O136">
            <v>1.2200000000000006</v>
          </cell>
          <cell r="P136">
            <v>1.5206571858163132</v>
          </cell>
          <cell r="R136">
            <v>6.3</v>
          </cell>
        </row>
        <row r="137">
          <cell r="C137">
            <v>8.24</v>
          </cell>
          <cell r="E137">
            <v>9.57</v>
          </cell>
          <cell r="G137">
            <v>10</v>
          </cell>
          <cell r="K137">
            <v>6.5</v>
          </cell>
          <cell r="O137">
            <v>1.33</v>
          </cell>
          <cell r="P137">
            <v>1.5206571858163132</v>
          </cell>
          <cell r="R137">
            <v>6.1</v>
          </cell>
        </row>
        <row r="138">
          <cell r="B138" t="str">
            <v>91</v>
          </cell>
          <cell r="C138">
            <v>8.27</v>
          </cell>
          <cell r="E138">
            <v>9.56</v>
          </cell>
          <cell r="G138">
            <v>9.52</v>
          </cell>
          <cell r="K138">
            <v>6.5</v>
          </cell>
          <cell r="O138">
            <v>1.2900000000000009</v>
          </cell>
          <cell r="P138">
            <v>1.5206571858163132</v>
          </cell>
          <cell r="R138">
            <v>5.7</v>
          </cell>
        </row>
        <row r="139">
          <cell r="C139">
            <v>8.0299999999999994</v>
          </cell>
          <cell r="E139">
            <v>9.31</v>
          </cell>
          <cell r="G139">
            <v>9.0500000000000007</v>
          </cell>
          <cell r="K139">
            <v>6</v>
          </cell>
          <cell r="O139">
            <v>1.2800000000000011</v>
          </cell>
          <cell r="P139">
            <v>1.5206571858163132</v>
          </cell>
          <cell r="R139">
            <v>5.3</v>
          </cell>
        </row>
        <row r="140">
          <cell r="C140">
            <v>8.2899999999999991</v>
          </cell>
          <cell r="E140">
            <v>9.39</v>
          </cell>
          <cell r="G140">
            <v>9</v>
          </cell>
          <cell r="K140">
            <v>6</v>
          </cell>
          <cell r="O140">
            <v>1.1000000000000014</v>
          </cell>
          <cell r="P140">
            <v>1.5206571858163132</v>
          </cell>
          <cell r="R140">
            <v>4.9000000000000004</v>
          </cell>
        </row>
        <row r="141">
          <cell r="C141">
            <v>8.2100000000000009</v>
          </cell>
          <cell r="E141">
            <v>9.3000000000000007</v>
          </cell>
          <cell r="G141">
            <v>9</v>
          </cell>
          <cell r="K141">
            <v>5.5</v>
          </cell>
          <cell r="O141">
            <v>1.0899999999999999</v>
          </cell>
          <cell r="P141">
            <v>1.5206571858163132</v>
          </cell>
          <cell r="R141">
            <v>4.9000000000000004</v>
          </cell>
        </row>
        <row r="142">
          <cell r="C142">
            <v>8.27</v>
          </cell>
          <cell r="E142">
            <v>9.2899999999999991</v>
          </cell>
          <cell r="G142">
            <v>8.5</v>
          </cell>
          <cell r="K142">
            <v>5.5</v>
          </cell>
          <cell r="O142">
            <v>1.0199999999999996</v>
          </cell>
          <cell r="P142">
            <v>1.5206571858163132</v>
          </cell>
          <cell r="R142">
            <v>5</v>
          </cell>
        </row>
        <row r="143">
          <cell r="C143">
            <v>8.4700000000000006</v>
          </cell>
          <cell r="E143">
            <v>9.44</v>
          </cell>
          <cell r="G143">
            <v>8.5</v>
          </cell>
          <cell r="K143">
            <v>5.5</v>
          </cell>
          <cell r="O143">
            <v>0.96999999999999886</v>
          </cell>
          <cell r="P143">
            <v>1.5206571858163132</v>
          </cell>
          <cell r="R143">
            <v>4.7</v>
          </cell>
        </row>
        <row r="144">
          <cell r="C144">
            <v>8.4499999999999993</v>
          </cell>
          <cell r="E144">
            <v>9.4</v>
          </cell>
          <cell r="G144">
            <v>8.5</v>
          </cell>
          <cell r="K144">
            <v>5.5</v>
          </cell>
          <cell r="O144">
            <v>0.95000000000000107</v>
          </cell>
          <cell r="P144">
            <v>1.5206571858163132</v>
          </cell>
          <cell r="R144">
            <v>4.4000000000000004</v>
          </cell>
        </row>
        <row r="145">
          <cell r="C145">
            <v>8.14</v>
          </cell>
          <cell r="E145">
            <v>9.16</v>
          </cell>
          <cell r="G145">
            <v>8.5</v>
          </cell>
          <cell r="K145">
            <v>5.5</v>
          </cell>
          <cell r="O145">
            <v>1.0199999999999996</v>
          </cell>
          <cell r="P145">
            <v>1.5206571858163132</v>
          </cell>
          <cell r="R145">
            <v>3.8</v>
          </cell>
        </row>
        <row r="146">
          <cell r="C146">
            <v>7.95</v>
          </cell>
          <cell r="E146">
            <v>9.0299999999999994</v>
          </cell>
          <cell r="G146">
            <v>8.1999999999999993</v>
          </cell>
          <cell r="K146">
            <v>5</v>
          </cell>
          <cell r="O146">
            <v>1.0799999999999992</v>
          </cell>
          <cell r="P146">
            <v>1.5206571858163132</v>
          </cell>
          <cell r="R146">
            <v>3.4</v>
          </cell>
        </row>
        <row r="147">
          <cell r="C147">
            <v>7.93</v>
          </cell>
          <cell r="E147">
            <v>8.99</v>
          </cell>
          <cell r="G147">
            <v>8</v>
          </cell>
          <cell r="K147">
            <v>5</v>
          </cell>
          <cell r="O147">
            <v>1.0600000000000005</v>
          </cell>
          <cell r="P147">
            <v>1.5206571858163132</v>
          </cell>
          <cell r="R147">
            <v>2.9</v>
          </cell>
        </row>
        <row r="148">
          <cell r="C148">
            <v>7.92</v>
          </cell>
          <cell r="E148">
            <v>8.93</v>
          </cell>
          <cell r="G148">
            <v>7.58</v>
          </cell>
          <cell r="K148">
            <v>5</v>
          </cell>
          <cell r="O148">
            <v>1.0099999999999998</v>
          </cell>
          <cell r="P148">
            <v>1.5206571858163132</v>
          </cell>
          <cell r="R148">
            <v>3</v>
          </cell>
        </row>
        <row r="149">
          <cell r="C149">
            <v>7.7</v>
          </cell>
          <cell r="E149">
            <v>8.76</v>
          </cell>
          <cell r="G149">
            <v>7.21</v>
          </cell>
          <cell r="K149">
            <v>4.5</v>
          </cell>
          <cell r="O149">
            <v>1.0599999999999996</v>
          </cell>
          <cell r="P149">
            <v>1.5206571858163132</v>
          </cell>
          <cell r="R149">
            <v>3.1</v>
          </cell>
        </row>
        <row r="150">
          <cell r="B150" t="str">
            <v>92</v>
          </cell>
          <cell r="C150">
            <v>7.58</v>
          </cell>
          <cell r="E150">
            <v>8.67</v>
          </cell>
          <cell r="G150">
            <v>6.5</v>
          </cell>
          <cell r="K150">
            <v>3.5</v>
          </cell>
          <cell r="O150">
            <v>1.0899999999999999</v>
          </cell>
          <cell r="P150">
            <v>1.5206571858163132</v>
          </cell>
          <cell r="R150">
            <v>2.6</v>
          </cell>
        </row>
        <row r="151">
          <cell r="C151">
            <v>7.85</v>
          </cell>
          <cell r="E151">
            <v>8.77</v>
          </cell>
          <cell r="G151">
            <v>6.5</v>
          </cell>
          <cell r="K151">
            <v>3.5</v>
          </cell>
          <cell r="O151">
            <v>0.91999999999999993</v>
          </cell>
          <cell r="P151">
            <v>1.5206571858163132</v>
          </cell>
          <cell r="R151">
            <v>2.8</v>
          </cell>
        </row>
        <row r="152">
          <cell r="C152">
            <v>7.97</v>
          </cell>
          <cell r="E152">
            <v>8.84</v>
          </cell>
          <cell r="G152">
            <v>6.5</v>
          </cell>
          <cell r="K152">
            <v>3.5</v>
          </cell>
          <cell r="O152">
            <v>0.87000000000000011</v>
          </cell>
          <cell r="P152">
            <v>1.5206571858163132</v>
          </cell>
          <cell r="R152">
            <v>3.2</v>
          </cell>
        </row>
        <row r="153">
          <cell r="C153">
            <v>7.96</v>
          </cell>
          <cell r="E153">
            <v>8.7899999999999991</v>
          </cell>
          <cell r="G153">
            <v>6.5</v>
          </cell>
          <cell r="K153">
            <v>3.5</v>
          </cell>
          <cell r="O153">
            <v>0.82999999999999918</v>
          </cell>
          <cell r="P153">
            <v>1.5206571858163132</v>
          </cell>
          <cell r="R153">
            <v>3.2</v>
          </cell>
        </row>
        <row r="154">
          <cell r="C154">
            <v>7.89</v>
          </cell>
          <cell r="E154">
            <v>8.7200000000000006</v>
          </cell>
          <cell r="G154">
            <v>6.5</v>
          </cell>
          <cell r="K154">
            <v>3.5</v>
          </cell>
          <cell r="O154">
            <v>0.83000000000000096</v>
          </cell>
          <cell r="P154">
            <v>1.5206571858163132</v>
          </cell>
          <cell r="R154">
            <v>3</v>
          </cell>
        </row>
        <row r="155">
          <cell r="C155">
            <v>7.84</v>
          </cell>
          <cell r="E155">
            <v>8.64</v>
          </cell>
          <cell r="G155">
            <v>6.5</v>
          </cell>
          <cell r="K155">
            <v>3.5</v>
          </cell>
          <cell r="O155">
            <v>0.80000000000000071</v>
          </cell>
          <cell r="P155">
            <v>1.5206571858163132</v>
          </cell>
          <cell r="R155">
            <v>3.1</v>
          </cell>
        </row>
        <row r="156">
          <cell r="C156">
            <v>7.6</v>
          </cell>
          <cell r="E156">
            <v>8.4600000000000009</v>
          </cell>
          <cell r="G156">
            <v>6.02</v>
          </cell>
          <cell r="K156">
            <v>3</v>
          </cell>
          <cell r="O156">
            <v>0.86000000000000121</v>
          </cell>
          <cell r="P156">
            <v>1.5206571858163132</v>
          </cell>
          <cell r="R156">
            <v>3.2</v>
          </cell>
        </row>
        <row r="157">
          <cell r="C157">
            <v>7.39</v>
          </cell>
          <cell r="E157">
            <v>8.34</v>
          </cell>
          <cell r="G157">
            <v>6</v>
          </cell>
          <cell r="K157">
            <v>3</v>
          </cell>
          <cell r="O157">
            <v>0.95000000000000018</v>
          </cell>
          <cell r="P157">
            <v>1.5206571858163132</v>
          </cell>
          <cell r="R157">
            <v>3.1</v>
          </cell>
        </row>
        <row r="158">
          <cell r="C158">
            <v>7.34</v>
          </cell>
          <cell r="E158">
            <v>8.32</v>
          </cell>
          <cell r="G158">
            <v>6</v>
          </cell>
          <cell r="K158">
            <v>3</v>
          </cell>
          <cell r="O158">
            <v>0.98000000000000043</v>
          </cell>
          <cell r="P158">
            <v>1.5206571858163132</v>
          </cell>
          <cell r="R158">
            <v>3</v>
          </cell>
        </row>
        <row r="159">
          <cell r="C159">
            <v>7.53</v>
          </cell>
          <cell r="E159">
            <v>8.44</v>
          </cell>
          <cell r="G159">
            <v>6</v>
          </cell>
          <cell r="K159">
            <v>3</v>
          </cell>
          <cell r="O159">
            <v>0.90999999999999925</v>
          </cell>
          <cell r="P159">
            <v>1.5206571858163132</v>
          </cell>
          <cell r="R159">
            <v>3.2</v>
          </cell>
        </row>
        <row r="160">
          <cell r="C160">
            <v>7.61</v>
          </cell>
          <cell r="E160">
            <v>8.5299999999999994</v>
          </cell>
          <cell r="G160">
            <v>6</v>
          </cell>
          <cell r="K160">
            <v>3</v>
          </cell>
          <cell r="O160">
            <v>0.91999999999999904</v>
          </cell>
          <cell r="P160">
            <v>1.5206571858163132</v>
          </cell>
          <cell r="R160">
            <v>3</v>
          </cell>
        </row>
        <row r="161">
          <cell r="C161">
            <v>7.44</v>
          </cell>
          <cell r="E161">
            <v>8.36</v>
          </cell>
          <cell r="G161">
            <v>6</v>
          </cell>
          <cell r="K161">
            <v>3</v>
          </cell>
          <cell r="O161">
            <v>0.91999999999999904</v>
          </cell>
          <cell r="P161">
            <v>1.5206571858163132</v>
          </cell>
          <cell r="R161">
            <v>2.9</v>
          </cell>
        </row>
        <row r="162">
          <cell r="B162" t="str">
            <v>93</v>
          </cell>
          <cell r="C162">
            <v>7.34</v>
          </cell>
          <cell r="E162">
            <v>8.23</v>
          </cell>
          <cell r="G162">
            <v>6</v>
          </cell>
          <cell r="K162">
            <v>3</v>
          </cell>
          <cell r="O162">
            <v>0.89000000000000057</v>
          </cell>
          <cell r="P162">
            <v>1.5206571858163132</v>
          </cell>
          <cell r="R162">
            <v>3.3</v>
          </cell>
        </row>
        <row r="163">
          <cell r="C163">
            <v>7.09</v>
          </cell>
          <cell r="E163">
            <v>8</v>
          </cell>
          <cell r="G163">
            <v>6</v>
          </cell>
          <cell r="K163">
            <v>3</v>
          </cell>
          <cell r="O163">
            <v>0.91000000000000014</v>
          </cell>
          <cell r="P163">
            <v>1.5206571858163132</v>
          </cell>
          <cell r="R163">
            <v>3.2</v>
          </cell>
        </row>
        <row r="164">
          <cell r="C164">
            <v>6.82</v>
          </cell>
          <cell r="E164">
            <v>7.85</v>
          </cell>
          <cell r="G164">
            <v>6</v>
          </cell>
          <cell r="K164">
            <v>3</v>
          </cell>
          <cell r="O164">
            <v>1.0299999999999994</v>
          </cell>
          <cell r="P164">
            <v>1.5206571858163132</v>
          </cell>
          <cell r="R164">
            <v>3.1</v>
          </cell>
        </row>
        <row r="165">
          <cell r="C165">
            <v>6.85</v>
          </cell>
          <cell r="E165">
            <v>7.76</v>
          </cell>
          <cell r="G165">
            <v>6</v>
          </cell>
          <cell r="K165">
            <v>3</v>
          </cell>
          <cell r="O165">
            <v>0.91000000000000014</v>
          </cell>
          <cell r="P165">
            <v>1.5206571858163132</v>
          </cell>
          <cell r="R165">
            <v>3.2</v>
          </cell>
        </row>
        <row r="166">
          <cell r="C166">
            <v>6.92</v>
          </cell>
          <cell r="E166">
            <v>7.78</v>
          </cell>
          <cell r="G166">
            <v>6</v>
          </cell>
          <cell r="K166">
            <v>3</v>
          </cell>
          <cell r="O166">
            <v>0.86000000000000032</v>
          </cell>
          <cell r="P166">
            <v>1.5206571858163132</v>
          </cell>
          <cell r="R166">
            <v>3.2</v>
          </cell>
        </row>
        <row r="167">
          <cell r="C167">
            <v>6.81</v>
          </cell>
          <cell r="E167">
            <v>7.68</v>
          </cell>
          <cell r="G167">
            <v>6</v>
          </cell>
          <cell r="K167">
            <v>3</v>
          </cell>
          <cell r="O167">
            <v>0.87000000000000011</v>
          </cell>
          <cell r="P167">
            <v>1.5206571858163132</v>
          </cell>
          <cell r="R167">
            <v>3</v>
          </cell>
        </row>
        <row r="168">
          <cell r="C168">
            <v>6.63</v>
          </cell>
          <cell r="E168">
            <v>7.53</v>
          </cell>
          <cell r="G168">
            <v>6</v>
          </cell>
          <cell r="K168">
            <v>3</v>
          </cell>
          <cell r="O168">
            <v>0.90000000000000036</v>
          </cell>
          <cell r="P168">
            <v>1.5206571858163132</v>
          </cell>
          <cell r="R168">
            <v>2.8</v>
          </cell>
        </row>
        <row r="169">
          <cell r="C169">
            <v>6.32</v>
          </cell>
          <cell r="E169">
            <v>7.21</v>
          </cell>
          <cell r="G169">
            <v>6</v>
          </cell>
          <cell r="K169">
            <v>3</v>
          </cell>
          <cell r="O169">
            <v>0.88999999999999968</v>
          </cell>
          <cell r="P169">
            <v>1.5206571858163132</v>
          </cell>
          <cell r="R169">
            <v>2.8</v>
          </cell>
        </row>
        <row r="170">
          <cell r="C170">
            <v>6</v>
          </cell>
          <cell r="E170">
            <v>7.01</v>
          </cell>
          <cell r="G170">
            <v>6</v>
          </cell>
          <cell r="K170">
            <v>3</v>
          </cell>
          <cell r="O170">
            <v>1.0099999999999998</v>
          </cell>
          <cell r="P170">
            <v>1.5206571858163132</v>
          </cell>
          <cell r="R170">
            <v>2.7</v>
          </cell>
        </row>
        <row r="171">
          <cell r="C171">
            <v>5.94</v>
          </cell>
          <cell r="E171">
            <v>6.99</v>
          </cell>
          <cell r="G171">
            <v>6</v>
          </cell>
          <cell r="K171">
            <v>3</v>
          </cell>
          <cell r="O171">
            <v>1.0499999999999998</v>
          </cell>
          <cell r="P171">
            <v>1.5206571858163132</v>
          </cell>
          <cell r="R171">
            <v>2.8</v>
          </cell>
        </row>
        <row r="172">
          <cell r="C172">
            <v>6.21</v>
          </cell>
          <cell r="E172">
            <v>7.3</v>
          </cell>
          <cell r="G172">
            <v>6</v>
          </cell>
          <cell r="K172">
            <v>3</v>
          </cell>
          <cell r="O172">
            <v>1.0899999999999999</v>
          </cell>
          <cell r="P172">
            <v>1.5206571858163132</v>
          </cell>
          <cell r="R172">
            <v>2.7</v>
          </cell>
        </row>
        <row r="173">
          <cell r="C173">
            <v>6.25</v>
          </cell>
          <cell r="E173">
            <v>7.33</v>
          </cell>
          <cell r="G173">
            <v>6</v>
          </cell>
          <cell r="K173">
            <v>3</v>
          </cell>
          <cell r="O173">
            <v>1.08</v>
          </cell>
          <cell r="P173">
            <v>1.5206571858163132</v>
          </cell>
          <cell r="R173">
            <v>2.7</v>
          </cell>
        </row>
        <row r="174">
          <cell r="B174" t="str">
            <v>94</v>
          </cell>
          <cell r="C174">
            <v>6.29</v>
          </cell>
          <cell r="E174">
            <v>7.31</v>
          </cell>
          <cell r="G174">
            <v>6</v>
          </cell>
          <cell r="K174">
            <v>3</v>
          </cell>
          <cell r="O174">
            <v>1.0199999999999996</v>
          </cell>
          <cell r="P174">
            <v>1.5206571858163132</v>
          </cell>
          <cell r="R174">
            <v>2.5</v>
          </cell>
        </row>
        <row r="175">
          <cell r="C175">
            <v>6.49</v>
          </cell>
          <cell r="E175">
            <v>7.44</v>
          </cell>
          <cell r="G175">
            <v>6</v>
          </cell>
          <cell r="K175">
            <v>3</v>
          </cell>
          <cell r="O175">
            <v>0.95000000000000018</v>
          </cell>
          <cell r="P175">
            <v>1.5206571858163132</v>
          </cell>
          <cell r="R175">
            <v>2.5</v>
          </cell>
        </row>
        <row r="176">
          <cell r="C176">
            <v>6.91</v>
          </cell>
          <cell r="E176">
            <v>7.83</v>
          </cell>
          <cell r="G176">
            <v>6.06</v>
          </cell>
          <cell r="K176">
            <v>3</v>
          </cell>
          <cell r="O176">
            <v>0.91999999999999993</v>
          </cell>
          <cell r="P176">
            <v>1.5206571858163132</v>
          </cell>
          <cell r="R176">
            <v>2.5</v>
          </cell>
        </row>
        <row r="177">
          <cell r="C177">
            <v>7.27</v>
          </cell>
          <cell r="E177">
            <v>8.1999999999999993</v>
          </cell>
          <cell r="G177">
            <v>6.45</v>
          </cell>
          <cell r="K177">
            <v>3</v>
          </cell>
          <cell r="O177">
            <v>0.92999999999999972</v>
          </cell>
          <cell r="P177">
            <v>1.5206571858163132</v>
          </cell>
          <cell r="R177">
            <v>2.4</v>
          </cell>
        </row>
        <row r="178">
          <cell r="C178">
            <v>7.41</v>
          </cell>
          <cell r="E178">
            <v>8.32</v>
          </cell>
          <cell r="G178">
            <v>6.99</v>
          </cell>
          <cell r="K178">
            <v>3</v>
          </cell>
          <cell r="O178">
            <v>0.91000000000000014</v>
          </cell>
          <cell r="P178">
            <v>1.5206571858163132</v>
          </cell>
          <cell r="R178">
            <v>2.2999999999999998</v>
          </cell>
        </row>
        <row r="179">
          <cell r="C179">
            <v>7.4</v>
          </cell>
          <cell r="E179">
            <v>8.31</v>
          </cell>
          <cell r="G179">
            <v>7.25</v>
          </cell>
          <cell r="K179">
            <v>3.5</v>
          </cell>
          <cell r="O179">
            <v>0.91000000000000014</v>
          </cell>
          <cell r="P179">
            <v>1.5206571858163132</v>
          </cell>
          <cell r="R179">
            <v>2.5</v>
          </cell>
        </row>
        <row r="180">
          <cell r="C180">
            <v>7.58</v>
          </cell>
          <cell r="E180">
            <v>8.4700000000000006</v>
          </cell>
          <cell r="G180">
            <v>7.25</v>
          </cell>
          <cell r="K180">
            <v>3.5</v>
          </cell>
          <cell r="O180">
            <v>0.89000000000000057</v>
          </cell>
          <cell r="P180">
            <v>1.5206571858163132</v>
          </cell>
          <cell r="R180">
            <v>2.9</v>
          </cell>
        </row>
        <row r="181">
          <cell r="C181">
            <v>7.49</v>
          </cell>
          <cell r="E181">
            <v>8.41</v>
          </cell>
          <cell r="G181">
            <v>7.51</v>
          </cell>
          <cell r="K181">
            <v>3.5</v>
          </cell>
          <cell r="O181">
            <v>0.91999999999999993</v>
          </cell>
          <cell r="P181">
            <v>1.5206571858163132</v>
          </cell>
          <cell r="R181">
            <v>3</v>
          </cell>
        </row>
        <row r="182">
          <cell r="C182">
            <v>7.71</v>
          </cell>
          <cell r="E182">
            <v>8.65</v>
          </cell>
          <cell r="G182">
            <v>7.75</v>
          </cell>
          <cell r="K182">
            <v>4</v>
          </cell>
          <cell r="O182">
            <v>0.94000000000000039</v>
          </cell>
          <cell r="P182">
            <v>1.5206571858163132</v>
          </cell>
          <cell r="R182">
            <v>2.6</v>
          </cell>
        </row>
        <row r="183">
          <cell r="C183">
            <v>7.94</v>
          </cell>
          <cell r="E183">
            <v>8.8800000000000008</v>
          </cell>
          <cell r="G183">
            <v>7.75</v>
          </cell>
          <cell r="K183">
            <v>4</v>
          </cell>
          <cell r="O183">
            <v>0.94000000000000039</v>
          </cell>
          <cell r="P183">
            <v>1.5206571858163132</v>
          </cell>
          <cell r="R183">
            <v>2.7</v>
          </cell>
        </row>
        <row r="184">
          <cell r="C184">
            <v>8.08</v>
          </cell>
          <cell r="E184">
            <v>9</v>
          </cell>
          <cell r="G184">
            <v>8.15</v>
          </cell>
          <cell r="K184">
            <v>4.75</v>
          </cell>
          <cell r="O184">
            <v>0.91999999999999993</v>
          </cell>
          <cell r="P184">
            <v>1.5206571858163132</v>
          </cell>
          <cell r="R184">
            <v>2.7</v>
          </cell>
        </row>
        <row r="185">
          <cell r="C185">
            <v>7.87</v>
          </cell>
          <cell r="E185">
            <v>8.7899999999999991</v>
          </cell>
          <cell r="G185">
            <v>8.5</v>
          </cell>
          <cell r="K185">
            <v>4.75</v>
          </cell>
          <cell r="O185">
            <v>0.91999999999999904</v>
          </cell>
          <cell r="P185">
            <v>1.5206571858163132</v>
          </cell>
          <cell r="R185">
            <v>2.8</v>
          </cell>
        </row>
        <row r="186">
          <cell r="B186" t="str">
            <v>95</v>
          </cell>
          <cell r="C186">
            <v>7.85</v>
          </cell>
          <cell r="E186">
            <v>8.77</v>
          </cell>
          <cell r="G186">
            <v>8.5</v>
          </cell>
          <cell r="K186">
            <v>4.75</v>
          </cell>
          <cell r="O186">
            <v>0.91999999999999993</v>
          </cell>
          <cell r="P186">
            <v>1.5206571858163132</v>
          </cell>
          <cell r="R186">
            <v>2.9</v>
          </cell>
        </row>
        <row r="187">
          <cell r="C187">
            <v>7.61</v>
          </cell>
          <cell r="E187">
            <v>8.56</v>
          </cell>
          <cell r="G187">
            <v>9</v>
          </cell>
          <cell r="K187">
            <v>5.25</v>
          </cell>
          <cell r="O187">
            <v>0.95000000000000018</v>
          </cell>
          <cell r="P187">
            <v>1.5206571858163132</v>
          </cell>
          <cell r="R187">
            <v>2.9</v>
          </cell>
        </row>
        <row r="188">
          <cell r="C188">
            <v>7.45</v>
          </cell>
          <cell r="E188">
            <v>8.41</v>
          </cell>
          <cell r="G188">
            <v>9</v>
          </cell>
          <cell r="K188">
            <v>5.25</v>
          </cell>
          <cell r="O188">
            <v>0.96</v>
          </cell>
          <cell r="P188">
            <v>1.5206571858163132</v>
          </cell>
          <cell r="R188">
            <v>3.1</v>
          </cell>
        </row>
        <row r="189">
          <cell r="C189">
            <v>7.36</v>
          </cell>
          <cell r="E189">
            <v>8.3000000000000007</v>
          </cell>
          <cell r="G189">
            <v>9</v>
          </cell>
          <cell r="K189">
            <v>5.25</v>
          </cell>
          <cell r="O189">
            <v>0.94000000000000039</v>
          </cell>
          <cell r="P189">
            <v>1.5206571858163132</v>
          </cell>
          <cell r="R189">
            <v>2.4</v>
          </cell>
        </row>
        <row r="190">
          <cell r="C190">
            <v>6.95</v>
          </cell>
          <cell r="E190">
            <v>7.93</v>
          </cell>
          <cell r="G190">
            <v>9</v>
          </cell>
          <cell r="K190">
            <v>5.25</v>
          </cell>
          <cell r="O190">
            <v>0.97999999999999954</v>
          </cell>
          <cell r="P190">
            <v>1.5206571858163132</v>
          </cell>
          <cell r="R190">
            <v>3.2</v>
          </cell>
        </row>
        <row r="191">
          <cell r="C191">
            <v>6.57</v>
          </cell>
          <cell r="E191">
            <v>7.62</v>
          </cell>
          <cell r="G191">
            <v>9</v>
          </cell>
          <cell r="K191">
            <v>5.25</v>
          </cell>
          <cell r="O191">
            <v>1.0499999999999998</v>
          </cell>
          <cell r="P191">
            <v>1.5206571858163132</v>
          </cell>
          <cell r="R191">
            <v>3</v>
          </cell>
        </row>
        <row r="192">
          <cell r="C192">
            <v>6.72</v>
          </cell>
          <cell r="E192">
            <v>7.73</v>
          </cell>
          <cell r="G192">
            <v>8.8000000000000007</v>
          </cell>
          <cell r="K192">
            <v>5.25</v>
          </cell>
          <cell r="O192">
            <v>1.0100000000000007</v>
          </cell>
          <cell r="P192">
            <v>1.5206571858163132</v>
          </cell>
          <cell r="R192">
            <v>2.8</v>
          </cell>
        </row>
        <row r="193">
          <cell r="C193">
            <v>6.86</v>
          </cell>
          <cell r="E193">
            <v>7.86</v>
          </cell>
          <cell r="G193">
            <v>8.75</v>
          </cell>
          <cell r="K193">
            <v>5.25</v>
          </cell>
          <cell r="O193">
            <v>1</v>
          </cell>
          <cell r="P193">
            <v>1.5206571858163132</v>
          </cell>
          <cell r="R193">
            <v>2.6</v>
          </cell>
        </row>
        <row r="194">
          <cell r="C194">
            <v>6.55</v>
          </cell>
          <cell r="E194">
            <v>7.62</v>
          </cell>
          <cell r="G194">
            <v>8.75</v>
          </cell>
          <cell r="K194">
            <v>5.25</v>
          </cell>
          <cell r="O194">
            <v>1.0700000000000003</v>
          </cell>
          <cell r="P194">
            <v>1.5206571858163132</v>
          </cell>
          <cell r="R194">
            <v>2.5</v>
          </cell>
        </row>
        <row r="195">
          <cell r="C195">
            <v>6.37</v>
          </cell>
          <cell r="E195">
            <v>7.46</v>
          </cell>
          <cell r="G195">
            <v>8.75</v>
          </cell>
          <cell r="K195">
            <v>5.25</v>
          </cell>
          <cell r="O195">
            <v>1.0899999999999999</v>
          </cell>
          <cell r="P195">
            <v>1.5206571858163132</v>
          </cell>
          <cell r="R195">
            <v>2.8</v>
          </cell>
        </row>
        <row r="196">
          <cell r="C196">
            <v>6.26</v>
          </cell>
          <cell r="E196">
            <v>7.4</v>
          </cell>
          <cell r="G196">
            <v>8.75</v>
          </cell>
          <cell r="K196">
            <v>5.25</v>
          </cell>
          <cell r="O196">
            <v>1.1400000000000006</v>
          </cell>
          <cell r="P196">
            <v>1.5206571858163132</v>
          </cell>
          <cell r="R196">
            <v>2.6</v>
          </cell>
        </row>
        <row r="197">
          <cell r="C197">
            <v>6.06</v>
          </cell>
          <cell r="E197">
            <v>7.21</v>
          </cell>
          <cell r="G197">
            <v>8.65</v>
          </cell>
          <cell r="K197">
            <v>5.25</v>
          </cell>
          <cell r="O197">
            <v>1.1500000000000004</v>
          </cell>
          <cell r="P197">
            <v>1.5206571858163132</v>
          </cell>
          <cell r="R197">
            <v>2.5</v>
          </cell>
        </row>
        <row r="198">
          <cell r="B198" t="str">
            <v>96</v>
          </cell>
          <cell r="C198">
            <v>6.05</v>
          </cell>
          <cell r="E198">
            <v>7.2</v>
          </cell>
          <cell r="G198">
            <v>8.5</v>
          </cell>
          <cell r="K198">
            <v>5.25</v>
          </cell>
          <cell r="O198">
            <v>1.1500000000000004</v>
          </cell>
          <cell r="P198">
            <v>1.5206571858163132</v>
          </cell>
          <cell r="R198">
            <v>2.7</v>
          </cell>
        </row>
        <row r="199">
          <cell r="C199">
            <v>6.24</v>
          </cell>
          <cell r="E199">
            <v>7.37</v>
          </cell>
          <cell r="G199">
            <v>8.25</v>
          </cell>
          <cell r="K199">
            <v>5</v>
          </cell>
          <cell r="O199">
            <v>1.1299999999999999</v>
          </cell>
          <cell r="P199">
            <v>1.5206571858163132</v>
          </cell>
          <cell r="R199">
            <v>2.7</v>
          </cell>
        </row>
        <row r="200">
          <cell r="C200">
            <v>6.6</v>
          </cell>
          <cell r="E200">
            <v>7.72</v>
          </cell>
          <cell r="G200">
            <v>8.25</v>
          </cell>
          <cell r="K200">
            <v>5</v>
          </cell>
          <cell r="O200">
            <v>1.1200000000000001</v>
          </cell>
          <cell r="P200">
            <v>1.5206571858163132</v>
          </cell>
          <cell r="R200">
            <v>2.8</v>
          </cell>
        </row>
        <row r="201">
          <cell r="C201">
            <v>6.79</v>
          </cell>
          <cell r="E201">
            <v>7.88</v>
          </cell>
          <cell r="G201">
            <v>8.25</v>
          </cell>
          <cell r="K201">
            <v>5</v>
          </cell>
          <cell r="O201">
            <v>1.0899999999999999</v>
          </cell>
          <cell r="P201">
            <v>1.5206571858163132</v>
          </cell>
          <cell r="R201">
            <v>2.9</v>
          </cell>
        </row>
        <row r="202">
          <cell r="C202">
            <v>6.93</v>
          </cell>
          <cell r="E202">
            <v>7.99</v>
          </cell>
          <cell r="G202">
            <v>8.25</v>
          </cell>
          <cell r="K202">
            <v>5</v>
          </cell>
          <cell r="O202">
            <v>1.0600000000000005</v>
          </cell>
          <cell r="P202">
            <v>1.5206571858163132</v>
          </cell>
          <cell r="R202">
            <v>2.9</v>
          </cell>
        </row>
        <row r="203">
          <cell r="C203">
            <v>7.06</v>
          </cell>
          <cell r="E203">
            <v>8.07</v>
          </cell>
          <cell r="G203">
            <v>8.25</v>
          </cell>
          <cell r="K203">
            <v>5</v>
          </cell>
          <cell r="O203">
            <v>1.0100000000000007</v>
          </cell>
          <cell r="P203">
            <v>1.5206571858163132</v>
          </cell>
          <cell r="R203">
            <v>2.8</v>
          </cell>
        </row>
        <row r="204">
          <cell r="C204">
            <v>7.03</v>
          </cell>
          <cell r="E204">
            <v>8.02</v>
          </cell>
          <cell r="G204">
            <v>8.25</v>
          </cell>
          <cell r="K204">
            <v>5</v>
          </cell>
          <cell r="O204">
            <v>0.98999999999999932</v>
          </cell>
          <cell r="P204">
            <v>1.5206571858163132</v>
          </cell>
          <cell r="R204">
            <v>3</v>
          </cell>
        </row>
        <row r="205">
          <cell r="C205">
            <v>6.84</v>
          </cell>
          <cell r="E205">
            <v>7.84</v>
          </cell>
          <cell r="G205">
            <v>8.25</v>
          </cell>
          <cell r="K205">
            <v>5</v>
          </cell>
          <cell r="O205">
            <v>1</v>
          </cell>
          <cell r="P205">
            <v>1.5206571858163132</v>
          </cell>
          <cell r="R205">
            <v>2.9</v>
          </cell>
        </row>
        <row r="206">
          <cell r="C206">
            <v>7.03</v>
          </cell>
          <cell r="E206">
            <v>8.01</v>
          </cell>
          <cell r="G206">
            <v>8.25</v>
          </cell>
          <cell r="K206">
            <v>5</v>
          </cell>
          <cell r="O206">
            <v>0.97999999999999954</v>
          </cell>
          <cell r="P206">
            <v>1.5206571858163132</v>
          </cell>
          <cell r="R206">
            <v>3</v>
          </cell>
        </row>
        <row r="207">
          <cell r="C207">
            <v>6.81</v>
          </cell>
          <cell r="E207">
            <v>7.76</v>
          </cell>
          <cell r="G207">
            <v>8.25</v>
          </cell>
          <cell r="K207">
            <v>5</v>
          </cell>
          <cell r="O207">
            <v>0.95000000000000018</v>
          </cell>
          <cell r="P207">
            <v>1.5206571858163132</v>
          </cell>
          <cell r="R207">
            <v>3</v>
          </cell>
        </row>
        <row r="208">
          <cell r="C208">
            <v>6.48</v>
          </cell>
          <cell r="E208">
            <v>7.48</v>
          </cell>
          <cell r="G208">
            <v>8.25</v>
          </cell>
          <cell r="K208">
            <v>5</v>
          </cell>
          <cell r="O208">
            <v>1</v>
          </cell>
          <cell r="P208">
            <v>1.5206571858163132</v>
          </cell>
          <cell r="R208">
            <v>3.3</v>
          </cell>
        </row>
        <row r="209">
          <cell r="C209">
            <v>6.55</v>
          </cell>
          <cell r="E209">
            <v>7.58</v>
          </cell>
          <cell r="G209">
            <v>8.25</v>
          </cell>
          <cell r="K209">
            <v>5</v>
          </cell>
          <cell r="O209">
            <v>1.0300000000000002</v>
          </cell>
          <cell r="P209">
            <v>1.5206571858163132</v>
          </cell>
          <cell r="R209">
            <v>3.3</v>
          </cell>
        </row>
        <row r="210">
          <cell r="B210" t="str">
            <v>97</v>
          </cell>
          <cell r="C210">
            <v>6.83</v>
          </cell>
          <cell r="E210">
            <v>7.79</v>
          </cell>
          <cell r="G210">
            <v>8.25</v>
          </cell>
          <cell r="K210">
            <v>5</v>
          </cell>
          <cell r="O210">
            <v>0.96</v>
          </cell>
          <cell r="P210">
            <v>1.5206571858163132</v>
          </cell>
          <cell r="R210">
            <v>3</v>
          </cell>
        </row>
        <row r="211">
          <cell r="C211">
            <v>6.69</v>
          </cell>
          <cell r="E211">
            <v>7.68</v>
          </cell>
          <cell r="G211">
            <v>8.25</v>
          </cell>
          <cell r="K211">
            <v>5</v>
          </cell>
          <cell r="O211">
            <v>0.98999999999999932</v>
          </cell>
          <cell r="P211">
            <v>1.5206571858163132</v>
          </cell>
          <cell r="R211">
            <v>3</v>
          </cell>
        </row>
        <row r="212">
          <cell r="C212">
            <v>6.93</v>
          </cell>
          <cell r="E212">
            <v>7.92</v>
          </cell>
          <cell r="G212">
            <v>8.3000000000000007</v>
          </cell>
          <cell r="K212">
            <v>5</v>
          </cell>
          <cell r="O212">
            <v>0.99000000000000021</v>
          </cell>
          <cell r="P212">
            <v>1.5206571858163132</v>
          </cell>
          <cell r="R212">
            <v>2.8</v>
          </cell>
        </row>
        <row r="213">
          <cell r="C213">
            <v>7.09</v>
          </cell>
          <cell r="E213">
            <v>8.08</v>
          </cell>
          <cell r="G213">
            <v>8.5</v>
          </cell>
          <cell r="K213">
            <v>5</v>
          </cell>
          <cell r="O213">
            <v>0.99000000000000021</v>
          </cell>
          <cell r="P213">
            <v>1.5206571858163132</v>
          </cell>
          <cell r="R213">
            <v>2.5</v>
          </cell>
        </row>
        <row r="214">
          <cell r="C214">
            <v>6.94</v>
          </cell>
          <cell r="E214">
            <v>7.94</v>
          </cell>
          <cell r="G214">
            <v>8.5</v>
          </cell>
          <cell r="K214">
            <v>5</v>
          </cell>
          <cell r="O214">
            <v>1</v>
          </cell>
          <cell r="P214">
            <v>1.5206571858163132</v>
          </cell>
          <cell r="R214">
            <v>2.2000000000000002</v>
          </cell>
        </row>
        <row r="215">
          <cell r="C215">
            <v>6.77</v>
          </cell>
          <cell r="E215">
            <v>7.77</v>
          </cell>
          <cell r="G215">
            <v>8.5</v>
          </cell>
          <cell r="K215">
            <v>5</v>
          </cell>
          <cell r="O215">
            <v>1</v>
          </cell>
          <cell r="P215">
            <v>1.5206571858163132</v>
          </cell>
          <cell r="R215">
            <v>2.2999999999999998</v>
          </cell>
        </row>
        <row r="216">
          <cell r="C216">
            <v>6.51</v>
          </cell>
          <cell r="E216">
            <v>7.52</v>
          </cell>
          <cell r="G216">
            <v>8.5</v>
          </cell>
          <cell r="K216">
            <v>5</v>
          </cell>
          <cell r="O216">
            <v>1.0099999999999998</v>
          </cell>
          <cell r="P216">
            <v>1.5206571858163132</v>
          </cell>
          <cell r="R216">
            <v>2.2000000000000002</v>
          </cell>
        </row>
        <row r="217">
          <cell r="C217">
            <v>6.58</v>
          </cell>
          <cell r="E217">
            <v>7.57</v>
          </cell>
          <cell r="G217">
            <v>8.5</v>
          </cell>
          <cell r="K217">
            <v>5</v>
          </cell>
          <cell r="O217">
            <v>0.99000000000000021</v>
          </cell>
          <cell r="P217">
            <v>1.5206571858163132</v>
          </cell>
          <cell r="R217">
            <v>2.2000000000000002</v>
          </cell>
        </row>
        <row r="218">
          <cell r="C218">
            <v>6.5</v>
          </cell>
          <cell r="E218">
            <v>7.5</v>
          </cell>
          <cell r="G218">
            <v>8.5</v>
          </cell>
          <cell r="K218">
            <v>5</v>
          </cell>
          <cell r="O218">
            <v>1</v>
          </cell>
          <cell r="P218">
            <v>1.5206571858163132</v>
          </cell>
          <cell r="R218">
            <v>2.2000000000000002</v>
          </cell>
        </row>
        <row r="219">
          <cell r="C219">
            <v>6.33</v>
          </cell>
          <cell r="E219">
            <v>7.37</v>
          </cell>
          <cell r="G219">
            <v>8.5</v>
          </cell>
          <cell r="K219">
            <v>5</v>
          </cell>
          <cell r="O219">
            <v>1.04</v>
          </cell>
          <cell r="P219">
            <v>1.5206571858163132</v>
          </cell>
          <cell r="R219">
            <v>2.1</v>
          </cell>
        </row>
        <row r="220">
          <cell r="C220">
            <v>6.11</v>
          </cell>
          <cell r="E220">
            <v>7.24</v>
          </cell>
          <cell r="G220">
            <v>8.5</v>
          </cell>
          <cell r="K220">
            <v>5</v>
          </cell>
          <cell r="O220">
            <v>1.1299999999999999</v>
          </cell>
          <cell r="P220">
            <v>1.5206571858163132</v>
          </cell>
          <cell r="R220">
            <v>1.8</v>
          </cell>
        </row>
        <row r="221">
          <cell r="C221">
            <v>5.99</v>
          </cell>
          <cell r="E221">
            <v>7.16</v>
          </cell>
          <cell r="G221">
            <v>8.5</v>
          </cell>
          <cell r="K221">
            <v>5</v>
          </cell>
          <cell r="O221">
            <v>1.17</v>
          </cell>
          <cell r="P221">
            <v>1.5206571858163132</v>
          </cell>
          <cell r="R221">
            <v>1.7</v>
          </cell>
        </row>
        <row r="222">
          <cell r="B222" t="str">
            <v>98</v>
          </cell>
          <cell r="C222">
            <v>5.81</v>
          </cell>
          <cell r="E222">
            <v>7.03</v>
          </cell>
          <cell r="G222">
            <v>8.5</v>
          </cell>
          <cell r="K222">
            <v>5</v>
          </cell>
          <cell r="O222">
            <v>1.2200000000000006</v>
          </cell>
          <cell r="P222">
            <v>1.5206571858163132</v>
          </cell>
          <cell r="R222">
            <v>1.6</v>
          </cell>
        </row>
        <row r="223">
          <cell r="C223">
            <v>5.89</v>
          </cell>
          <cell r="E223">
            <v>7.09</v>
          </cell>
          <cell r="G223">
            <v>8.5</v>
          </cell>
          <cell r="K223">
            <v>5</v>
          </cell>
          <cell r="O223">
            <v>1.2000000000000002</v>
          </cell>
          <cell r="P223">
            <v>1.5206571858163132</v>
          </cell>
          <cell r="R223">
            <v>1.4</v>
          </cell>
        </row>
        <row r="224">
          <cell r="C224">
            <v>5.95</v>
          </cell>
          <cell r="E224">
            <v>7.13</v>
          </cell>
          <cell r="G224">
            <v>8.5</v>
          </cell>
          <cell r="K224">
            <v>5</v>
          </cell>
          <cell r="O224">
            <v>1.1799999999999997</v>
          </cell>
          <cell r="P224">
            <v>1.5206571858163132</v>
          </cell>
          <cell r="R224">
            <v>1.4</v>
          </cell>
        </row>
        <row r="225">
          <cell r="C225">
            <v>5.92</v>
          </cell>
          <cell r="E225">
            <v>7.12</v>
          </cell>
          <cell r="G225">
            <v>8.5</v>
          </cell>
          <cell r="K225">
            <v>5</v>
          </cell>
          <cell r="O225">
            <v>1.2000000000000002</v>
          </cell>
          <cell r="P225">
            <v>1.5206571858163132</v>
          </cell>
          <cell r="R225">
            <v>1.4</v>
          </cell>
        </row>
        <row r="226">
          <cell r="C226">
            <v>5.93</v>
          </cell>
          <cell r="E226">
            <v>7.11</v>
          </cell>
          <cell r="G226">
            <v>8.5</v>
          </cell>
          <cell r="K226">
            <v>5</v>
          </cell>
          <cell r="O226">
            <v>1.1800000000000006</v>
          </cell>
          <cell r="P226">
            <v>1.5206571858163132</v>
          </cell>
          <cell r="R226">
            <v>1.7</v>
          </cell>
        </row>
        <row r="227">
          <cell r="C227">
            <v>5.7</v>
          </cell>
          <cell r="E227">
            <v>6.99</v>
          </cell>
          <cell r="G227">
            <v>8.5</v>
          </cell>
          <cell r="K227">
            <v>5</v>
          </cell>
          <cell r="P227">
            <v>1.5206571858163132</v>
          </cell>
          <cell r="R227">
            <v>1.7</v>
          </cell>
        </row>
        <row r="228">
          <cell r="C228">
            <v>5.68</v>
          </cell>
          <cell r="E228">
            <v>6.99</v>
          </cell>
          <cell r="G228">
            <v>8.5</v>
          </cell>
          <cell r="K228">
            <v>5</v>
          </cell>
          <cell r="P228">
            <v>1.5206571858163132</v>
          </cell>
          <cell r="R228">
            <v>1.7</v>
          </cell>
        </row>
        <row r="229">
          <cell r="C229">
            <v>5.54</v>
          </cell>
          <cell r="E229">
            <v>6.96</v>
          </cell>
          <cell r="G229">
            <v>8.5</v>
          </cell>
          <cell r="P229">
            <v>1.5206571858163132</v>
          </cell>
        </row>
        <row r="230">
          <cell r="C230">
            <v>5.2</v>
          </cell>
          <cell r="E230">
            <v>6.88</v>
          </cell>
        </row>
        <row r="231">
          <cell r="C231">
            <v>5.01</v>
          </cell>
          <cell r="E231">
            <v>6.88</v>
          </cell>
        </row>
        <row r="232">
          <cell r="C232">
            <v>5.25</v>
          </cell>
          <cell r="E232">
            <v>6.96</v>
          </cell>
        </row>
        <row r="233">
          <cell r="C233">
            <v>5.0599999999999996</v>
          </cell>
          <cell r="E233">
            <v>6.84</v>
          </cell>
        </row>
      </sheetData>
      <sheetData sheetId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896B1-A6C6-4DE8-9D63-6299B901E9CD}">
  <sheetPr codeName="Sheet1">
    <pageSetUpPr fitToPage="1"/>
  </sheetPr>
  <dimension ref="B1:U35"/>
  <sheetViews>
    <sheetView zoomScale="85" zoomScaleNormal="85" zoomScaleSheetLayoutView="85" zoomScalePageLayoutView="85" workbookViewId="0">
      <selection activeCell="K48" sqref="K48"/>
    </sheetView>
  </sheetViews>
  <sheetFormatPr defaultRowHeight="12.75"/>
  <cols>
    <col min="1" max="1" width="2.28515625" customWidth="1"/>
    <col min="2" max="2" width="31.28515625" bestFit="1" customWidth="1"/>
    <col min="3" max="3" width="8.5703125" customWidth="1"/>
    <col min="5" max="5" width="10.85546875" customWidth="1"/>
    <col min="8" max="18" width="11.42578125" customWidth="1"/>
    <col min="19" max="19" width="14.5703125" customWidth="1"/>
    <col min="20" max="20" width="3.42578125" customWidth="1"/>
    <col min="21" max="21" width="14.5703125" customWidth="1"/>
    <col min="22" max="22" width="2.28515625" customWidth="1"/>
  </cols>
  <sheetData>
    <row r="1" spans="2:21">
      <c r="U1" s="119"/>
    </row>
    <row r="2" spans="2:21">
      <c r="U2" s="119"/>
    </row>
    <row r="3" spans="2:21">
      <c r="U3" s="119"/>
    </row>
    <row r="4" spans="2:21" ht="12.75" customHeight="1">
      <c r="B4" s="202" t="s">
        <v>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"/>
    </row>
    <row r="5" spans="2:21">
      <c r="B5" s="1"/>
      <c r="C5" s="1"/>
    </row>
    <row r="6" spans="2:21">
      <c r="B6" s="205" t="s">
        <v>1</v>
      </c>
      <c r="C6" s="208" t="s">
        <v>2</v>
      </c>
      <c r="D6" s="211" t="s">
        <v>3</v>
      </c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3"/>
      <c r="S6" s="214" t="s">
        <v>4</v>
      </c>
      <c r="T6" s="199"/>
      <c r="U6" s="189" t="s">
        <v>5</v>
      </c>
    </row>
    <row r="7" spans="2:21">
      <c r="B7" s="206"/>
      <c r="C7" s="209"/>
      <c r="D7" s="203" t="s">
        <v>6</v>
      </c>
      <c r="E7" s="203"/>
      <c r="F7" s="203"/>
      <c r="G7" s="203"/>
      <c r="H7" s="192" t="s">
        <v>7</v>
      </c>
      <c r="I7" s="193"/>
      <c r="J7" s="193"/>
      <c r="K7" s="193"/>
      <c r="L7" s="193"/>
      <c r="M7" s="193"/>
      <c r="N7" s="194"/>
      <c r="O7" s="192" t="s">
        <v>8</v>
      </c>
      <c r="P7" s="193"/>
      <c r="Q7" s="193"/>
      <c r="R7" s="194"/>
      <c r="S7" s="215"/>
      <c r="T7" s="200"/>
      <c r="U7" s="190"/>
    </row>
    <row r="8" spans="2:21">
      <c r="B8" s="206"/>
      <c r="C8" s="209"/>
      <c r="D8" s="203"/>
      <c r="E8" s="203"/>
      <c r="F8" s="203"/>
      <c r="G8" s="203"/>
      <c r="H8" s="204" t="s">
        <v>9</v>
      </c>
      <c r="I8" s="204"/>
      <c r="J8" s="204"/>
      <c r="K8" s="204" t="s">
        <v>10</v>
      </c>
      <c r="L8" s="204"/>
      <c r="M8" s="204"/>
      <c r="N8" s="197" t="s">
        <v>11</v>
      </c>
      <c r="O8" s="195" t="str">
        <f>K9</f>
        <v>Current Yield</v>
      </c>
      <c r="P8" s="195" t="str">
        <f>L9</f>
        <v>Near-Term Projected Yield</v>
      </c>
      <c r="Q8" s="195" t="str">
        <f>M9</f>
        <v>Long-Term Projected Yield</v>
      </c>
      <c r="R8" s="197" t="s">
        <v>11</v>
      </c>
      <c r="S8" s="215"/>
      <c r="T8" s="200"/>
      <c r="U8" s="190"/>
    </row>
    <row r="9" spans="2:21" ht="38.25">
      <c r="B9" s="207"/>
      <c r="C9" s="210"/>
      <c r="D9" s="93" t="s">
        <v>12</v>
      </c>
      <c r="E9" s="93" t="s">
        <v>13</v>
      </c>
      <c r="F9" s="93" t="s">
        <v>14</v>
      </c>
      <c r="G9" s="108" t="s">
        <v>11</v>
      </c>
      <c r="H9" s="93" t="s">
        <v>15</v>
      </c>
      <c r="I9" s="93" t="s">
        <v>16</v>
      </c>
      <c r="J9" s="93" t="s">
        <v>17</v>
      </c>
      <c r="K9" s="93" t="str">
        <f>H9</f>
        <v>Current Yield</v>
      </c>
      <c r="L9" s="93" t="str">
        <f>I9</f>
        <v>Near-Term Projected Yield</v>
      </c>
      <c r="M9" s="93" t="str">
        <f>J9</f>
        <v>Long-Term Projected Yield</v>
      </c>
      <c r="N9" s="198"/>
      <c r="O9" s="196"/>
      <c r="P9" s="196"/>
      <c r="Q9" s="196"/>
      <c r="R9" s="198"/>
      <c r="S9" s="216"/>
      <c r="T9" s="201"/>
      <c r="U9" s="191"/>
    </row>
    <row r="10" spans="2:21">
      <c r="B10" s="1"/>
      <c r="C10" s="1"/>
      <c r="G10" s="109"/>
      <c r="N10" s="109"/>
      <c r="R10" s="109"/>
      <c r="U10" s="109"/>
    </row>
    <row r="11" spans="2:21">
      <c r="B11" s="1" t="s">
        <v>18</v>
      </c>
      <c r="C11" s="1" t="s">
        <v>19</v>
      </c>
      <c r="D11" s="65">
        <f>'JCN-R2 Constant Growth DCF'!M7</f>
        <v>9.4013098041960924E-2</v>
      </c>
      <c r="E11" s="65">
        <f>'JCN-R2 Constant Growth DCF'!M41</f>
        <v>9.4608686693852709E-2</v>
      </c>
      <c r="F11" s="65">
        <f>'JCN-R2 Constant Growth DCF'!M75</f>
        <v>9.5484547764312339E-2</v>
      </c>
      <c r="G11" s="110">
        <f>IFERROR(AVERAGE(D11:F11),"NA")</f>
        <v>9.4702110833375319E-2</v>
      </c>
      <c r="H11" s="65">
        <f>AVERAGE('JCN-R4 CAPM Total MRP 1'!H8,'JCN-R4 CAPM FERC MRP 2'!H8)</f>
        <v>0.11058888547633954</v>
      </c>
      <c r="I11" s="65">
        <f>AVERAGE('JCN-R4 CAPM Total MRP 1'!H35,'JCN-R4 CAPM FERC MRP 2'!H35)</f>
        <v>0.11024860769856175</v>
      </c>
      <c r="J11" s="65">
        <f>AVERAGE('JCN-R4 CAPM Total MRP 1'!H62,'JCN-R4 CAPM FERC MRP 2'!H62)</f>
        <v>0.10959860769856175</v>
      </c>
      <c r="K11" s="65">
        <f>AVERAGE('JCN-R4 CAPM Total MRP 1'!H90,'JCN-R4 CAPM FERC MRP 2'!H90)</f>
        <v>0.10805032407230478</v>
      </c>
      <c r="L11" s="65">
        <f>AVERAGE('JCN-R4 CAPM Total MRP 1'!H117,'JCN-R4 CAPM FERC MRP 2'!H117)</f>
        <v>0.10766866771886757</v>
      </c>
      <c r="M11" s="65">
        <f>AVERAGE('JCN-R4 CAPM Total MRP 1'!H144,'JCN-R4 CAPM FERC MRP 2'!H144)</f>
        <v>0.10693962619475082</v>
      </c>
      <c r="N11" s="110">
        <f>IFERROR(AVERAGE(H11:M11),"NA")</f>
        <v>0.10884911980989771</v>
      </c>
      <c r="O11" s="65">
        <f>'JCN-R5 Risk Premium - Gas'!$M$50</f>
        <v>0.10478106311688185</v>
      </c>
      <c r="P11" s="65">
        <f>'JCN-R5 Risk Premium - Gas'!$M$51</f>
        <v>0.10420498609948908</v>
      </c>
      <c r="Q11" s="65">
        <f>'JCN-R5 Risk Premium - Gas'!$M$52</f>
        <v>0.10310456142953067</v>
      </c>
      <c r="R11" s="110">
        <f t="shared" ref="R11" si="0">IFERROR(AVERAGE(O11:Q11),"NA")</f>
        <v>0.10403020354863386</v>
      </c>
      <c r="S11" s="6">
        <f>'JCN-R6 Exp Earnings'!M6</f>
        <v>9.8731260143427285E-2</v>
      </c>
      <c r="T11" s="6"/>
      <c r="U11" s="113">
        <f>AVERAGE(G11,N11,R11)</f>
        <v>0.10252714473063562</v>
      </c>
    </row>
    <row r="12" spans="2:21">
      <c r="B12" s="1" t="s">
        <v>20</v>
      </c>
      <c r="C12" s="1" t="s">
        <v>21</v>
      </c>
      <c r="D12" s="65">
        <f>'JCN-R2 Constant Growth DCF'!M8</f>
        <v>0.10429091415273475</v>
      </c>
      <c r="E12" s="65">
        <f>'JCN-R2 Constant Growth DCF'!M42</f>
        <v>0.10458843574923465</v>
      </c>
      <c r="F12" s="65">
        <f>'JCN-R2 Constant Growth DCF'!M76</f>
        <v>0.10408224598702642</v>
      </c>
      <c r="G12" s="110">
        <f t="shared" ref="G12:G17" si="1">IFERROR(AVERAGE(D12:F12),"NA")</f>
        <v>0.10432053196299862</v>
      </c>
      <c r="H12" s="65">
        <f>AVERAGE('JCN-R4 CAPM Total MRP 1'!H9,'JCN-R4 CAPM FERC MRP 2'!H9)</f>
        <v>0.11476407043402143</v>
      </c>
      <c r="I12" s="65">
        <f>AVERAGE('JCN-R4 CAPM Total MRP 1'!H36,'JCN-R4 CAPM FERC MRP 2'!H36)</f>
        <v>0.1144918482117992</v>
      </c>
      <c r="J12" s="65">
        <f>AVERAGE('JCN-R4 CAPM Total MRP 1'!H63,'JCN-R4 CAPM FERC MRP 2'!H63)</f>
        <v>0.1139718482117992</v>
      </c>
      <c r="K12" s="65">
        <f>AVERAGE('JCN-R4 CAPM Total MRP 1'!H91,'JCN-R4 CAPM FERC MRP 2'!H91)</f>
        <v>0.11138448644751123</v>
      </c>
      <c r="L12" s="65">
        <f>AVERAGE('JCN-R4 CAPM Total MRP 1'!H118,'JCN-R4 CAPM FERC MRP 2'!H118)</f>
        <v>0.11105717697332775</v>
      </c>
      <c r="M12" s="65">
        <f>AVERAGE('JCN-R4 CAPM Total MRP 1'!H145,'JCN-R4 CAPM FERC MRP 2'!H145)</f>
        <v>0.11043194907978546</v>
      </c>
      <c r="N12" s="110">
        <f t="shared" ref="N12:N17" si="2">IFERROR(AVERAGE(H12:M12),"NA")</f>
        <v>0.11268356322637403</v>
      </c>
      <c r="O12" s="65">
        <f>'JCN-R5 Risk Premium - Gas'!$M$50</f>
        <v>0.10478106311688185</v>
      </c>
      <c r="P12" s="65">
        <f>'JCN-R5 Risk Premium - Gas'!$M$51</f>
        <v>0.10420498609948908</v>
      </c>
      <c r="Q12" s="65">
        <f>'JCN-R5 Risk Premium - Gas'!$M$52</f>
        <v>0.10310456142953067</v>
      </c>
      <c r="R12" s="110">
        <f t="shared" ref="R12:R17" si="3">IFERROR(AVERAGE(O12:Q12),"NA")</f>
        <v>0.10403020354863386</v>
      </c>
      <c r="S12" s="6">
        <f>'JCN-R6 Exp Earnings'!M7</f>
        <v>0.14388118297574393</v>
      </c>
      <c r="T12" s="6"/>
      <c r="U12" s="113">
        <f t="shared" ref="U12:U17" si="4">AVERAGE(G12,N12,R12)</f>
        <v>0.10701143291266883</v>
      </c>
    </row>
    <row r="13" spans="2:21">
      <c r="B13" s="1" t="s">
        <v>22</v>
      </c>
      <c r="C13" s="1" t="s">
        <v>23</v>
      </c>
      <c r="D13" s="65">
        <f>'JCN-R2 Constant Growth DCF'!M9</f>
        <v>0.11126033217458478</v>
      </c>
      <c r="E13" s="65">
        <f>'JCN-R2 Constant Growth DCF'!M43</f>
        <v>0.11254965153440374</v>
      </c>
      <c r="F13" s="65">
        <f>'JCN-R2 Constant Growth DCF'!M77</f>
        <v>0.11335343654195978</v>
      </c>
      <c r="G13" s="110">
        <f t="shared" si="1"/>
        <v>0.11238780675031611</v>
      </c>
      <c r="H13" s="65">
        <f>AVERAGE('JCN-R4 CAPM Total MRP 1'!H10,'JCN-R4 CAPM FERC MRP 2'!H10)</f>
        <v>0.11476407043402143</v>
      </c>
      <c r="I13" s="65">
        <f>AVERAGE('JCN-R4 CAPM Total MRP 1'!H37,'JCN-R4 CAPM FERC MRP 2'!H37)</f>
        <v>0.1144918482117992</v>
      </c>
      <c r="J13" s="65">
        <f>AVERAGE('JCN-R4 CAPM Total MRP 1'!H64,'JCN-R4 CAPM FERC MRP 2'!H64)</f>
        <v>0.1139718482117992</v>
      </c>
      <c r="K13" s="65">
        <f>AVERAGE('JCN-R4 CAPM Total MRP 1'!H92,'JCN-R4 CAPM FERC MRP 2'!H92)</f>
        <v>0.11176764693394939</v>
      </c>
      <c r="L13" s="65">
        <f>AVERAGE('JCN-R4 CAPM Total MRP 1'!H119,'JCN-R4 CAPM FERC MRP 2'!H119)</f>
        <v>0.11144658297943408</v>
      </c>
      <c r="M13" s="65">
        <f>AVERAGE('JCN-R4 CAPM Total MRP 1'!H146,'JCN-R4 CAPM FERC MRP 2'!H146)</f>
        <v>0.11083328530305386</v>
      </c>
      <c r="N13" s="110">
        <f t="shared" si="2"/>
        <v>0.11287921367900951</v>
      </c>
      <c r="O13" s="65">
        <f>'JCN-R5 Risk Premium - Gas'!$M$50</f>
        <v>0.10478106311688185</v>
      </c>
      <c r="P13" s="65">
        <f>'JCN-R5 Risk Premium - Gas'!$M$51</f>
        <v>0.10420498609948908</v>
      </c>
      <c r="Q13" s="65">
        <f>'JCN-R5 Risk Premium - Gas'!$M$52</f>
        <v>0.10310456142953067</v>
      </c>
      <c r="R13" s="110">
        <f t="shared" si="3"/>
        <v>0.10403020354863386</v>
      </c>
      <c r="S13" s="6">
        <f>'JCN-R6 Exp Earnings'!M8</f>
        <v>8.7915543650808115E-2</v>
      </c>
      <c r="T13" s="6"/>
      <c r="U13" s="113">
        <f t="shared" si="4"/>
        <v>0.10976574132598649</v>
      </c>
    </row>
    <row r="14" spans="2:21">
      <c r="B14" s="1" t="s">
        <v>24</v>
      </c>
      <c r="C14" s="1" t="s">
        <v>25</v>
      </c>
      <c r="D14" s="65">
        <f>'JCN-R2 Constant Growth DCF'!M10</f>
        <v>0.11078510327859473</v>
      </c>
      <c r="E14" s="65">
        <f>'JCN-R2 Constant Growth DCF'!M44</f>
        <v>0.11036158565246285</v>
      </c>
      <c r="F14" s="65">
        <f>'JCN-R2 Constant Growth DCF'!M78</f>
        <v>0.11049234626854354</v>
      </c>
      <c r="G14" s="110">
        <f t="shared" si="1"/>
        <v>0.11054634506653371</v>
      </c>
      <c r="H14" s="65">
        <f>AVERAGE('JCN-R4 CAPM Total MRP 1'!H11,'JCN-R4 CAPM FERC MRP 2'!H11)</f>
        <v>0.11058888547633954</v>
      </c>
      <c r="I14" s="65">
        <f>AVERAGE('JCN-R4 CAPM Total MRP 1'!H38,'JCN-R4 CAPM FERC MRP 2'!H38)</f>
        <v>0.11024860769856175</v>
      </c>
      <c r="J14" s="65">
        <f>AVERAGE('JCN-R4 CAPM Total MRP 1'!H65,'JCN-R4 CAPM FERC MRP 2'!H65)</f>
        <v>0.10959860769856175</v>
      </c>
      <c r="K14" s="65">
        <f>AVERAGE('JCN-R4 CAPM Total MRP 1'!H93,'JCN-R4 CAPM FERC MRP 2'!H93)</f>
        <v>0.10405685735036073</v>
      </c>
      <c r="L14" s="65">
        <f>AVERAGE('JCN-R4 CAPM Total MRP 1'!H120,'JCN-R4 CAPM FERC MRP 2'!H120)</f>
        <v>0.10361010745038388</v>
      </c>
      <c r="M14" s="65">
        <f>AVERAGE('JCN-R4 CAPM Total MRP 1'!H147,'JCN-R4 CAPM FERC MRP 2'!H147)</f>
        <v>0.10275672396797914</v>
      </c>
      <c r="N14" s="110">
        <f t="shared" si="2"/>
        <v>0.10680996494036447</v>
      </c>
      <c r="O14" s="65">
        <f>'JCN-R5 Risk Premium - Gas'!$M$50</f>
        <v>0.10478106311688185</v>
      </c>
      <c r="P14" s="65">
        <f>'JCN-R5 Risk Premium - Gas'!$M$51</f>
        <v>0.10420498609948908</v>
      </c>
      <c r="Q14" s="65">
        <f>'JCN-R5 Risk Premium - Gas'!$M$52</f>
        <v>0.10310456142953067</v>
      </c>
      <c r="R14" s="110">
        <f t="shared" si="3"/>
        <v>0.10403020354863386</v>
      </c>
      <c r="S14" s="6">
        <f>'JCN-R6 Exp Earnings'!M9</f>
        <v>8.8197224325784626E-2</v>
      </c>
      <c r="T14" s="6"/>
      <c r="U14" s="113">
        <f t="shared" si="4"/>
        <v>0.10712883785184402</v>
      </c>
    </row>
    <row r="15" spans="2:21">
      <c r="B15" s="1" t="s">
        <v>26</v>
      </c>
      <c r="C15" s="1" t="s">
        <v>27</v>
      </c>
      <c r="D15" s="65">
        <f>'JCN-R2 Constant Growth DCF'!M11</f>
        <v>9.035714872230366E-2</v>
      </c>
      <c r="E15" s="65">
        <f>'JCN-R2 Constant Growth DCF'!M45</f>
        <v>9.0353960782859066E-2</v>
      </c>
      <c r="F15" s="65">
        <f>'JCN-R2 Constant Growth DCF'!M79</f>
        <v>9.094264714577821E-2</v>
      </c>
      <c r="G15" s="110">
        <f t="shared" si="1"/>
        <v>9.0551252216980307E-2</v>
      </c>
      <c r="H15" s="65">
        <f>AVERAGE('JCN-R4 CAPM Total MRP 1'!H12,'JCN-R4 CAPM FERC MRP 2'!H12)</f>
        <v>0.11058888547633954</v>
      </c>
      <c r="I15" s="65">
        <f>AVERAGE('JCN-R4 CAPM Total MRP 1'!H39,'JCN-R4 CAPM FERC MRP 2'!H39)</f>
        <v>0.11024860769856175</v>
      </c>
      <c r="J15" s="65">
        <f>AVERAGE('JCN-R4 CAPM Total MRP 1'!H66,'JCN-R4 CAPM FERC MRP 2'!H66)</f>
        <v>0.10959860769856175</v>
      </c>
      <c r="K15" s="65">
        <f>AVERAGE('JCN-R4 CAPM Total MRP 1'!H94,'JCN-R4 CAPM FERC MRP 2'!H94)</f>
        <v>0.10947150766683764</v>
      </c>
      <c r="L15" s="65">
        <f>AVERAGE('JCN-R4 CAPM Total MRP 1'!H121,'JCN-R4 CAPM FERC MRP 2'!H121)</f>
        <v>0.10911301661986056</v>
      </c>
      <c r="M15" s="65">
        <f>AVERAGE('JCN-R4 CAPM Total MRP 1'!H148,'JCN-R4 CAPM FERC MRP 2'!H148)</f>
        <v>0.10842822555869619</v>
      </c>
      <c r="N15" s="110">
        <f t="shared" si="2"/>
        <v>0.10957480845314289</v>
      </c>
      <c r="O15" s="65">
        <f>'JCN-R5 Risk Premium - Gas'!$M$50</f>
        <v>0.10478106311688185</v>
      </c>
      <c r="P15" s="65">
        <f>'JCN-R5 Risk Premium - Gas'!$M$51</f>
        <v>0.10420498609948908</v>
      </c>
      <c r="Q15" s="65">
        <f>'JCN-R5 Risk Premium - Gas'!$M$52</f>
        <v>0.10310456142953067</v>
      </c>
      <c r="R15" s="110">
        <f t="shared" si="3"/>
        <v>0.10403020354863386</v>
      </c>
      <c r="S15" s="6">
        <f>'JCN-R6 Exp Earnings'!M10</f>
        <v>9.7320215107053742E-2</v>
      </c>
      <c r="T15" s="6"/>
      <c r="U15" s="113">
        <f t="shared" si="4"/>
        <v>0.10138542140625235</v>
      </c>
    </row>
    <row r="16" spans="2:21">
      <c r="B16" s="1" t="s">
        <v>28</v>
      </c>
      <c r="C16" s="1" t="s">
        <v>29</v>
      </c>
      <c r="D16" s="65">
        <f>'JCN-R2 Constant Growth DCF'!M12</f>
        <v>0.13579771382349184</v>
      </c>
      <c r="E16" s="65">
        <f>'JCN-R2 Constant Growth DCF'!M46</f>
        <v>0.13733047828281328</v>
      </c>
      <c r="F16" s="65">
        <f>'JCN-R2 Constant Growth DCF'!M80</f>
        <v>0.13774248461777047</v>
      </c>
      <c r="G16" s="110">
        <f t="shared" ref="G16" si="5">IFERROR(AVERAGE(D16:F16),"NA")</f>
        <v>0.13695689224135854</v>
      </c>
      <c r="H16" s="65">
        <f>AVERAGE('JCN-R4 CAPM Total MRP 1'!H13,'JCN-R4 CAPM FERC MRP 2'!H13)</f>
        <v>0.11058888547633954</v>
      </c>
      <c r="I16" s="65">
        <f>AVERAGE('JCN-R4 CAPM Total MRP 1'!H40,'JCN-R4 CAPM FERC MRP 2'!H40)</f>
        <v>0.11024860769856175</v>
      </c>
      <c r="J16" s="65">
        <f>AVERAGE('JCN-R4 CAPM Total MRP 1'!H67,'JCN-R4 CAPM FERC MRP 2'!H67)</f>
        <v>0.10959860769856175</v>
      </c>
      <c r="K16" s="65">
        <f>AVERAGE('JCN-R4 CAPM Total MRP 1'!H95,'JCN-R4 CAPM FERC MRP 2'!H95)</f>
        <v>0.11469397560678229</v>
      </c>
      <c r="L16" s="65">
        <f>AVERAGE('JCN-R4 CAPM Total MRP 1'!H122,'JCN-R4 CAPM FERC MRP 2'!H122)</f>
        <v>0.11442061083819199</v>
      </c>
      <c r="M16" s="65">
        <f>AVERAGE('JCN-R4 CAPM Total MRP 1'!H149,'JCN-R4 CAPM FERC MRP 2'!H149)</f>
        <v>0.1138984283414563</v>
      </c>
      <c r="N16" s="110">
        <f t="shared" ref="N16" si="6">IFERROR(AVERAGE(H16:M16),"NA")</f>
        <v>0.11224151927664894</v>
      </c>
      <c r="O16" s="65">
        <f>'JCN-R5 Risk Premium - Gas'!$M$50</f>
        <v>0.10478106311688185</v>
      </c>
      <c r="P16" s="65">
        <f>'JCN-R5 Risk Premium - Gas'!$M$51</f>
        <v>0.10420498609948908</v>
      </c>
      <c r="Q16" s="65">
        <f>'JCN-R5 Risk Premium - Gas'!$M$52</f>
        <v>0.10310456142953067</v>
      </c>
      <c r="R16" s="110">
        <f t="shared" ref="R16" si="7">IFERROR(AVERAGE(O16:Q16),"NA")</f>
        <v>0.10403020354863386</v>
      </c>
      <c r="S16" s="6">
        <f>'JCN-R6 Exp Earnings'!M11</f>
        <v>8.6497578691946991E-2</v>
      </c>
      <c r="T16" s="6"/>
      <c r="U16" s="113">
        <f t="shared" ref="U16" si="8">AVERAGE(G16,N16,R16)</f>
        <v>0.11774287168888044</v>
      </c>
    </row>
    <row r="17" spans="2:21">
      <c r="B17" s="1" t="s">
        <v>30</v>
      </c>
      <c r="C17" s="1" t="s">
        <v>31</v>
      </c>
      <c r="D17" s="65">
        <f>'JCN-R2 Constant Growth DCF'!M13</f>
        <v>0.10908105735637777</v>
      </c>
      <c r="E17" s="65">
        <f>'JCN-R2 Constant Growth DCF'!M47</f>
        <v>0.10969020079912484</v>
      </c>
      <c r="F17" s="65">
        <f>'JCN-R2 Constant Growth DCF'!M81</f>
        <v>0.11034133227289404</v>
      </c>
      <c r="G17" s="110">
        <f t="shared" si="1"/>
        <v>0.10970419680946554</v>
      </c>
      <c r="H17" s="65">
        <f>AVERAGE('JCN-R4 CAPM Total MRP 1'!H14,'JCN-R4 CAPM FERC MRP 2'!H14)</f>
        <v>0.11058888547633954</v>
      </c>
      <c r="I17" s="65">
        <f>AVERAGE('JCN-R4 CAPM Total MRP 1'!H41,'JCN-R4 CAPM FERC MRP 2'!H41)</f>
        <v>0.11024860769856175</v>
      </c>
      <c r="J17" s="65">
        <f>AVERAGE('JCN-R4 CAPM Total MRP 1'!H68,'JCN-R4 CAPM FERC MRP 2'!H68)</f>
        <v>0.10959860769856175</v>
      </c>
      <c r="K17" s="65">
        <f>AVERAGE('JCN-R4 CAPM Total MRP 1'!H96,'JCN-R4 CAPM FERC MRP 2'!H96)</f>
        <v>0.10954049795900686</v>
      </c>
      <c r="L17" s="65">
        <f>AVERAGE('JCN-R4 CAPM Total MRP 1'!H123,'JCN-R4 CAPM FERC MRP 2'!H123)</f>
        <v>0.1091831314544654</v>
      </c>
      <c r="M17" s="65">
        <f>AVERAGE('JCN-R4 CAPM Total MRP 1'!H150,'JCN-R4 CAPM FERC MRP 2'!H150)</f>
        <v>0.10850048849885155</v>
      </c>
      <c r="N17" s="110">
        <f t="shared" si="2"/>
        <v>0.1096100364642978</v>
      </c>
      <c r="O17" s="65">
        <f>'JCN-R5 Risk Premium - Gas'!$M$50</f>
        <v>0.10478106311688185</v>
      </c>
      <c r="P17" s="65">
        <f>'JCN-R5 Risk Premium - Gas'!$M$51</f>
        <v>0.10420498609948908</v>
      </c>
      <c r="Q17" s="65">
        <f>'JCN-R5 Risk Premium - Gas'!$M$52</f>
        <v>0.10310456142953067</v>
      </c>
      <c r="R17" s="110">
        <f t="shared" si="3"/>
        <v>0.10403020354863386</v>
      </c>
      <c r="S17" s="6">
        <f>'JCN-R6 Exp Earnings'!M12</f>
        <v>9.2976826745336166E-2</v>
      </c>
      <c r="T17" s="6"/>
      <c r="U17" s="113">
        <f t="shared" si="4"/>
        <v>0.10778147894079908</v>
      </c>
    </row>
    <row r="18" spans="2:21">
      <c r="B18" s="1"/>
      <c r="C18" s="2"/>
      <c r="E18" s="11"/>
      <c r="F18" s="11"/>
      <c r="G18" s="111"/>
      <c r="L18" s="11"/>
      <c r="M18" s="11"/>
      <c r="N18" s="11"/>
      <c r="O18" s="11"/>
      <c r="P18" s="11"/>
      <c r="Q18" s="11"/>
      <c r="R18" s="11"/>
      <c r="S18" s="6"/>
      <c r="T18" s="6"/>
      <c r="U18" s="6"/>
    </row>
    <row r="19" spans="2:21">
      <c r="B19" s="1" t="s">
        <v>1285</v>
      </c>
      <c r="C19" s="2"/>
      <c r="E19" s="11"/>
      <c r="F19" s="11"/>
      <c r="G19" s="111"/>
      <c r="L19" s="11"/>
      <c r="M19" s="11"/>
      <c r="N19" s="11"/>
      <c r="O19" s="11"/>
      <c r="P19" s="11"/>
      <c r="Q19" s="11"/>
      <c r="R19" s="11"/>
      <c r="S19" s="6"/>
      <c r="T19" s="6"/>
      <c r="U19" s="6"/>
    </row>
    <row r="20" spans="2:21" ht="13.5" thickBot="1">
      <c r="B20" s="55" t="s">
        <v>32</v>
      </c>
      <c r="C20" s="67"/>
      <c r="D20" s="68">
        <f t="shared" ref="D20:N20" si="9">MIN(D11:D17)</f>
        <v>9.035714872230366E-2</v>
      </c>
      <c r="E20" s="68">
        <f t="shared" si="9"/>
        <v>9.0353960782859066E-2</v>
      </c>
      <c r="F20" s="68">
        <f t="shared" si="9"/>
        <v>9.094264714577821E-2</v>
      </c>
      <c r="G20" s="112">
        <f t="shared" si="9"/>
        <v>9.0551252216980307E-2</v>
      </c>
      <c r="H20" s="68">
        <f t="shared" si="9"/>
        <v>0.11058888547633954</v>
      </c>
      <c r="I20" s="68">
        <f t="shared" si="9"/>
        <v>0.11024860769856175</v>
      </c>
      <c r="J20" s="68">
        <f t="shared" si="9"/>
        <v>0.10959860769856175</v>
      </c>
      <c r="K20" s="68">
        <f t="shared" si="9"/>
        <v>0.10405685735036073</v>
      </c>
      <c r="L20" s="68">
        <f t="shared" si="9"/>
        <v>0.10361010745038388</v>
      </c>
      <c r="M20" s="68">
        <f t="shared" si="9"/>
        <v>0.10275672396797914</v>
      </c>
      <c r="N20" s="112">
        <f t="shared" si="9"/>
        <v>0.10680996494036447</v>
      </c>
      <c r="O20" s="68"/>
      <c r="P20" s="68"/>
      <c r="Q20" s="68"/>
      <c r="R20" s="112"/>
      <c r="S20" s="68">
        <f>MIN(S11:S17)</f>
        <v>8.6497578691946991E-2</v>
      </c>
      <c r="T20" s="68"/>
      <c r="U20" s="112">
        <f>MIN(U11:U17)</f>
        <v>0.10138542140625235</v>
      </c>
    </row>
    <row r="21" spans="2:21">
      <c r="B21" s="1" t="s">
        <v>33</v>
      </c>
      <c r="C21" s="2"/>
      <c r="D21" s="6">
        <f t="shared" ref="D21:S21" si="10">MEDIAN(D11:D17)</f>
        <v>0.10908105735637777</v>
      </c>
      <c r="E21" s="6">
        <f t="shared" si="10"/>
        <v>0.10969020079912484</v>
      </c>
      <c r="F21" s="6">
        <f t="shared" si="10"/>
        <v>0.11034133227289404</v>
      </c>
      <c r="G21" s="113">
        <f t="shared" si="10"/>
        <v>0.10970419680946554</v>
      </c>
      <c r="H21" s="6">
        <f t="shared" si="10"/>
        <v>0.11058888547633954</v>
      </c>
      <c r="I21" s="6">
        <f t="shared" si="10"/>
        <v>0.11024860769856175</v>
      </c>
      <c r="J21" s="6">
        <f t="shared" si="10"/>
        <v>0.10959860769856175</v>
      </c>
      <c r="K21" s="6">
        <f t="shared" si="10"/>
        <v>0.10954049795900686</v>
      </c>
      <c r="L21" s="6">
        <f t="shared" si="10"/>
        <v>0.1091831314544654</v>
      </c>
      <c r="M21" s="6">
        <f t="shared" si="10"/>
        <v>0.10850048849885155</v>
      </c>
      <c r="N21" s="113">
        <f t="shared" si="10"/>
        <v>0.1096100364642978</v>
      </c>
      <c r="O21" s="6">
        <f t="shared" si="10"/>
        <v>0.10478106311688185</v>
      </c>
      <c r="P21" s="6">
        <f t="shared" si="10"/>
        <v>0.10420498609948908</v>
      </c>
      <c r="Q21" s="6">
        <f t="shared" si="10"/>
        <v>0.10310456142953067</v>
      </c>
      <c r="R21" s="113">
        <f t="shared" si="10"/>
        <v>0.10403020354863386</v>
      </c>
      <c r="S21" s="6">
        <f t="shared" si="10"/>
        <v>9.2976826745336166E-2</v>
      </c>
      <c r="T21" s="6"/>
      <c r="U21" s="113">
        <f>MEDIAN(U11:U17)</f>
        <v>0.10712883785184402</v>
      </c>
    </row>
    <row r="22" spans="2:21" ht="13.5" thickBot="1">
      <c r="B22" s="61" t="s">
        <v>34</v>
      </c>
      <c r="C22" s="62"/>
      <c r="D22" s="66">
        <f t="shared" ref="D22:S22" si="11">AVERAGE(D11:D17)</f>
        <v>0.10794076679286406</v>
      </c>
      <c r="E22" s="66">
        <f t="shared" si="11"/>
        <v>0.10849757135639301</v>
      </c>
      <c r="F22" s="66">
        <f t="shared" si="11"/>
        <v>0.10891986294261212</v>
      </c>
      <c r="G22" s="114">
        <f t="shared" si="11"/>
        <v>0.10845273369728974</v>
      </c>
      <c r="H22" s="66">
        <f t="shared" si="11"/>
        <v>0.11178179546424863</v>
      </c>
      <c r="I22" s="66">
        <f t="shared" si="11"/>
        <v>0.11146096213091529</v>
      </c>
      <c r="J22" s="66">
        <f t="shared" si="11"/>
        <v>0.11084810498805818</v>
      </c>
      <c r="K22" s="66">
        <f t="shared" si="11"/>
        <v>0.10985218514810757</v>
      </c>
      <c r="L22" s="66">
        <f t="shared" si="11"/>
        <v>0.10949989914779017</v>
      </c>
      <c r="M22" s="66">
        <f t="shared" si="11"/>
        <v>0.10882696099208189</v>
      </c>
      <c r="N22" s="114">
        <f t="shared" si="11"/>
        <v>0.11037831797853362</v>
      </c>
      <c r="O22" s="66">
        <f t="shared" si="11"/>
        <v>0.10478106311688185</v>
      </c>
      <c r="P22" s="66">
        <f t="shared" si="11"/>
        <v>0.10420498609948911</v>
      </c>
      <c r="Q22" s="66">
        <f t="shared" si="11"/>
        <v>0.1031045614295307</v>
      </c>
      <c r="R22" s="114">
        <f t="shared" si="11"/>
        <v>0.10403020354863388</v>
      </c>
      <c r="S22" s="66">
        <f t="shared" si="11"/>
        <v>9.9359975948585824E-2</v>
      </c>
      <c r="T22" s="66"/>
      <c r="U22" s="114">
        <f>AVERAGE(U11:U17)</f>
        <v>0.1076204184081524</v>
      </c>
    </row>
    <row r="23" spans="2:21">
      <c r="B23" s="116" t="s">
        <v>35</v>
      </c>
      <c r="C23" s="126"/>
      <c r="D23" s="127">
        <f t="shared" ref="D23:N23" si="12">MAX(D11:D17)</f>
        <v>0.13579771382349184</v>
      </c>
      <c r="E23" s="127">
        <f t="shared" si="12"/>
        <v>0.13733047828281328</v>
      </c>
      <c r="F23" s="127">
        <f t="shared" si="12"/>
        <v>0.13774248461777047</v>
      </c>
      <c r="G23" s="128">
        <f t="shared" si="12"/>
        <v>0.13695689224135854</v>
      </c>
      <c r="H23" s="127">
        <f t="shared" si="12"/>
        <v>0.11476407043402143</v>
      </c>
      <c r="I23" s="127">
        <f t="shared" si="12"/>
        <v>0.1144918482117992</v>
      </c>
      <c r="J23" s="127">
        <f t="shared" si="12"/>
        <v>0.1139718482117992</v>
      </c>
      <c r="K23" s="127">
        <f t="shared" si="12"/>
        <v>0.11469397560678229</v>
      </c>
      <c r="L23" s="127">
        <f t="shared" si="12"/>
        <v>0.11442061083819199</v>
      </c>
      <c r="M23" s="127">
        <f t="shared" si="12"/>
        <v>0.1138984283414563</v>
      </c>
      <c r="N23" s="128">
        <f t="shared" si="12"/>
        <v>0.11287921367900951</v>
      </c>
      <c r="O23" s="127"/>
      <c r="P23" s="127"/>
      <c r="Q23" s="127"/>
      <c r="R23" s="128"/>
      <c r="S23" s="127">
        <f>MAX(S11:S17)</f>
        <v>0.14388118297574393</v>
      </c>
      <c r="T23" s="127"/>
      <c r="U23" s="128">
        <f>MAX(U11:U17)</f>
        <v>0.11774287168888044</v>
      </c>
    </row>
    <row r="26" spans="2:21">
      <c r="B26" s="1" t="s">
        <v>1286</v>
      </c>
      <c r="C26" s="2"/>
      <c r="E26" s="11"/>
      <c r="F26" s="11"/>
      <c r="G26" s="111"/>
      <c r="L26" s="11"/>
      <c r="M26" s="11"/>
      <c r="N26" s="11"/>
      <c r="O26" s="11"/>
      <c r="P26" s="11"/>
      <c r="Q26" s="11"/>
      <c r="R26" s="11"/>
      <c r="S26" s="6"/>
      <c r="T26" s="6"/>
      <c r="U26" s="6"/>
    </row>
    <row r="27" spans="2:21" ht="13.5" thickBot="1">
      <c r="B27" s="55" t="s">
        <v>32</v>
      </c>
      <c r="C27" s="67"/>
      <c r="D27" s="68">
        <f>MIN(D11:D16)</f>
        <v>9.035714872230366E-2</v>
      </c>
      <c r="E27" s="68">
        <f t="shared" ref="E27:N27" si="13">MIN(E11:E16)</f>
        <v>9.0353960782859066E-2</v>
      </c>
      <c r="F27" s="68">
        <f t="shared" si="13"/>
        <v>9.094264714577821E-2</v>
      </c>
      <c r="G27" s="112">
        <f t="shared" si="13"/>
        <v>9.0551252216980307E-2</v>
      </c>
      <c r="H27" s="68">
        <f t="shared" si="13"/>
        <v>0.11058888547633954</v>
      </c>
      <c r="I27" s="68">
        <f t="shared" si="13"/>
        <v>0.11024860769856175</v>
      </c>
      <c r="J27" s="68">
        <f t="shared" si="13"/>
        <v>0.10959860769856175</v>
      </c>
      <c r="K27" s="68">
        <f t="shared" si="13"/>
        <v>0.10405685735036073</v>
      </c>
      <c r="L27" s="68">
        <f t="shared" si="13"/>
        <v>0.10361010745038388</v>
      </c>
      <c r="M27" s="68">
        <f t="shared" si="13"/>
        <v>0.10275672396797914</v>
      </c>
      <c r="N27" s="112">
        <f t="shared" si="13"/>
        <v>0.10680996494036447</v>
      </c>
      <c r="O27" s="68"/>
      <c r="P27" s="68"/>
      <c r="Q27" s="68"/>
      <c r="R27" s="112"/>
      <c r="S27" s="68">
        <f>MIN(S11:S16)</f>
        <v>8.6497578691946991E-2</v>
      </c>
      <c r="T27" s="68"/>
      <c r="U27" s="112">
        <f>MIN(U11:U16)</f>
        <v>0.10138542140625235</v>
      </c>
    </row>
    <row r="28" spans="2:21">
      <c r="B28" s="1" t="s">
        <v>33</v>
      </c>
      <c r="C28" s="2"/>
      <c r="D28" s="6">
        <f>MEDIAN(D11:D16)</f>
        <v>0.10753800871566474</v>
      </c>
      <c r="E28" s="6">
        <f t="shared" ref="E28:U28" si="14">MEDIAN(E11:E16)</f>
        <v>0.10747501070084875</v>
      </c>
      <c r="F28" s="6">
        <f t="shared" si="14"/>
        <v>0.10728729612778498</v>
      </c>
      <c r="G28" s="113">
        <f t="shared" si="14"/>
        <v>0.10743343851476617</v>
      </c>
      <c r="H28" s="6">
        <f t="shared" si="14"/>
        <v>0.11058888547633954</v>
      </c>
      <c r="I28" s="6">
        <f t="shared" si="14"/>
        <v>0.11024860769856175</v>
      </c>
      <c r="J28" s="6">
        <f t="shared" si="14"/>
        <v>0.10959860769856175</v>
      </c>
      <c r="K28" s="6">
        <f t="shared" si="14"/>
        <v>0.11042799705717443</v>
      </c>
      <c r="L28" s="6">
        <f t="shared" si="14"/>
        <v>0.11008509679659415</v>
      </c>
      <c r="M28" s="6">
        <f t="shared" si="14"/>
        <v>0.10943008731924082</v>
      </c>
      <c r="N28" s="113">
        <f t="shared" si="14"/>
        <v>0.11090816386489591</v>
      </c>
      <c r="O28" s="6">
        <f t="shared" si="14"/>
        <v>0.10478106311688185</v>
      </c>
      <c r="P28" s="6">
        <f t="shared" si="14"/>
        <v>0.10420498609948908</v>
      </c>
      <c r="Q28" s="6">
        <f t="shared" si="14"/>
        <v>0.10310456142953067</v>
      </c>
      <c r="R28" s="113">
        <f t="shared" si="14"/>
        <v>0.10403020354863386</v>
      </c>
      <c r="S28" s="6">
        <f t="shared" si="14"/>
        <v>9.2758719716419191E-2</v>
      </c>
      <c r="T28" s="6"/>
      <c r="U28" s="113">
        <f t="shared" si="14"/>
        <v>0.10707013538225643</v>
      </c>
    </row>
    <row r="29" spans="2:21" ht="13.5" thickBot="1">
      <c r="B29" s="61" t="s">
        <v>34</v>
      </c>
      <c r="C29" s="62"/>
      <c r="D29" s="66">
        <f>AVERAGE(D11:D16)</f>
        <v>0.10775071836561179</v>
      </c>
      <c r="E29" s="66">
        <f t="shared" ref="E29:S29" si="15">AVERAGE(E11:E16)</f>
        <v>0.10829879978260437</v>
      </c>
      <c r="F29" s="66">
        <f t="shared" si="15"/>
        <v>0.10868295138756513</v>
      </c>
      <c r="G29" s="114">
        <f t="shared" si="15"/>
        <v>0.10824415651192711</v>
      </c>
      <c r="H29" s="66">
        <f t="shared" si="15"/>
        <v>0.11198061379556683</v>
      </c>
      <c r="I29" s="66">
        <f t="shared" si="15"/>
        <v>0.11166302120297422</v>
      </c>
      <c r="J29" s="66">
        <f t="shared" si="15"/>
        <v>0.11105635453630758</v>
      </c>
      <c r="K29" s="66">
        <f t="shared" si="15"/>
        <v>0.10990413301295769</v>
      </c>
      <c r="L29" s="66">
        <f t="shared" si="15"/>
        <v>0.10955269376334431</v>
      </c>
      <c r="M29" s="66">
        <f t="shared" si="15"/>
        <v>0.10888137307428696</v>
      </c>
      <c r="N29" s="114">
        <f t="shared" si="15"/>
        <v>0.11050636489757293</v>
      </c>
      <c r="O29" s="66">
        <f t="shared" si="15"/>
        <v>0.10478106311688185</v>
      </c>
      <c r="P29" s="66">
        <f t="shared" si="15"/>
        <v>0.1042049860994891</v>
      </c>
      <c r="Q29" s="66">
        <f t="shared" si="15"/>
        <v>0.10310456142953069</v>
      </c>
      <c r="R29" s="114">
        <f t="shared" si="15"/>
        <v>0.10403020354863386</v>
      </c>
      <c r="S29" s="66">
        <f t="shared" si="15"/>
        <v>0.10042383414912744</v>
      </c>
      <c r="T29" s="66"/>
      <c r="U29" s="114">
        <f>AVERAGE(U11:U16)</f>
        <v>0.10759357498604462</v>
      </c>
    </row>
    <row r="30" spans="2:21">
      <c r="B30" s="116" t="s">
        <v>35</v>
      </c>
      <c r="C30" s="126"/>
      <c r="D30" s="127">
        <f>MAX(D11:D16)</f>
        <v>0.13579771382349184</v>
      </c>
      <c r="E30" s="127">
        <f t="shared" ref="E30:N30" si="16">MAX(E11:E16)</f>
        <v>0.13733047828281328</v>
      </c>
      <c r="F30" s="127">
        <f t="shared" si="16"/>
        <v>0.13774248461777047</v>
      </c>
      <c r="G30" s="128">
        <f t="shared" si="16"/>
        <v>0.13695689224135854</v>
      </c>
      <c r="H30" s="127">
        <f t="shared" si="16"/>
        <v>0.11476407043402143</v>
      </c>
      <c r="I30" s="127">
        <f t="shared" si="16"/>
        <v>0.1144918482117992</v>
      </c>
      <c r="J30" s="127">
        <f t="shared" si="16"/>
        <v>0.1139718482117992</v>
      </c>
      <c r="K30" s="127">
        <f t="shared" si="16"/>
        <v>0.11469397560678229</v>
      </c>
      <c r="L30" s="127">
        <f t="shared" si="16"/>
        <v>0.11442061083819199</v>
      </c>
      <c r="M30" s="127">
        <f t="shared" si="16"/>
        <v>0.1138984283414563</v>
      </c>
      <c r="N30" s="128">
        <f t="shared" si="16"/>
        <v>0.11287921367900951</v>
      </c>
      <c r="O30" s="127"/>
      <c r="P30" s="127"/>
      <c r="Q30" s="127"/>
      <c r="R30" s="128"/>
      <c r="S30" s="127">
        <f>MAX(S11:S16)</f>
        <v>0.14388118297574393</v>
      </c>
      <c r="T30" s="127"/>
      <c r="U30" s="128">
        <f>MAX(U11:U16)</f>
        <v>0.11774287168888044</v>
      </c>
    </row>
    <row r="35" spans="21:21">
      <c r="U35" s="6"/>
    </row>
  </sheetData>
  <mergeCells count="17">
    <mergeCell ref="B4:S4"/>
    <mergeCell ref="D7:G8"/>
    <mergeCell ref="H8:J8"/>
    <mergeCell ref="K8:M8"/>
    <mergeCell ref="H7:N7"/>
    <mergeCell ref="N8:N9"/>
    <mergeCell ref="B6:B9"/>
    <mergeCell ref="C6:C9"/>
    <mergeCell ref="D6:R6"/>
    <mergeCell ref="S6:S9"/>
    <mergeCell ref="U6:U9"/>
    <mergeCell ref="O7:R7"/>
    <mergeCell ref="O8:O9"/>
    <mergeCell ref="P8:P9"/>
    <mergeCell ref="Q8:Q9"/>
    <mergeCell ref="R8:R9"/>
    <mergeCell ref="T6:T9"/>
  </mergeCells>
  <printOptions horizontalCentered="1"/>
  <pageMargins left="0.7" right="0.7" top="1.25" bottom="0.75" header="0.3" footer="0.3"/>
  <pageSetup scale="52" orientation="landscape" useFirstPageNumber="1" verticalDpi="4294967293" r:id="rId1"/>
  <headerFooter scaleWithDoc="0">
    <oddHeader>&amp;R&amp;"Times New Roman,Bold"KyPSC Case No. 2025-00125
Attachment JCN-Rebuttal-1
Page &amp;P of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B2:U102"/>
  <sheetViews>
    <sheetView topLeftCell="A13" zoomScale="85" zoomScaleNormal="85" zoomScaleSheetLayoutView="85" zoomScalePageLayoutView="78" workbookViewId="0"/>
  </sheetViews>
  <sheetFormatPr defaultRowHeight="12.75"/>
  <cols>
    <col min="1" max="1" width="1.7109375" customWidth="1"/>
    <col min="2" max="2" width="44" customWidth="1"/>
    <col min="3" max="3" width="8.5703125" customWidth="1"/>
    <col min="4" max="8" width="10.5703125" customWidth="1"/>
    <col min="9" max="9" width="10.7109375" customWidth="1"/>
    <col min="10" max="14" width="10.5703125" customWidth="1"/>
  </cols>
  <sheetData>
    <row r="2" spans="2:21">
      <c r="B2" s="202" t="s">
        <v>45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</row>
    <row r="3" spans="2:2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21" ht="13.5" thickBot="1">
      <c r="B4" s="61"/>
      <c r="C4" s="61"/>
      <c r="D4" s="60">
        <v>1</v>
      </c>
      <c r="E4" s="60">
        <f>D4+1</f>
        <v>2</v>
      </c>
      <c r="F4" s="60">
        <f t="shared" ref="F4:N4" si="0">E4+1</f>
        <v>3</v>
      </c>
      <c r="G4" s="60">
        <f t="shared" si="0"/>
        <v>4</v>
      </c>
      <c r="H4" s="60">
        <f t="shared" si="0"/>
        <v>5</v>
      </c>
      <c r="I4" s="60">
        <f t="shared" si="0"/>
        <v>6</v>
      </c>
      <c r="J4" s="60">
        <f t="shared" si="0"/>
        <v>7</v>
      </c>
      <c r="K4" s="60">
        <f t="shared" si="0"/>
        <v>8</v>
      </c>
      <c r="L4" s="60">
        <f t="shared" si="0"/>
        <v>9</v>
      </c>
      <c r="M4" s="60">
        <f t="shared" si="0"/>
        <v>10</v>
      </c>
      <c r="N4" s="60">
        <f t="shared" si="0"/>
        <v>11</v>
      </c>
    </row>
    <row r="5" spans="2:21" ht="38.25">
      <c r="B5" s="129" t="s">
        <v>1</v>
      </c>
      <c r="C5" s="117" t="s">
        <v>2</v>
      </c>
      <c r="D5" s="130" t="s">
        <v>46</v>
      </c>
      <c r="E5" s="130" t="s">
        <v>47</v>
      </c>
      <c r="F5" s="130" t="s">
        <v>48</v>
      </c>
      <c r="G5" s="130" t="s">
        <v>49</v>
      </c>
      <c r="H5" s="130" t="s">
        <v>50</v>
      </c>
      <c r="I5" s="115" t="s">
        <v>51</v>
      </c>
      <c r="J5" s="130" t="s">
        <v>52</v>
      </c>
      <c r="K5" s="130" t="s">
        <v>53</v>
      </c>
      <c r="L5" s="117" t="s">
        <v>54</v>
      </c>
      <c r="M5" s="130" t="s">
        <v>55</v>
      </c>
      <c r="N5" s="117" t="s">
        <v>56</v>
      </c>
    </row>
    <row r="6" spans="2:2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21">
      <c r="B7" s="1" t="str">
        <f>'JCN-R1 Summary ROE Results'!B11</f>
        <v>Atmos Energy Corporation</v>
      </c>
      <c r="C7" s="1" t="str">
        <f>'JCN-R1 Summary ROE Results'!C11</f>
        <v>ATO</v>
      </c>
      <c r="D7" s="4">
        <v>3.48</v>
      </c>
      <c r="E7" s="4">
        <v>161.89666666666665</v>
      </c>
      <c r="F7" s="5">
        <f t="shared" ref="F7:F13" si="1">IFERROR(D7/E7,"")</f>
        <v>2.1495192406679159E-2</v>
      </c>
      <c r="G7" s="5">
        <f t="shared" ref="G7:G13" si="2">IFERROR(F7*(1+0.5*K7),"")</f>
        <v>2.2266298041960925E-2</v>
      </c>
      <c r="H7" s="9">
        <v>7.0000000000000007E-2</v>
      </c>
      <c r="I7" s="9">
        <v>7.2240399999999996E-2</v>
      </c>
      <c r="J7" s="9">
        <v>7.2999999999999995E-2</v>
      </c>
      <c r="K7" s="5">
        <f>AVERAGE(H7:J7)</f>
        <v>7.1746799999999999E-2</v>
      </c>
      <c r="L7" s="9">
        <f>$F7*(1+0.5*MIN($H7:$J7))+MIN($H7:$J7)</f>
        <v>9.2247524140912932E-2</v>
      </c>
      <c r="M7" s="5">
        <f t="shared" ref="M7:M13" si="3">G7+K7</f>
        <v>9.4013098041960924E-2</v>
      </c>
      <c r="N7" s="5">
        <f t="shared" ref="N7:N13" si="4">$F7*(1+0.5*MAX($H7:$J7))+MAX($H7:$J7)</f>
        <v>9.5279766929522947E-2</v>
      </c>
      <c r="P7" s="11"/>
      <c r="Q7" s="6"/>
      <c r="R7" s="11"/>
      <c r="S7" s="6"/>
      <c r="T7" s="11"/>
      <c r="U7" s="6"/>
    </row>
    <row r="8" spans="2:21">
      <c r="B8" s="1" t="str">
        <f>'JCN-R1 Summary ROE Results'!B12</f>
        <v>New Jersey Resources Corporation</v>
      </c>
      <c r="C8" s="1" t="str">
        <f>'JCN-R1 Summary ROE Results'!C12</f>
        <v>NJR</v>
      </c>
      <c r="D8" s="4">
        <v>1.8</v>
      </c>
      <c r="E8" s="4">
        <v>46.695333333333338</v>
      </c>
      <c r="F8" s="5">
        <f t="shared" si="1"/>
        <v>3.8547749239752724E-2</v>
      </c>
      <c r="G8" s="5">
        <f t="shared" si="2"/>
        <v>3.9790914152734745E-2</v>
      </c>
      <c r="H8" s="9">
        <v>0.05</v>
      </c>
      <c r="I8" s="9">
        <v>7.9000000000000001E-2</v>
      </c>
      <c r="J8" s="9" t="s">
        <v>57</v>
      </c>
      <c r="K8" s="5">
        <f t="shared" ref="K8:K13" si="5">AVERAGE(H8:J8)</f>
        <v>6.4500000000000002E-2</v>
      </c>
      <c r="L8" s="9">
        <f t="shared" ref="L8:L13" si="6">$F8*(1+0.5*MIN($H8:$J8))+MIN($H8:$J8)</f>
        <v>8.9511442970746535E-2</v>
      </c>
      <c r="M8" s="5">
        <f t="shared" si="3"/>
        <v>0.10429091415273475</v>
      </c>
      <c r="N8" s="5">
        <f t="shared" si="4"/>
        <v>0.11907038533472296</v>
      </c>
      <c r="P8" s="11"/>
      <c r="Q8" s="6"/>
      <c r="R8" s="11"/>
      <c r="S8" s="6"/>
      <c r="T8" s="11"/>
      <c r="U8" s="6"/>
    </row>
    <row r="9" spans="2:21">
      <c r="B9" s="1" t="str">
        <f>'JCN-R1 Summary ROE Results'!B13</f>
        <v>NiSource Inc.</v>
      </c>
      <c r="C9" s="1" t="str">
        <f>'JCN-R1 Summary ROE Results'!C13</f>
        <v>NI</v>
      </c>
      <c r="D9" s="4">
        <v>1.1200000000000001</v>
      </c>
      <c r="E9" s="4">
        <v>42.287000000000013</v>
      </c>
      <c r="F9" s="5">
        <f>IFERROR(D9/E9,"")</f>
        <v>2.6485681178612806E-2</v>
      </c>
      <c r="G9" s="5">
        <f>IFERROR(F9*(1+0.5*K9),"")</f>
        <v>2.759366550791811E-2</v>
      </c>
      <c r="H9" s="9">
        <v>9.5000000000000001E-2</v>
      </c>
      <c r="I9" s="9">
        <v>7.6999999999999999E-2</v>
      </c>
      <c r="J9" s="9">
        <v>7.9000000000000001E-2</v>
      </c>
      <c r="K9" s="5">
        <f>AVERAGE(H9:J9)</f>
        <v>8.3666666666666667E-2</v>
      </c>
      <c r="L9" s="9">
        <f>$F9*(1+0.5*MIN($H9:$J9))+MIN($H9:$J9)</f>
        <v>0.10450537990398939</v>
      </c>
      <c r="M9" s="5">
        <f>G9+K9</f>
        <v>0.11126033217458478</v>
      </c>
      <c r="N9" s="5">
        <f>$F9*(1+0.5*MAX($H9:$J9))+MAX($H9:$J9)</f>
        <v>0.12274375103459692</v>
      </c>
      <c r="P9" s="11"/>
      <c r="Q9" s="6"/>
      <c r="R9" s="11"/>
      <c r="S9" s="6"/>
      <c r="T9" s="11"/>
      <c r="U9" s="6"/>
    </row>
    <row r="10" spans="2:21">
      <c r="B10" s="1" t="str">
        <f>'JCN-R1 Summary ROE Results'!B14</f>
        <v>Northwest Natural Gas Company</v>
      </c>
      <c r="C10" s="1" t="str">
        <f>'JCN-R1 Summary ROE Results'!C14</f>
        <v>NWN</v>
      </c>
      <c r="D10" s="4">
        <v>1.96</v>
      </c>
      <c r="E10" s="4">
        <v>40.779666666666664</v>
      </c>
      <c r="F10" s="5">
        <f t="shared" si="1"/>
        <v>4.8063168736053104E-2</v>
      </c>
      <c r="G10" s="5">
        <f t="shared" si="2"/>
        <v>4.9535103278594728E-2</v>
      </c>
      <c r="H10" s="9">
        <v>6.5000000000000002E-2</v>
      </c>
      <c r="I10" s="9">
        <v>5.7500000000000002E-2</v>
      </c>
      <c r="J10" s="9" t="s">
        <v>57</v>
      </c>
      <c r="K10" s="5">
        <f t="shared" si="5"/>
        <v>6.1249999999999999E-2</v>
      </c>
      <c r="L10" s="9">
        <f>$F10*(1+0.5*MIN($H10:$J10))+MIN($H10:$J10)</f>
        <v>0.10694498483721464</v>
      </c>
      <c r="M10" s="5">
        <f t="shared" si="3"/>
        <v>0.11078510327859473</v>
      </c>
      <c r="N10" s="5">
        <f t="shared" si="4"/>
        <v>0.11462522171997483</v>
      </c>
      <c r="P10" s="11"/>
      <c r="Q10" s="6"/>
      <c r="R10" s="11"/>
      <c r="S10" s="6"/>
      <c r="T10" s="11"/>
      <c r="U10" s="6"/>
    </row>
    <row r="11" spans="2:21">
      <c r="B11" s="1" t="str">
        <f>'JCN-R1 Summary ROE Results'!B15</f>
        <v>ONE Gas Inc.</v>
      </c>
      <c r="C11" s="1" t="str">
        <f>'JCN-R1 Summary ROE Results'!C15</f>
        <v>OGS</v>
      </c>
      <c r="D11" s="4">
        <v>2.68</v>
      </c>
      <c r="E11" s="4">
        <v>74.578666666666692</v>
      </c>
      <c r="F11" s="5">
        <f t="shared" si="1"/>
        <v>3.5935209353881351E-2</v>
      </c>
      <c r="G11" s="5">
        <f t="shared" si="2"/>
        <v>3.689578205563699E-2</v>
      </c>
      <c r="H11" s="9">
        <v>4.4999999999999998E-2</v>
      </c>
      <c r="I11" s="9">
        <v>5.9384100000000002E-2</v>
      </c>
      <c r="J11" s="9">
        <v>5.5999999999999994E-2</v>
      </c>
      <c r="K11" s="5">
        <f t="shared" si="5"/>
        <v>5.346136666666667E-2</v>
      </c>
      <c r="L11" s="9">
        <f t="shared" si="6"/>
        <v>8.1743751564343686E-2</v>
      </c>
      <c r="M11" s="5">
        <f t="shared" si="3"/>
        <v>9.035714872230366E-2</v>
      </c>
      <c r="N11" s="5">
        <f t="shared" si="4"/>
        <v>9.6386299386777258E-2</v>
      </c>
      <c r="P11" s="11"/>
      <c r="Q11" s="6"/>
      <c r="R11" s="11"/>
      <c r="S11" s="6"/>
      <c r="T11" s="11"/>
      <c r="U11" s="6"/>
    </row>
    <row r="12" spans="2:21">
      <c r="B12" s="1" t="str">
        <f>'JCN-R1 Summary ROE Results'!B16</f>
        <v>Southwest Gas Holdings, Inc.</v>
      </c>
      <c r="C12" s="1" t="str">
        <f>'JCN-R1 Summary ROE Results'!C16</f>
        <v>SWX</v>
      </c>
      <c r="D12" s="4">
        <v>2.48</v>
      </c>
      <c r="E12" s="4">
        <v>78.296666666666681</v>
      </c>
      <c r="F12" s="5">
        <f t="shared" ref="F12" si="7">IFERROR(D12/E12,"")</f>
        <v>3.1674400783345387E-2</v>
      </c>
      <c r="G12" s="5">
        <f t="shared" ref="G12" si="8">IFERROR(F12*(1+0.5*K12),"")</f>
        <v>3.3297713823491837E-2</v>
      </c>
      <c r="H12" s="9">
        <v>0.1</v>
      </c>
      <c r="I12" s="9" t="s">
        <v>57</v>
      </c>
      <c r="J12" s="9">
        <v>0.105</v>
      </c>
      <c r="K12" s="5">
        <f t="shared" ref="K12" si="9">AVERAGE(H12:J12)</f>
        <v>0.10250000000000001</v>
      </c>
      <c r="L12" s="9">
        <f t="shared" si="6"/>
        <v>0.13325812082251265</v>
      </c>
      <c r="M12" s="5">
        <f t="shared" ref="M12" si="10">G12+K12</f>
        <v>0.13579771382349184</v>
      </c>
      <c r="N12" s="5">
        <f t="shared" si="4"/>
        <v>0.13833730682447101</v>
      </c>
      <c r="P12" s="11"/>
      <c r="Q12" s="6"/>
      <c r="R12" s="11"/>
      <c r="S12" s="6"/>
      <c r="T12" s="11"/>
      <c r="U12" s="6"/>
    </row>
    <row r="13" spans="2:21">
      <c r="B13" s="1" t="str">
        <f>'JCN-R1 Summary ROE Results'!B17</f>
        <v>Spire, Inc.</v>
      </c>
      <c r="C13" s="1" t="str">
        <f>'JCN-R1 Summary ROE Results'!C17</f>
        <v>SR</v>
      </c>
      <c r="D13" s="4">
        <v>3.14</v>
      </c>
      <c r="E13" s="4">
        <v>76.027000000000015</v>
      </c>
      <c r="F13" s="5">
        <f t="shared" si="1"/>
        <v>4.1301116708537748E-2</v>
      </c>
      <c r="G13" s="5">
        <f t="shared" si="2"/>
        <v>4.2672490689711101E-2</v>
      </c>
      <c r="H13" s="9">
        <v>4.4999999999999998E-2</v>
      </c>
      <c r="I13" s="9">
        <v>8.6225700000000002E-2</v>
      </c>
      <c r="J13" s="9">
        <v>6.8000000000000005E-2</v>
      </c>
      <c r="K13" s="5">
        <f t="shared" si="5"/>
        <v>6.6408566666666669E-2</v>
      </c>
      <c r="L13" s="9">
        <f t="shared" si="6"/>
        <v>8.7230391834479837E-2</v>
      </c>
      <c r="M13" s="5">
        <f t="shared" si="3"/>
        <v>0.10908105735637777</v>
      </c>
      <c r="N13" s="5">
        <f t="shared" si="4"/>
        <v>0.12930742555802544</v>
      </c>
      <c r="P13" s="11"/>
      <c r="Q13" s="6"/>
      <c r="R13" s="11"/>
      <c r="S13" s="6"/>
      <c r="T13" s="11"/>
      <c r="U13" s="6"/>
    </row>
    <row r="14" spans="2:21">
      <c r="B14" s="116"/>
      <c r="C14" s="117"/>
      <c r="D14" s="118"/>
      <c r="E14" s="118"/>
      <c r="F14" s="125"/>
      <c r="G14" s="125"/>
      <c r="H14" s="125"/>
      <c r="I14" s="125"/>
      <c r="J14" s="125"/>
      <c r="K14" s="125"/>
      <c r="L14" s="125"/>
      <c r="M14" s="125"/>
      <c r="N14" s="125"/>
      <c r="O14" s="11"/>
      <c r="P14" s="6"/>
      <c r="Q14" s="6"/>
      <c r="R14" s="8"/>
    </row>
    <row r="15" spans="2:21">
      <c r="B15" s="43" t="s">
        <v>33</v>
      </c>
      <c r="C15" s="44"/>
      <c r="D15" s="45"/>
      <c r="E15" s="45"/>
      <c r="F15" s="46">
        <f t="shared" ref="F15:M15" si="11">MEDIAN(F7:F13)</f>
        <v>3.5935209353881351E-2</v>
      </c>
      <c r="G15" s="46">
        <f t="shared" si="11"/>
        <v>3.689578205563699E-2</v>
      </c>
      <c r="H15" s="46">
        <f t="shared" si="11"/>
        <v>6.5000000000000002E-2</v>
      </c>
      <c r="I15" s="46">
        <f t="shared" si="11"/>
        <v>7.4620199999999998E-2</v>
      </c>
      <c r="J15" s="46">
        <f t="shared" si="11"/>
        <v>7.2999999999999995E-2</v>
      </c>
      <c r="K15" s="46">
        <f t="shared" si="11"/>
        <v>6.6408566666666669E-2</v>
      </c>
      <c r="L15" s="46">
        <f>MEDIAN(L7:L13)</f>
        <v>9.2247524140912932E-2</v>
      </c>
      <c r="M15" s="46">
        <f t="shared" si="11"/>
        <v>0.10908105735637777</v>
      </c>
      <c r="N15" s="46">
        <f>MEDIAN(N7:N13)</f>
        <v>0.11907038533472296</v>
      </c>
      <c r="O15" s="11"/>
      <c r="P15" s="6"/>
      <c r="Q15" s="6"/>
      <c r="R15" s="8"/>
    </row>
    <row r="16" spans="2:21">
      <c r="B16" s="116" t="s">
        <v>34</v>
      </c>
      <c r="C16" s="117"/>
      <c r="D16" s="118"/>
      <c r="E16" s="118"/>
      <c r="F16" s="125">
        <f t="shared" ref="F16:N16" si="12">AVERAGE(F7:F13)</f>
        <v>3.478607405812318E-2</v>
      </c>
      <c r="G16" s="125">
        <f t="shared" si="12"/>
        <v>3.6007423935721206E-2</v>
      </c>
      <c r="H16" s="125">
        <f t="shared" si="12"/>
        <v>6.7142857142857143E-2</v>
      </c>
      <c r="I16" s="125">
        <f t="shared" si="12"/>
        <v>7.1891700000000003E-2</v>
      </c>
      <c r="J16" s="125">
        <f t="shared" si="12"/>
        <v>7.6200000000000004E-2</v>
      </c>
      <c r="K16" s="125">
        <f t="shared" si="12"/>
        <v>7.1933342857142854E-2</v>
      </c>
      <c r="L16" s="125">
        <f>AVERAGE(L7:L13)</f>
        <v>9.9348799439171395E-2</v>
      </c>
      <c r="M16" s="125">
        <f t="shared" si="12"/>
        <v>0.10794076679286406</v>
      </c>
      <c r="N16" s="125">
        <f t="shared" si="12"/>
        <v>0.11653573668401304</v>
      </c>
      <c r="O16" s="11"/>
      <c r="P16" s="6"/>
      <c r="Q16" s="6"/>
      <c r="R16" s="8"/>
    </row>
    <row r="17" spans="2:18">
      <c r="B17" s="1"/>
      <c r="C17" s="2"/>
      <c r="D17" s="4"/>
      <c r="E17" s="4"/>
      <c r="F17" s="5"/>
      <c r="G17" s="5"/>
      <c r="H17" s="5"/>
      <c r="I17" s="5"/>
      <c r="J17" s="5"/>
      <c r="K17" s="5"/>
      <c r="L17" s="5"/>
      <c r="M17" s="5"/>
      <c r="N17" s="5"/>
      <c r="O17" s="11"/>
      <c r="P17" s="6"/>
      <c r="Q17" s="6"/>
      <c r="R17" s="8"/>
    </row>
    <row r="18" spans="2:18">
      <c r="B18" s="43" t="s">
        <v>1280</v>
      </c>
      <c r="C18" s="44"/>
      <c r="D18" s="45"/>
      <c r="E18" s="45"/>
      <c r="F18" s="46">
        <f t="shared" ref="F18:N18" si="13">MEDIAN(F7:F12)</f>
        <v>3.3804805068613372E-2</v>
      </c>
      <c r="G18" s="46">
        <f t="shared" si="13"/>
        <v>3.509674793956441E-2</v>
      </c>
      <c r="H18" s="46">
        <f t="shared" si="13"/>
        <v>6.7500000000000004E-2</v>
      </c>
      <c r="I18" s="46">
        <f t="shared" si="13"/>
        <v>7.2240399999999996E-2</v>
      </c>
      <c r="J18" s="46">
        <f t="shared" si="13"/>
        <v>7.5999999999999998E-2</v>
      </c>
      <c r="K18" s="46">
        <f t="shared" si="13"/>
        <v>6.8123400000000001E-2</v>
      </c>
      <c r="L18" s="46">
        <f t="shared" si="13"/>
        <v>9.8376452022451155E-2</v>
      </c>
      <c r="M18" s="46">
        <f t="shared" si="13"/>
        <v>0.10753800871566474</v>
      </c>
      <c r="N18" s="46">
        <f t="shared" si="13"/>
        <v>0.11684780352734889</v>
      </c>
      <c r="O18" s="11"/>
      <c r="P18" s="6"/>
      <c r="Q18" s="6"/>
      <c r="R18" s="8"/>
    </row>
    <row r="19" spans="2:18">
      <c r="B19" s="116" t="s">
        <v>1281</v>
      </c>
      <c r="C19" s="117"/>
      <c r="D19" s="118"/>
      <c r="E19" s="118"/>
      <c r="F19" s="125">
        <f t="shared" ref="F19:N19" si="14">AVERAGE(F7:F12)</f>
        <v>3.3700233616387416E-2</v>
      </c>
      <c r="G19" s="125">
        <f t="shared" si="14"/>
        <v>3.4896579476722887E-2</v>
      </c>
      <c r="H19" s="125">
        <f t="shared" si="14"/>
        <v>7.0833333333333345E-2</v>
      </c>
      <c r="I19" s="125">
        <f t="shared" si="14"/>
        <v>6.90249E-2</v>
      </c>
      <c r="J19" s="125">
        <f t="shared" si="14"/>
        <v>7.825E-2</v>
      </c>
      <c r="K19" s="125">
        <f t="shared" si="14"/>
        <v>7.2854138888888906E-2</v>
      </c>
      <c r="L19" s="125">
        <f t="shared" si="14"/>
        <v>0.10136853403995331</v>
      </c>
      <c r="M19" s="125">
        <f t="shared" si="14"/>
        <v>0.10775071836561179</v>
      </c>
      <c r="N19" s="125">
        <f t="shared" si="14"/>
        <v>0.11440712187167763</v>
      </c>
      <c r="O19" s="11"/>
      <c r="P19" s="6"/>
      <c r="Q19" s="6"/>
      <c r="R19" s="8"/>
    </row>
    <row r="20" spans="2:18">
      <c r="B20" s="1"/>
      <c r="C20" s="2"/>
      <c r="D20" s="4"/>
      <c r="E20" s="4"/>
      <c r="F20" s="5"/>
      <c r="G20" s="5"/>
      <c r="H20" s="5"/>
      <c r="I20" s="5"/>
      <c r="J20" s="5"/>
      <c r="K20" s="5"/>
      <c r="L20" s="5"/>
      <c r="M20" s="5"/>
      <c r="N20" s="5"/>
      <c r="O20" s="11"/>
      <c r="P20" s="6"/>
      <c r="Q20" s="6"/>
      <c r="R20" s="8"/>
    </row>
    <row r="21" spans="2:18">
      <c r="B21" s="1"/>
      <c r="C21" s="2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11"/>
      <c r="P21" s="6"/>
      <c r="Q21" s="6"/>
      <c r="R21" s="8"/>
    </row>
    <row r="22" spans="2:18">
      <c r="B22" s="131" t="s">
        <v>43</v>
      </c>
      <c r="C22" s="116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8">
      <c r="B23" s="1" t="s">
        <v>44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53"/>
      <c r="N23" s="1"/>
    </row>
    <row r="24" spans="2:18">
      <c r="B24" s="1" t="s">
        <v>1282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53"/>
      <c r="N24" s="1"/>
    </row>
    <row r="25" spans="2:18">
      <c r="B25" s="1" t="s">
        <v>58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8">
      <c r="B26" s="1" t="s">
        <v>59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2:18">
      <c r="B27" s="1" t="s">
        <v>60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2:18">
      <c r="B28" s="1" t="s">
        <v>61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8">
      <c r="B29" s="1" t="s">
        <v>62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2:18">
      <c r="B30" s="31" t="s">
        <v>63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2:18">
      <c r="B31" s="31" t="s">
        <v>64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18">
      <c r="B32" s="32" t="s">
        <v>65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21">
      <c r="B33" s="31" t="s">
        <v>66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6" spans="2:21">
      <c r="B36" s="202" t="s">
        <v>67</v>
      </c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</row>
    <row r="37" spans="2:2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21" ht="13.5" thickBot="1">
      <c r="B38" s="61"/>
      <c r="C38" s="61"/>
      <c r="D38" s="60">
        <v>1</v>
      </c>
      <c r="E38" s="60">
        <v>2</v>
      </c>
      <c r="F38" s="60">
        <v>3</v>
      </c>
      <c r="G38" s="60">
        <v>4</v>
      </c>
      <c r="H38" s="60">
        <v>5</v>
      </c>
      <c r="I38" s="60">
        <v>6</v>
      </c>
      <c r="J38" s="60">
        <f>I38+1</f>
        <v>7</v>
      </c>
      <c r="K38" s="60">
        <f>J38+1</f>
        <v>8</v>
      </c>
      <c r="L38" s="60">
        <f t="shared" ref="L38" si="15">K38+1</f>
        <v>9</v>
      </c>
      <c r="M38" s="60">
        <f t="shared" ref="M38" si="16">L38+1</f>
        <v>10</v>
      </c>
      <c r="N38" s="60">
        <f t="shared" ref="N38" si="17">M38+1</f>
        <v>11</v>
      </c>
    </row>
    <row r="39" spans="2:21" ht="38.25">
      <c r="B39" s="132" t="s">
        <v>1</v>
      </c>
      <c r="C39" s="133" t="s">
        <v>2</v>
      </c>
      <c r="D39" s="115" t="s">
        <v>46</v>
      </c>
      <c r="E39" s="115" t="s">
        <v>47</v>
      </c>
      <c r="F39" s="115" t="s">
        <v>48</v>
      </c>
      <c r="G39" s="115" t="s">
        <v>49</v>
      </c>
      <c r="H39" s="115" t="s">
        <v>50</v>
      </c>
      <c r="I39" s="115" t="s">
        <v>51</v>
      </c>
      <c r="J39" s="115" t="s">
        <v>52</v>
      </c>
      <c r="K39" s="115" t="s">
        <v>53</v>
      </c>
      <c r="L39" s="133" t="s">
        <v>54</v>
      </c>
      <c r="M39" s="115" t="s">
        <v>55</v>
      </c>
      <c r="N39" s="133" t="s">
        <v>56</v>
      </c>
    </row>
    <row r="40" spans="2:2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21">
      <c r="B41" s="1" t="str">
        <f t="shared" ref="B41:C47" si="18">B7</f>
        <v>Atmos Energy Corporation</v>
      </c>
      <c r="C41" s="1" t="str">
        <f t="shared" si="18"/>
        <v>ATO</v>
      </c>
      <c r="D41" s="4">
        <v>3.48</v>
      </c>
      <c r="E41" s="4">
        <v>157.67899999999995</v>
      </c>
      <c r="F41" s="5">
        <f>IFERROR(D41/E41,"")</f>
        <v>2.2070155188706177E-2</v>
      </c>
      <c r="G41" s="5">
        <f>IFERROR(F41*(1+0.5*K41),"")</f>
        <v>2.2861886693852709E-2</v>
      </c>
      <c r="H41" s="5">
        <f t="shared" ref="H41:J47" si="19">H7</f>
        <v>7.0000000000000007E-2</v>
      </c>
      <c r="I41" s="5">
        <f t="shared" si="19"/>
        <v>7.2240399999999996E-2</v>
      </c>
      <c r="J41" s="5">
        <f t="shared" si="19"/>
        <v>7.2999999999999995E-2</v>
      </c>
      <c r="K41" s="5">
        <f>AVERAGE(H41:J41)</f>
        <v>7.1746799999999999E-2</v>
      </c>
      <c r="L41" s="9">
        <f t="shared" ref="L41:L47" si="20">$F41*(1+0.5*MIN($H41:$J41))+MIN($H41:$J41)</f>
        <v>9.2842610620310906E-2</v>
      </c>
      <c r="M41" s="5">
        <f t="shared" ref="M41:M47" si="21">G41+K41</f>
        <v>9.4608686693852709E-2</v>
      </c>
      <c r="N41" s="5">
        <f t="shared" ref="N41:N47" si="22">$F41*(1+0.5*MAX($H41:$J41))+MAX($H41:$J41)</f>
        <v>9.5875715853093943E-2</v>
      </c>
      <c r="O41" s="11"/>
      <c r="P41" s="11"/>
      <c r="Q41" s="6"/>
      <c r="R41" s="11"/>
      <c r="S41" s="6"/>
      <c r="T41" s="11"/>
      <c r="U41" s="6"/>
    </row>
    <row r="42" spans="2:21">
      <c r="B42" s="1" t="str">
        <f t="shared" si="18"/>
        <v>New Jersey Resources Corporation</v>
      </c>
      <c r="C42" s="1" t="str">
        <f t="shared" si="18"/>
        <v>NJR</v>
      </c>
      <c r="D42" s="4">
        <v>1.8</v>
      </c>
      <c r="E42" s="4">
        <v>46.348777777777784</v>
      </c>
      <c r="F42" s="5">
        <f t="shared" ref="F42:F47" si="23">IFERROR(D42/E42,"")</f>
        <v>3.8835975538129973E-2</v>
      </c>
      <c r="G42" s="5">
        <f t="shared" ref="G42:G47" si="24">IFERROR(F42*(1+0.5*K42),"")</f>
        <v>4.0088435749234659E-2</v>
      </c>
      <c r="H42" s="5">
        <f t="shared" si="19"/>
        <v>0.05</v>
      </c>
      <c r="I42" s="5">
        <f t="shared" si="19"/>
        <v>7.9000000000000001E-2</v>
      </c>
      <c r="J42" s="5" t="str">
        <f t="shared" si="19"/>
        <v>n/a</v>
      </c>
      <c r="K42" s="5">
        <f t="shared" ref="K42:K47" si="25">AVERAGE(H42:J42)</f>
        <v>6.4500000000000002E-2</v>
      </c>
      <c r="L42" s="9">
        <f t="shared" si="20"/>
        <v>8.9806874926583222E-2</v>
      </c>
      <c r="M42" s="5">
        <f t="shared" si="21"/>
        <v>0.10458843574923465</v>
      </c>
      <c r="N42" s="5">
        <f t="shared" si="22"/>
        <v>0.11936999657188611</v>
      </c>
      <c r="O42" s="11"/>
      <c r="P42" s="11"/>
      <c r="Q42" s="6"/>
      <c r="R42" s="11"/>
      <c r="S42" s="6"/>
      <c r="T42" s="11"/>
      <c r="U42" s="6"/>
    </row>
    <row r="43" spans="2:21">
      <c r="B43" s="1" t="str">
        <f t="shared" si="18"/>
        <v>NiSource Inc.</v>
      </c>
      <c r="C43" s="1" t="str">
        <f t="shared" si="18"/>
        <v>NI</v>
      </c>
      <c r="D43" s="4">
        <v>1.1200000000000001</v>
      </c>
      <c r="E43" s="4">
        <v>40.399333333333352</v>
      </c>
      <c r="F43" s="5">
        <f>IFERROR(D43/E43,"")</f>
        <v>2.7723229756266593E-2</v>
      </c>
      <c r="G43" s="5">
        <f>IFERROR(F43*(1+0.5*K43),"")</f>
        <v>2.8882984867737081E-2</v>
      </c>
      <c r="H43" s="5">
        <f t="shared" si="19"/>
        <v>9.5000000000000001E-2</v>
      </c>
      <c r="I43" s="5">
        <f t="shared" si="19"/>
        <v>7.6999999999999999E-2</v>
      </c>
      <c r="J43" s="5">
        <f t="shared" si="19"/>
        <v>7.9000000000000001E-2</v>
      </c>
      <c r="K43" s="5">
        <f>AVERAGE(H43:J43)</f>
        <v>8.3666666666666667E-2</v>
      </c>
      <c r="L43" s="9">
        <f>$F43*(1+0.5*MIN($H43:$J43))+MIN($H43:$J43)</f>
        <v>0.10579057410188286</v>
      </c>
      <c r="M43" s="5">
        <f>G43+K43</f>
        <v>0.11254965153440374</v>
      </c>
      <c r="N43" s="5">
        <f>$F43*(1+0.5*MAX($H43:$J43))+MAX($H43:$J43)</f>
        <v>0.12404008316968926</v>
      </c>
      <c r="O43" s="11"/>
      <c r="P43" s="11"/>
      <c r="Q43" s="6"/>
      <c r="R43" s="11"/>
      <c r="S43" s="6"/>
      <c r="T43" s="11"/>
      <c r="U43" s="6"/>
    </row>
    <row r="44" spans="2:21">
      <c r="B44" s="1" t="str">
        <f t="shared" si="18"/>
        <v>Northwest Natural Gas Company</v>
      </c>
      <c r="C44" s="1" t="str">
        <f t="shared" si="18"/>
        <v>NWN</v>
      </c>
      <c r="D44" s="4">
        <v>1.96</v>
      </c>
      <c r="E44" s="4">
        <v>41.13133333333333</v>
      </c>
      <c r="F44" s="5">
        <f t="shared" si="23"/>
        <v>4.7652235927192574E-2</v>
      </c>
      <c r="G44" s="5">
        <f t="shared" si="24"/>
        <v>4.911158565246284E-2</v>
      </c>
      <c r="H44" s="5">
        <f t="shared" si="19"/>
        <v>6.5000000000000002E-2</v>
      </c>
      <c r="I44" s="5">
        <f t="shared" si="19"/>
        <v>5.7500000000000002E-2</v>
      </c>
      <c r="J44" s="5" t="str">
        <f t="shared" si="19"/>
        <v>n/a</v>
      </c>
      <c r="K44" s="5">
        <f t="shared" si="25"/>
        <v>6.1249999999999999E-2</v>
      </c>
      <c r="L44" s="9">
        <f t="shared" si="20"/>
        <v>0.10652223771009936</v>
      </c>
      <c r="M44" s="5">
        <f t="shared" si="21"/>
        <v>0.11036158565246285</v>
      </c>
      <c r="N44" s="5">
        <f t="shared" si="22"/>
        <v>0.11420093359482633</v>
      </c>
      <c r="O44" s="11"/>
      <c r="P44" s="11"/>
      <c r="Q44" s="6"/>
      <c r="R44" s="11"/>
      <c r="S44" s="6"/>
      <c r="T44" s="11"/>
      <c r="U44" s="6"/>
    </row>
    <row r="45" spans="2:21">
      <c r="B45" s="1" t="str">
        <f t="shared" si="18"/>
        <v>ONE Gas Inc.</v>
      </c>
      <c r="C45" s="1" t="str">
        <f t="shared" si="18"/>
        <v>OGS</v>
      </c>
      <c r="D45" s="4">
        <v>2.68</v>
      </c>
      <c r="E45" s="4">
        <v>74.585111111111104</v>
      </c>
      <c r="F45" s="5">
        <f t="shared" si="23"/>
        <v>3.5932104411663938E-2</v>
      </c>
      <c r="G45" s="5">
        <f t="shared" si="24"/>
        <v>3.6892594116192397E-2</v>
      </c>
      <c r="H45" s="5">
        <f t="shared" si="19"/>
        <v>4.4999999999999998E-2</v>
      </c>
      <c r="I45" s="5">
        <f t="shared" si="19"/>
        <v>5.9384100000000002E-2</v>
      </c>
      <c r="J45" s="5">
        <f t="shared" si="19"/>
        <v>5.5999999999999994E-2</v>
      </c>
      <c r="K45" s="5">
        <f t="shared" si="25"/>
        <v>5.346136666666667E-2</v>
      </c>
      <c r="L45" s="9">
        <f t="shared" si="20"/>
        <v>8.1740576760926373E-2</v>
      </c>
      <c r="M45" s="5">
        <f t="shared" si="21"/>
        <v>9.0353960782859066E-2</v>
      </c>
      <c r="N45" s="5">
        <f t="shared" si="22"/>
        <v>9.6383102252460287E-2</v>
      </c>
      <c r="O45" s="11"/>
      <c r="P45" s="11"/>
      <c r="Q45" s="6"/>
      <c r="R45" s="11"/>
      <c r="S45" s="6"/>
      <c r="T45" s="11"/>
      <c r="U45" s="6"/>
    </row>
    <row r="46" spans="2:21">
      <c r="B46" s="1" t="str">
        <f t="shared" si="18"/>
        <v>Southwest Gas Holdings, Inc.</v>
      </c>
      <c r="C46" s="1" t="str">
        <f t="shared" si="18"/>
        <v>SWX</v>
      </c>
      <c r="D46" s="4">
        <v>2.48</v>
      </c>
      <c r="E46" s="4">
        <v>74.851111111111152</v>
      </c>
      <c r="F46" s="5">
        <f t="shared" ref="F46" si="26">IFERROR(D46/E46,"")</f>
        <v>3.3132440697087533E-2</v>
      </c>
      <c r="G46" s="5">
        <f t="shared" ref="G46" si="27">IFERROR(F46*(1+0.5*K46),"")</f>
        <v>3.4830478282813271E-2</v>
      </c>
      <c r="H46" s="5">
        <f t="shared" si="19"/>
        <v>0.1</v>
      </c>
      <c r="I46" s="5" t="str">
        <f t="shared" si="19"/>
        <v>n/a</v>
      </c>
      <c r="J46" s="5">
        <f t="shared" si="19"/>
        <v>0.105</v>
      </c>
      <c r="K46" s="5">
        <f t="shared" ref="K46" si="28">AVERAGE(H46:J46)</f>
        <v>0.10250000000000001</v>
      </c>
      <c r="L46" s="9">
        <f t="shared" si="20"/>
        <v>0.13478906273194191</v>
      </c>
      <c r="M46" s="5">
        <f t="shared" ref="M46" si="29">G46+K46</f>
        <v>0.13733047828281328</v>
      </c>
      <c r="N46" s="5">
        <f t="shared" si="22"/>
        <v>0.13987189383368462</v>
      </c>
      <c r="O46" s="11"/>
      <c r="P46" s="11"/>
      <c r="Q46" s="6"/>
      <c r="R46" s="11"/>
      <c r="S46" s="6"/>
      <c r="T46" s="11"/>
      <c r="U46" s="6"/>
    </row>
    <row r="47" spans="2:21">
      <c r="B47" s="1" t="str">
        <f t="shared" si="18"/>
        <v>Spire, Inc.</v>
      </c>
      <c r="C47" s="1" t="str">
        <f t="shared" si="18"/>
        <v>SR</v>
      </c>
      <c r="D47" s="4">
        <v>3.14</v>
      </c>
      <c r="E47" s="4">
        <v>74.957000000000008</v>
      </c>
      <c r="F47" s="5">
        <f t="shared" si="23"/>
        <v>4.1890683992155502E-2</v>
      </c>
      <c r="G47" s="5">
        <f t="shared" si="24"/>
        <v>4.3281634132458162E-2</v>
      </c>
      <c r="H47" s="5">
        <f t="shared" si="19"/>
        <v>4.4999999999999998E-2</v>
      </c>
      <c r="I47" s="5">
        <f t="shared" si="19"/>
        <v>8.6225700000000002E-2</v>
      </c>
      <c r="J47" s="5">
        <f t="shared" si="19"/>
        <v>6.8000000000000005E-2</v>
      </c>
      <c r="K47" s="5">
        <f t="shared" si="25"/>
        <v>6.6408566666666669E-2</v>
      </c>
      <c r="L47" s="9">
        <f t="shared" si="20"/>
        <v>8.7833224381978992E-2</v>
      </c>
      <c r="M47" s="5">
        <f t="shared" si="21"/>
        <v>0.10969020079912484</v>
      </c>
      <c r="N47" s="5">
        <f t="shared" si="22"/>
        <v>0.12992241076750671</v>
      </c>
      <c r="O47" s="11"/>
      <c r="P47" s="11"/>
      <c r="Q47" s="6"/>
      <c r="R47" s="11"/>
      <c r="S47" s="6"/>
      <c r="T47" s="11"/>
      <c r="U47" s="6"/>
    </row>
    <row r="48" spans="2:21" ht="13.35" customHeight="1">
      <c r="B48" s="116"/>
      <c r="C48" s="117"/>
      <c r="D48" s="118"/>
      <c r="E48" s="118"/>
      <c r="F48" s="125"/>
      <c r="G48" s="125"/>
      <c r="H48" s="125"/>
      <c r="I48" s="125"/>
      <c r="J48" s="125"/>
      <c r="K48" s="125"/>
      <c r="L48" s="125"/>
      <c r="M48" s="125"/>
      <c r="N48" s="125"/>
      <c r="O48" s="8"/>
    </row>
    <row r="49" spans="2:18" ht="13.35" customHeight="1">
      <c r="B49" s="43" t="s">
        <v>33</v>
      </c>
      <c r="C49" s="44"/>
      <c r="D49" s="45"/>
      <c r="E49" s="45"/>
      <c r="F49" s="46">
        <f t="shared" ref="F49:N49" si="30">MEDIAN(F41:F47)</f>
        <v>3.5932104411663938E-2</v>
      </c>
      <c r="G49" s="46">
        <f t="shared" si="30"/>
        <v>3.6892594116192397E-2</v>
      </c>
      <c r="H49" s="46">
        <f t="shared" si="30"/>
        <v>6.5000000000000002E-2</v>
      </c>
      <c r="I49" s="46">
        <f t="shared" si="30"/>
        <v>7.4620199999999998E-2</v>
      </c>
      <c r="J49" s="46">
        <f t="shared" si="30"/>
        <v>7.2999999999999995E-2</v>
      </c>
      <c r="K49" s="46">
        <f t="shared" si="30"/>
        <v>6.6408566666666669E-2</v>
      </c>
      <c r="L49" s="46">
        <f t="shared" si="30"/>
        <v>9.2842610620310906E-2</v>
      </c>
      <c r="M49" s="46">
        <f t="shared" si="30"/>
        <v>0.10969020079912484</v>
      </c>
      <c r="N49" s="46">
        <f t="shared" si="30"/>
        <v>0.11936999657188611</v>
      </c>
      <c r="O49" s="8"/>
    </row>
    <row r="50" spans="2:18" ht="13.35" customHeight="1">
      <c r="B50" s="116" t="s">
        <v>34</v>
      </c>
      <c r="C50" s="117"/>
      <c r="D50" s="118"/>
      <c r="E50" s="118"/>
      <c r="F50" s="125">
        <f t="shared" ref="F50:N50" si="31">AVERAGE(F41:F47)</f>
        <v>3.5319546501600331E-2</v>
      </c>
      <c r="G50" s="125">
        <f t="shared" si="31"/>
        <v>3.6564228499250159E-2</v>
      </c>
      <c r="H50" s="125">
        <f t="shared" si="31"/>
        <v>6.7142857142857143E-2</v>
      </c>
      <c r="I50" s="125">
        <f t="shared" si="31"/>
        <v>7.1891700000000003E-2</v>
      </c>
      <c r="J50" s="125">
        <f t="shared" si="31"/>
        <v>7.6200000000000004E-2</v>
      </c>
      <c r="K50" s="125">
        <f t="shared" si="31"/>
        <v>7.1933342857142854E-2</v>
      </c>
      <c r="L50" s="125">
        <f t="shared" si="31"/>
        <v>9.9903594461960524E-2</v>
      </c>
      <c r="M50" s="125">
        <f t="shared" si="31"/>
        <v>0.10849757135639301</v>
      </c>
      <c r="N50" s="125">
        <f t="shared" si="31"/>
        <v>0.11709487657759245</v>
      </c>
      <c r="O50" s="8"/>
    </row>
    <row r="51" spans="2:18">
      <c r="B51" s="3"/>
      <c r="C51" s="1"/>
      <c r="D51" s="1"/>
      <c r="E51" s="1"/>
      <c r="F51" s="1"/>
      <c r="G51" s="1"/>
      <c r="H51" s="7"/>
      <c r="I51" s="7"/>
      <c r="J51" s="7"/>
      <c r="K51" s="7"/>
      <c r="L51" s="7"/>
      <c r="M51" s="7"/>
    </row>
    <row r="52" spans="2:18">
      <c r="B52" s="43" t="s">
        <v>1280</v>
      </c>
      <c r="C52" s="44"/>
      <c r="D52" s="45"/>
      <c r="E52" s="45"/>
      <c r="F52" s="46">
        <f>MEDIAN(F41:F46)</f>
        <v>3.4532272554375736E-2</v>
      </c>
      <c r="G52" s="46">
        <f t="shared" ref="G52:N52" si="32">MEDIAN(G41:G46)</f>
        <v>3.586153619950283E-2</v>
      </c>
      <c r="H52" s="46">
        <f t="shared" si="32"/>
        <v>6.7500000000000004E-2</v>
      </c>
      <c r="I52" s="46">
        <f t="shared" si="32"/>
        <v>7.2240399999999996E-2</v>
      </c>
      <c r="J52" s="46">
        <f t="shared" si="32"/>
        <v>7.5999999999999998E-2</v>
      </c>
      <c r="K52" s="46">
        <f t="shared" si="32"/>
        <v>6.8123400000000001E-2</v>
      </c>
      <c r="L52" s="46">
        <f t="shared" si="32"/>
        <v>9.9316592361096884E-2</v>
      </c>
      <c r="M52" s="46">
        <f t="shared" si="32"/>
        <v>0.10747501070084875</v>
      </c>
      <c r="N52" s="46">
        <f t="shared" si="32"/>
        <v>0.11678546508335622</v>
      </c>
      <c r="O52" s="11"/>
      <c r="P52" s="6"/>
      <c r="Q52" s="6"/>
      <c r="R52" s="8"/>
    </row>
    <row r="53" spans="2:18">
      <c r="B53" s="116" t="s">
        <v>1281</v>
      </c>
      <c r="C53" s="117"/>
      <c r="D53" s="118"/>
      <c r="E53" s="118"/>
      <c r="F53" s="125">
        <f>AVERAGE(F41:F46)</f>
        <v>3.4224356919841131E-2</v>
      </c>
      <c r="G53" s="125">
        <f t="shared" ref="G53:N53" si="33">AVERAGE(G41:G46)</f>
        <v>3.5444660893715493E-2</v>
      </c>
      <c r="H53" s="125">
        <f t="shared" si="33"/>
        <v>7.0833333333333345E-2</v>
      </c>
      <c r="I53" s="125">
        <f t="shared" si="33"/>
        <v>6.90249E-2</v>
      </c>
      <c r="J53" s="125">
        <f t="shared" si="33"/>
        <v>7.825E-2</v>
      </c>
      <c r="K53" s="125">
        <f t="shared" si="33"/>
        <v>7.2854138888888906E-2</v>
      </c>
      <c r="L53" s="125">
        <f t="shared" si="33"/>
        <v>0.1019153228086241</v>
      </c>
      <c r="M53" s="125">
        <f t="shared" si="33"/>
        <v>0.10829879978260437</v>
      </c>
      <c r="N53" s="125">
        <f t="shared" si="33"/>
        <v>0.11495695421260675</v>
      </c>
      <c r="O53" s="11"/>
      <c r="P53" s="6"/>
      <c r="Q53" s="6"/>
      <c r="R53" s="8"/>
    </row>
    <row r="54" spans="2:18">
      <c r="B54" s="1"/>
      <c r="C54" s="2"/>
      <c r="D54" s="4"/>
      <c r="E54" s="4"/>
      <c r="F54" s="5"/>
      <c r="G54" s="5"/>
      <c r="H54" s="5"/>
      <c r="I54" s="5"/>
      <c r="J54" s="5"/>
      <c r="K54" s="5"/>
      <c r="L54" s="5"/>
      <c r="M54" s="5"/>
      <c r="N54" s="5"/>
      <c r="O54" s="11"/>
      <c r="P54" s="6"/>
      <c r="Q54" s="6"/>
      <c r="R54" s="8"/>
    </row>
    <row r="55" spans="2:18">
      <c r="B55" s="3"/>
      <c r="C55" s="1"/>
      <c r="D55" s="1"/>
      <c r="E55" s="1"/>
      <c r="F55" s="1"/>
      <c r="G55" s="1"/>
      <c r="H55" s="7"/>
      <c r="I55" s="7"/>
      <c r="J55" s="7"/>
      <c r="K55" s="7"/>
      <c r="L55" s="7"/>
      <c r="M55" s="7"/>
    </row>
    <row r="56" spans="2:18">
      <c r="B56" s="131" t="s">
        <v>43</v>
      </c>
      <c r="C56" s="116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8">
      <c r="B57" s="1" t="str">
        <f>B23</f>
        <v>[1] Source: Bloomberg Professional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8">
      <c r="B58" s="1" t="s">
        <v>1283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8">
      <c r="B59" s="1" t="str">
        <f t="shared" ref="B59:B67" si="34">B25</f>
        <v>[3] Equals [1] / [2]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8">
      <c r="B60" s="1" t="str">
        <f t="shared" si="34"/>
        <v>[4] Equals [3] x (1 + 0.50 x [8])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8">
      <c r="B61" s="1" t="str">
        <f t="shared" si="34"/>
        <v>[5] Source: Value Line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8">
      <c r="B62" s="1" t="str">
        <f t="shared" si="34"/>
        <v>[6] Source: S&amp;P Capital IQ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8">
      <c r="B63" s="1" t="str">
        <f t="shared" si="34"/>
        <v>[7] Source: Zacks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8">
      <c r="B64" s="1" t="str">
        <f t="shared" si="34"/>
        <v>[8] Equals Average ([5], [6], [7])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21">
      <c r="B65" s="1" t="str">
        <f t="shared" si="34"/>
        <v>[9] Equals [3] x (1 + 0.50 x Minimum ([5], [6], [7]) + Minimum ([5], [6], [7])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21">
      <c r="B66" s="1" t="str">
        <f t="shared" si="34"/>
        <v>[10] Equals [4] + [8]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21">
      <c r="B67" s="1" t="str">
        <f t="shared" si="34"/>
        <v>[11] Equals [3] x (1 + 0.50 x Maximum ([5], [6], [7]) + Maximum ([5], [6], [7])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21">
      <c r="B68" s="1"/>
    </row>
    <row r="70" spans="2:21">
      <c r="B70" s="202" t="s">
        <v>68</v>
      </c>
      <c r="C70" s="202"/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</row>
    <row r="71" spans="2:2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21" ht="13.5" thickBot="1">
      <c r="B72" s="61"/>
      <c r="C72" s="61"/>
      <c r="D72" s="60">
        <v>1</v>
      </c>
      <c r="E72" s="60">
        <v>2</v>
      </c>
      <c r="F72" s="60">
        <v>3</v>
      </c>
      <c r="G72" s="60">
        <v>4</v>
      </c>
      <c r="H72" s="60">
        <v>5</v>
      </c>
      <c r="I72" s="60">
        <v>6</v>
      </c>
      <c r="J72" s="60">
        <f>I72+1</f>
        <v>7</v>
      </c>
      <c r="K72" s="60">
        <f>J72+1</f>
        <v>8</v>
      </c>
      <c r="L72" s="60">
        <f t="shared" ref="L72" si="35">K72+1</f>
        <v>9</v>
      </c>
      <c r="M72" s="60">
        <f t="shared" ref="M72" si="36">L72+1</f>
        <v>10</v>
      </c>
      <c r="N72" s="60">
        <f t="shared" ref="N72" si="37">M72+1</f>
        <v>11</v>
      </c>
    </row>
    <row r="73" spans="2:21" ht="38.25">
      <c r="B73" s="132" t="s">
        <v>1</v>
      </c>
      <c r="C73" s="133" t="s">
        <v>2</v>
      </c>
      <c r="D73" s="115" t="s">
        <v>46</v>
      </c>
      <c r="E73" s="115" t="s">
        <v>47</v>
      </c>
      <c r="F73" s="115" t="s">
        <v>48</v>
      </c>
      <c r="G73" s="115" t="s">
        <v>49</v>
      </c>
      <c r="H73" s="115" t="s">
        <v>50</v>
      </c>
      <c r="I73" s="115" t="s">
        <v>51</v>
      </c>
      <c r="J73" s="115" t="s">
        <v>52</v>
      </c>
      <c r="K73" s="115" t="s">
        <v>53</v>
      </c>
      <c r="L73" s="133" t="s">
        <v>54</v>
      </c>
      <c r="M73" s="115" t="s">
        <v>55</v>
      </c>
      <c r="N73" s="133" t="s">
        <v>56</v>
      </c>
    </row>
    <row r="74" spans="2:2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21">
      <c r="B75" s="1" t="str">
        <f t="shared" ref="B75:C81" si="38">B41</f>
        <v>Atmos Energy Corporation</v>
      </c>
      <c r="C75" s="1" t="str">
        <f t="shared" si="38"/>
        <v>ATO</v>
      </c>
      <c r="D75" s="4">
        <v>3.48</v>
      </c>
      <c r="E75" s="4">
        <v>151.86105555555554</v>
      </c>
      <c r="F75" s="5">
        <f t="shared" ref="F75:F81" si="39">IFERROR(D75/E75,"")</f>
        <v>2.2915684256698102E-2</v>
      </c>
      <c r="G75" s="5">
        <f t="shared" ref="G75:G81" si="40">IFERROR(F75*(1+0.5*K75),"")</f>
        <v>2.3737747764312336E-2</v>
      </c>
      <c r="H75" s="5">
        <f t="shared" ref="H75:J81" si="41">H41</f>
        <v>7.0000000000000007E-2</v>
      </c>
      <c r="I75" s="5">
        <f t="shared" si="41"/>
        <v>7.2240399999999996E-2</v>
      </c>
      <c r="J75" s="5">
        <f t="shared" si="41"/>
        <v>7.2999999999999995E-2</v>
      </c>
      <c r="K75" s="5">
        <f t="shared" ref="K75:K81" si="42">AVERAGE(H75:J75)</f>
        <v>7.1746799999999999E-2</v>
      </c>
      <c r="L75" s="9">
        <f>$F75*(1+0.5*MIN($H75:$J75))+MIN($H75:$J75)</f>
        <v>9.3717733205682538E-2</v>
      </c>
      <c r="M75" s="5">
        <f t="shared" ref="M75:M81" si="43">G75+K75</f>
        <v>9.5484547764312339E-2</v>
      </c>
      <c r="N75" s="5">
        <f t="shared" ref="N75:N81" si="44">$F75*(1+0.5*MAX($H75:$J75))+MAX($H75:$J75)</f>
        <v>9.6752106732067578E-2</v>
      </c>
      <c r="O75" s="11"/>
      <c r="P75" s="11"/>
      <c r="Q75" s="6"/>
      <c r="R75" s="11"/>
      <c r="S75" s="6"/>
      <c r="T75" s="11"/>
      <c r="U75" s="6"/>
    </row>
    <row r="76" spans="2:21">
      <c r="B76" s="1" t="str">
        <f t="shared" si="38"/>
        <v>New Jersey Resources Corporation</v>
      </c>
      <c r="C76" s="1" t="str">
        <f t="shared" si="38"/>
        <v>NJR</v>
      </c>
      <c r="D76" s="4">
        <v>1.8</v>
      </c>
      <c r="E76" s="4">
        <v>46.941499999999976</v>
      </c>
      <c r="F76" s="5">
        <f t="shared" si="39"/>
        <v>3.8345600374934778E-2</v>
      </c>
      <c r="G76" s="5">
        <f t="shared" si="40"/>
        <v>3.9582245987026421E-2</v>
      </c>
      <c r="H76" s="5">
        <f t="shared" si="41"/>
        <v>0.05</v>
      </c>
      <c r="I76" s="5">
        <f t="shared" si="41"/>
        <v>7.9000000000000001E-2</v>
      </c>
      <c r="J76" s="5" t="str">
        <f t="shared" si="41"/>
        <v>n/a</v>
      </c>
      <c r="K76" s="5">
        <f t="shared" si="42"/>
        <v>6.4500000000000002E-2</v>
      </c>
      <c r="L76" s="9">
        <f t="shared" ref="L76:L81" si="45">$F76*(1+0.5*MIN($H76:$J76))+MIN($H76:$J76)</f>
        <v>8.9304240384308148E-2</v>
      </c>
      <c r="M76" s="5">
        <f t="shared" si="43"/>
        <v>0.10408224598702642</v>
      </c>
      <c r="N76" s="5">
        <f t="shared" si="44"/>
        <v>0.1188602515897447</v>
      </c>
      <c r="O76" s="11"/>
      <c r="P76" s="11"/>
      <c r="Q76" s="6"/>
      <c r="R76" s="11"/>
      <c r="S76" s="6"/>
      <c r="T76" s="11"/>
      <c r="U76" s="6"/>
    </row>
    <row r="77" spans="2:21">
      <c r="B77" s="1" t="str">
        <f t="shared" si="38"/>
        <v>NiSource Inc.</v>
      </c>
      <c r="C77" s="1" t="str">
        <f t="shared" si="38"/>
        <v>NI</v>
      </c>
      <c r="D77" s="4">
        <v>1.1200000000000001</v>
      </c>
      <c r="E77" s="4">
        <v>39.305500000000002</v>
      </c>
      <c r="F77" s="5">
        <f>IFERROR(D77/E77,"")</f>
        <v>2.8494739921893882E-2</v>
      </c>
      <c r="G77" s="5">
        <f>IFERROR(F77*(1+0.5*K77),"")</f>
        <v>2.9686769875293111E-2</v>
      </c>
      <c r="H77" s="5">
        <f t="shared" si="41"/>
        <v>9.5000000000000001E-2</v>
      </c>
      <c r="I77" s="5">
        <f t="shared" si="41"/>
        <v>7.6999999999999999E-2</v>
      </c>
      <c r="J77" s="5">
        <f t="shared" si="41"/>
        <v>7.9000000000000001E-2</v>
      </c>
      <c r="K77" s="5">
        <f>AVERAGE(H77:J77)</f>
        <v>8.3666666666666667E-2</v>
      </c>
      <c r="L77" s="9">
        <f>$F77*(1+0.5*MIN($H77:$J77))+MIN($H77:$J77)</f>
        <v>0.10659178740888679</v>
      </c>
      <c r="M77" s="5">
        <f>G77+K77</f>
        <v>0.11335343654195978</v>
      </c>
      <c r="N77" s="5">
        <f>$F77*(1+0.5*MAX($H77:$J77))+MAX($H77:$J77)</f>
        <v>0.12484824006818385</v>
      </c>
      <c r="O77" s="11"/>
      <c r="P77" s="11"/>
      <c r="Q77" s="6"/>
      <c r="R77" s="11"/>
      <c r="S77" s="6"/>
      <c r="T77" s="11"/>
      <c r="U77" s="6"/>
    </row>
    <row r="78" spans="2:21">
      <c r="B78" s="1" t="str">
        <f t="shared" si="38"/>
        <v>Northwest Natural Gas Company</v>
      </c>
      <c r="C78" s="1" t="str">
        <f t="shared" si="38"/>
        <v>NWN</v>
      </c>
      <c r="D78" s="4">
        <v>1.96</v>
      </c>
      <c r="E78" s="4">
        <v>41.022111111111094</v>
      </c>
      <c r="F78" s="5">
        <f t="shared" si="39"/>
        <v>4.7779110994341824E-2</v>
      </c>
      <c r="G78" s="5">
        <f t="shared" si="40"/>
        <v>4.9242346268543541E-2</v>
      </c>
      <c r="H78" s="5">
        <f t="shared" si="41"/>
        <v>6.5000000000000002E-2</v>
      </c>
      <c r="I78" s="5">
        <f t="shared" si="41"/>
        <v>5.7500000000000002E-2</v>
      </c>
      <c r="J78" s="5" t="str">
        <f t="shared" si="41"/>
        <v>n/a</v>
      </c>
      <c r="K78" s="5">
        <f t="shared" si="42"/>
        <v>6.1249999999999999E-2</v>
      </c>
      <c r="L78" s="9">
        <f t="shared" si="45"/>
        <v>0.10665276043542915</v>
      </c>
      <c r="M78" s="5">
        <f t="shared" si="43"/>
        <v>0.11049234626854354</v>
      </c>
      <c r="N78" s="5">
        <f t="shared" si="44"/>
        <v>0.11433193210165793</v>
      </c>
      <c r="O78" s="11"/>
      <c r="P78" s="11"/>
      <c r="Q78" s="6"/>
      <c r="R78" s="11"/>
      <c r="S78" s="6"/>
      <c r="T78" s="11"/>
      <c r="U78" s="6"/>
    </row>
    <row r="79" spans="2:21">
      <c r="B79" s="1" t="str">
        <f t="shared" si="38"/>
        <v>ONE Gas Inc.</v>
      </c>
      <c r="C79" s="1" t="str">
        <f t="shared" si="38"/>
        <v>OGS</v>
      </c>
      <c r="D79" s="4">
        <v>2.68</v>
      </c>
      <c r="E79" s="4">
        <v>73.413666666666643</v>
      </c>
      <c r="F79" s="5">
        <f t="shared" si="39"/>
        <v>3.6505464468468647E-2</v>
      </c>
      <c r="G79" s="5">
        <f t="shared" si="40"/>
        <v>3.7481280479111534E-2</v>
      </c>
      <c r="H79" s="5">
        <f t="shared" si="41"/>
        <v>4.4999999999999998E-2</v>
      </c>
      <c r="I79" s="5">
        <f t="shared" si="41"/>
        <v>5.9384100000000002E-2</v>
      </c>
      <c r="J79" s="5">
        <f t="shared" si="41"/>
        <v>5.5999999999999994E-2</v>
      </c>
      <c r="K79" s="5">
        <f t="shared" si="42"/>
        <v>5.346136666666667E-2</v>
      </c>
      <c r="L79" s="9">
        <f t="shared" si="45"/>
        <v>8.2326837419009188E-2</v>
      </c>
      <c r="M79" s="5">
        <f t="shared" si="43"/>
        <v>9.094264714577821E-2</v>
      </c>
      <c r="N79" s="5">
        <f t="shared" si="44"/>
        <v>9.697348654473964E-2</v>
      </c>
      <c r="O79" s="11"/>
      <c r="P79" s="11"/>
      <c r="Q79" s="6"/>
      <c r="R79" s="11"/>
      <c r="S79" s="6"/>
      <c r="T79" s="11"/>
      <c r="U79" s="6"/>
    </row>
    <row r="80" spans="2:21">
      <c r="B80" s="1" t="str">
        <f t="shared" si="38"/>
        <v>Southwest Gas Holdings, Inc.</v>
      </c>
      <c r="C80" s="1" t="str">
        <f t="shared" si="38"/>
        <v>SWX</v>
      </c>
      <c r="D80" s="4">
        <v>2.48</v>
      </c>
      <c r="E80" s="4">
        <v>73.976055555555575</v>
      </c>
      <c r="F80" s="5">
        <f t="shared" ref="F80" si="46">IFERROR(D80/E80,"")</f>
        <v>3.3524361110839909E-2</v>
      </c>
      <c r="G80" s="5">
        <f t="shared" ref="G80" si="47">IFERROR(F80*(1+0.5*K80),"")</f>
        <v>3.5242484617770457E-2</v>
      </c>
      <c r="H80" s="5">
        <f t="shared" si="41"/>
        <v>0.1</v>
      </c>
      <c r="I80" s="5" t="str">
        <f t="shared" si="41"/>
        <v>n/a</v>
      </c>
      <c r="J80" s="5">
        <f t="shared" si="41"/>
        <v>0.105</v>
      </c>
      <c r="K80" s="5">
        <f t="shared" ref="K80" si="48">AVERAGE(H80:J80)</f>
        <v>0.10250000000000001</v>
      </c>
      <c r="L80" s="9">
        <f t="shared" si="45"/>
        <v>0.1352005791663819</v>
      </c>
      <c r="M80" s="5">
        <f t="shared" ref="M80" si="49">G80+K80</f>
        <v>0.13774248461777047</v>
      </c>
      <c r="N80" s="5">
        <f t="shared" si="44"/>
        <v>0.14028439006915899</v>
      </c>
      <c r="O80" s="11"/>
      <c r="P80" s="11"/>
      <c r="Q80" s="6"/>
      <c r="R80" s="11"/>
      <c r="S80" s="6"/>
      <c r="T80" s="11"/>
      <c r="U80" s="6"/>
    </row>
    <row r="81" spans="2:21">
      <c r="B81" s="1" t="str">
        <f t="shared" si="38"/>
        <v>Spire, Inc.</v>
      </c>
      <c r="C81" s="1" t="str">
        <f t="shared" si="38"/>
        <v>SR</v>
      </c>
      <c r="D81" s="4">
        <v>3.14</v>
      </c>
      <c r="E81" s="4">
        <v>73.846055555555552</v>
      </c>
      <c r="F81" s="5">
        <f t="shared" si="39"/>
        <v>4.2520889929425258E-2</v>
      </c>
      <c r="G81" s="5">
        <f t="shared" si="40"/>
        <v>4.3932765606227372E-2</v>
      </c>
      <c r="H81" s="5">
        <f t="shared" si="41"/>
        <v>4.4999999999999998E-2</v>
      </c>
      <c r="I81" s="5">
        <f t="shared" si="41"/>
        <v>8.6225700000000002E-2</v>
      </c>
      <c r="J81" s="5">
        <f t="shared" si="41"/>
        <v>6.8000000000000005E-2</v>
      </c>
      <c r="K81" s="5">
        <f t="shared" si="42"/>
        <v>6.6408566666666669E-2</v>
      </c>
      <c r="L81" s="9">
        <f t="shared" si="45"/>
        <v>8.8477609952837322E-2</v>
      </c>
      <c r="M81" s="5">
        <f t="shared" si="43"/>
        <v>0.11034133227289404</v>
      </c>
      <c r="N81" s="5">
        <f t="shared" si="44"/>
        <v>0.13057978667881909</v>
      </c>
      <c r="O81" s="11"/>
      <c r="P81" s="11"/>
      <c r="Q81" s="6"/>
      <c r="R81" s="11"/>
      <c r="S81" s="6"/>
      <c r="T81" s="11"/>
      <c r="U81" s="6"/>
    </row>
    <row r="82" spans="2:21">
      <c r="B82" s="116"/>
      <c r="C82" s="117"/>
      <c r="D82" s="118"/>
      <c r="E82" s="118"/>
      <c r="F82" s="125"/>
      <c r="G82" s="125"/>
      <c r="H82" s="125"/>
      <c r="I82" s="125"/>
      <c r="J82" s="125"/>
      <c r="K82" s="125"/>
      <c r="L82" s="125"/>
      <c r="M82" s="125"/>
      <c r="N82" s="125"/>
      <c r="O82" s="11"/>
    </row>
    <row r="83" spans="2:21">
      <c r="B83" s="43" t="s">
        <v>33</v>
      </c>
      <c r="C83" s="44"/>
      <c r="D83" s="45"/>
      <c r="E83" s="45"/>
      <c r="F83" s="46">
        <f t="shared" ref="F83:N83" si="50">MEDIAN(F75:F81)</f>
        <v>3.6505464468468647E-2</v>
      </c>
      <c r="G83" s="46">
        <f t="shared" si="50"/>
        <v>3.7481280479111534E-2</v>
      </c>
      <c r="H83" s="46">
        <f t="shared" si="50"/>
        <v>6.5000000000000002E-2</v>
      </c>
      <c r="I83" s="46">
        <f t="shared" si="50"/>
        <v>7.4620199999999998E-2</v>
      </c>
      <c r="J83" s="46">
        <f t="shared" si="50"/>
        <v>7.2999999999999995E-2</v>
      </c>
      <c r="K83" s="46">
        <f t="shared" si="50"/>
        <v>6.6408566666666669E-2</v>
      </c>
      <c r="L83" s="46">
        <f t="shared" si="50"/>
        <v>9.3717733205682538E-2</v>
      </c>
      <c r="M83" s="46">
        <f t="shared" si="50"/>
        <v>0.11034133227289404</v>
      </c>
      <c r="N83" s="46">
        <f t="shared" si="50"/>
        <v>0.1188602515897447</v>
      </c>
      <c r="O83" s="11"/>
    </row>
    <row r="84" spans="2:21">
      <c r="B84" s="116" t="s">
        <v>34</v>
      </c>
      <c r="C84" s="117"/>
      <c r="D84" s="118"/>
      <c r="E84" s="118"/>
      <c r="F84" s="125">
        <f t="shared" ref="F84:N84" si="51">AVERAGE(F75:F81)</f>
        <v>3.5726550150943205E-2</v>
      </c>
      <c r="G84" s="125">
        <f t="shared" si="51"/>
        <v>3.6986520085469259E-2</v>
      </c>
      <c r="H84" s="125">
        <f t="shared" si="51"/>
        <v>6.7142857142857143E-2</v>
      </c>
      <c r="I84" s="125">
        <f t="shared" si="51"/>
        <v>7.1891700000000003E-2</v>
      </c>
      <c r="J84" s="125">
        <f t="shared" si="51"/>
        <v>7.6200000000000004E-2</v>
      </c>
      <c r="K84" s="125">
        <f t="shared" si="51"/>
        <v>7.1933342857142854E-2</v>
      </c>
      <c r="L84" s="125">
        <f t="shared" si="51"/>
        <v>0.10032450685321928</v>
      </c>
      <c r="M84" s="125">
        <f t="shared" si="51"/>
        <v>0.10891986294261212</v>
      </c>
      <c r="N84" s="125">
        <f t="shared" si="51"/>
        <v>0.1175185991120531</v>
      </c>
    </row>
    <row r="85" spans="2:21">
      <c r="B85" s="3"/>
      <c r="C85" s="1"/>
      <c r="D85" s="1"/>
      <c r="E85" s="1"/>
      <c r="F85" s="1"/>
      <c r="G85" s="1"/>
      <c r="H85" s="7"/>
      <c r="I85" s="7"/>
      <c r="J85" s="7"/>
      <c r="K85" s="7"/>
      <c r="L85" s="7"/>
      <c r="M85" s="7"/>
    </row>
    <row r="86" spans="2:21">
      <c r="B86" s="43" t="s">
        <v>1280</v>
      </c>
      <c r="C86" s="44"/>
      <c r="D86" s="45"/>
      <c r="E86" s="45"/>
      <c r="F86" s="46">
        <f>MEDIAN(F75:F80)</f>
        <v>3.5014912789654282E-2</v>
      </c>
      <c r="G86" s="46">
        <f t="shared" ref="G86:N86" si="52">MEDIAN(G75:G80)</f>
        <v>3.6361882548440999E-2</v>
      </c>
      <c r="H86" s="46">
        <f t="shared" si="52"/>
        <v>6.7500000000000004E-2</v>
      </c>
      <c r="I86" s="46">
        <f t="shared" si="52"/>
        <v>7.2240399999999996E-2</v>
      </c>
      <c r="J86" s="46">
        <f t="shared" si="52"/>
        <v>7.5999999999999998E-2</v>
      </c>
      <c r="K86" s="46">
        <f t="shared" si="52"/>
        <v>6.8123400000000001E-2</v>
      </c>
      <c r="L86" s="46">
        <f t="shared" si="52"/>
        <v>0.10015476030728467</v>
      </c>
      <c r="M86" s="46">
        <f t="shared" si="52"/>
        <v>0.10728729612778498</v>
      </c>
      <c r="N86" s="46">
        <f t="shared" si="52"/>
        <v>0.11659609184570131</v>
      </c>
      <c r="O86" s="11"/>
      <c r="P86" s="6"/>
      <c r="Q86" s="6"/>
      <c r="R86" s="8"/>
    </row>
    <row r="87" spans="2:21">
      <c r="B87" s="116" t="s">
        <v>1281</v>
      </c>
      <c r="C87" s="117"/>
      <c r="D87" s="118"/>
      <c r="E87" s="118"/>
      <c r="F87" s="125">
        <f>AVERAGE(F75:F80)</f>
        <v>3.4594160187862856E-2</v>
      </c>
      <c r="G87" s="125">
        <f t="shared" ref="G87:N87" si="53">AVERAGE(G75:G80)</f>
        <v>3.5828812498676234E-2</v>
      </c>
      <c r="H87" s="125">
        <f t="shared" si="53"/>
        <v>7.0833333333333345E-2</v>
      </c>
      <c r="I87" s="125">
        <f t="shared" si="53"/>
        <v>6.90249E-2</v>
      </c>
      <c r="J87" s="125">
        <f t="shared" si="53"/>
        <v>7.825E-2</v>
      </c>
      <c r="K87" s="125">
        <f t="shared" si="53"/>
        <v>7.2854138888888906E-2</v>
      </c>
      <c r="L87" s="125">
        <f t="shared" si="53"/>
        <v>0.10229898966994962</v>
      </c>
      <c r="M87" s="125">
        <f t="shared" si="53"/>
        <v>0.10868295138756513</v>
      </c>
      <c r="N87" s="125">
        <f t="shared" si="53"/>
        <v>0.11534173451759211</v>
      </c>
      <c r="O87" s="11"/>
      <c r="P87" s="6"/>
      <c r="Q87" s="6"/>
      <c r="R87" s="8"/>
    </row>
    <row r="88" spans="2:21">
      <c r="B88" s="1"/>
      <c r="C88" s="2"/>
      <c r="D88" s="4"/>
      <c r="E88" s="4"/>
      <c r="F88" s="5"/>
      <c r="G88" s="5"/>
      <c r="H88" s="5"/>
      <c r="I88" s="5"/>
      <c r="J88" s="5"/>
      <c r="K88" s="5"/>
      <c r="L88" s="5"/>
      <c r="M88" s="5"/>
      <c r="N88" s="5"/>
      <c r="O88" s="11"/>
      <c r="P88" s="6"/>
      <c r="Q88" s="6"/>
      <c r="R88" s="8"/>
    </row>
    <row r="89" spans="2:21">
      <c r="B89" s="1"/>
      <c r="C89" s="2"/>
      <c r="D89" s="4"/>
      <c r="E89" s="4"/>
      <c r="F89" s="5"/>
      <c r="G89" s="5"/>
      <c r="H89" s="5"/>
      <c r="I89" s="5"/>
      <c r="J89" s="5"/>
      <c r="K89" s="5"/>
      <c r="L89" s="5"/>
      <c r="M89" s="5"/>
      <c r="N89" s="5"/>
    </row>
    <row r="90" spans="2:21">
      <c r="B90" s="131" t="s">
        <v>43</v>
      </c>
      <c r="C90" s="116"/>
      <c r="D90" s="1"/>
      <c r="E90" s="1"/>
      <c r="F90" s="1"/>
      <c r="G90" s="1"/>
      <c r="H90" s="7"/>
      <c r="I90" s="7"/>
      <c r="J90" s="7"/>
      <c r="K90" s="7"/>
      <c r="L90" s="7"/>
      <c r="M90" s="7"/>
    </row>
    <row r="91" spans="2:21">
      <c r="B91" s="1" t="str">
        <f>B23</f>
        <v>[1] Source: Bloomberg Professional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2:21">
      <c r="B92" s="1" t="s">
        <v>1284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2:21">
      <c r="B93" s="1" t="str">
        <f t="shared" ref="B93:B101" si="54">B25</f>
        <v>[3] Equals [1] / [2]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2:21">
      <c r="B94" s="1" t="str">
        <f t="shared" si="54"/>
        <v>[4] Equals [3] x (1 + 0.50 x [8])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2:21">
      <c r="B95" s="1" t="str">
        <f t="shared" si="54"/>
        <v>[5] Source: Value Line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2:21">
      <c r="B96" s="1" t="str">
        <f t="shared" si="54"/>
        <v>[6] Source: S&amp;P Capital IQ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2:14">
      <c r="B97" s="1" t="str">
        <f t="shared" si="54"/>
        <v>[7] Source: Zacks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2:14">
      <c r="B98" s="1" t="str">
        <f t="shared" si="54"/>
        <v>[8] Equals Average ([5], [6], [7])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2:14">
      <c r="B99" s="1" t="str">
        <f t="shared" si="54"/>
        <v>[9] Equals [3] x (1 + 0.50 x Minimum ([5], [6], [7]) + Minimum ([5], [6], [7])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2:14">
      <c r="B100" s="1" t="str">
        <f t="shared" si="54"/>
        <v>[10] Equals [4] + [8]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2:14">
      <c r="B101" s="1" t="str">
        <f t="shared" si="54"/>
        <v>[11] Equals [3] x (1 + 0.50 x Maximum ([5], [6], [7]) + Maximum ([5], [6], [7])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2:14">
      <c r="B102" s="1"/>
    </row>
  </sheetData>
  <mergeCells count="3">
    <mergeCell ref="B2:N2"/>
    <mergeCell ref="B36:N36"/>
    <mergeCell ref="B70:N70"/>
  </mergeCells>
  <phoneticPr fontId="83" type="noConversion"/>
  <printOptions horizontalCentered="1"/>
  <pageMargins left="0.7" right="0.7" top="1.25" bottom="0.75" header="0.3" footer="0.3"/>
  <pageSetup scale="73" fitToHeight="0" orientation="landscape" useFirstPageNumber="1" r:id="rId1"/>
  <headerFooter scaleWithDoc="0">
    <oddHeader>&amp;R&amp;"Times New Roman,Bold"KyPSC Case No. 2025-00125
Attachment JCN-Rebuttal-2
Page &amp;P of 3</oddHeader>
  </headerFooter>
  <rowBreaks count="2" manualBreakCount="2">
    <brk id="34" min="1" max="17" man="1"/>
    <brk id="68" min="1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98026-1EAC-4159-833D-077017B958E9}">
  <sheetPr codeName="Sheet10"/>
  <dimension ref="A1:N535"/>
  <sheetViews>
    <sheetView topLeftCell="A16" zoomScale="85" zoomScaleNormal="85" zoomScaleSheetLayoutView="85" zoomScalePageLayoutView="90" workbookViewId="0"/>
  </sheetViews>
  <sheetFormatPr defaultColWidth="9" defaultRowHeight="12.75"/>
  <cols>
    <col min="1" max="1" width="2.42578125" style="34" customWidth="1"/>
    <col min="2" max="2" width="39.42578125" style="69" bestFit="1" customWidth="1"/>
    <col min="3" max="3" width="7.28515625" style="69" customWidth="1"/>
    <col min="4" max="4" width="10.7109375" style="69" customWidth="1"/>
    <col min="5" max="5" width="12.85546875" style="69" customWidth="1"/>
    <col min="6" max="6" width="12.28515625" style="69" customWidth="1"/>
    <col min="7" max="7" width="9.7109375" style="69" customWidth="1"/>
    <col min="8" max="8" width="12.85546875" style="69" customWidth="1"/>
    <col min="9" max="9" width="12.42578125" style="13" customWidth="1"/>
    <col min="10" max="10" width="10.7109375" style="13" customWidth="1"/>
    <col min="11" max="11" width="13.140625" style="13" customWidth="1"/>
    <col min="12" max="16384" width="9" style="13"/>
  </cols>
  <sheetData>
    <row r="1" spans="1:11" s="34" customFormat="1"/>
    <row r="2" spans="1:11" s="69" customFormat="1">
      <c r="A2" s="34"/>
      <c r="B2" s="217" t="s">
        <v>69</v>
      </c>
      <c r="C2" s="217"/>
      <c r="D2" s="217"/>
      <c r="E2" s="217"/>
      <c r="F2" s="217"/>
      <c r="G2" s="217"/>
      <c r="H2" s="217"/>
      <c r="I2" s="217"/>
      <c r="J2" s="217"/>
      <c r="K2" s="217"/>
    </row>
    <row r="3" spans="1:11" s="34" customFormat="1">
      <c r="B3" s="38"/>
      <c r="C3" s="38"/>
      <c r="D3" s="38"/>
      <c r="E3" s="38"/>
      <c r="F3" s="38"/>
      <c r="G3" s="38"/>
      <c r="H3" s="38"/>
    </row>
    <row r="4" spans="1:11" s="34" customFormat="1">
      <c r="B4" s="36" t="s">
        <v>70</v>
      </c>
      <c r="C4" s="219">
        <f>SUM(I23:I525)</f>
        <v>1.2463402973813639E-2</v>
      </c>
      <c r="D4" s="220"/>
      <c r="E4" s="221"/>
      <c r="F4" s="83"/>
      <c r="G4" s="84"/>
      <c r="H4" s="84"/>
    </row>
    <row r="5" spans="1:11" s="34" customFormat="1">
      <c r="B5" s="36"/>
      <c r="C5" s="157"/>
      <c r="D5" s="157"/>
      <c r="E5" s="157"/>
      <c r="F5" s="36"/>
      <c r="G5" s="36"/>
      <c r="H5" s="36"/>
    </row>
    <row r="6" spans="1:11" s="34" customFormat="1">
      <c r="B6" s="36" t="s">
        <v>71</v>
      </c>
      <c r="C6" s="219">
        <f>SUM(K23:K525)</f>
        <v>0.13514078677204563</v>
      </c>
      <c r="D6" s="220"/>
      <c r="E6" s="221"/>
      <c r="F6" s="83"/>
      <c r="G6" s="72"/>
      <c r="H6" s="72"/>
      <c r="J6" s="70"/>
    </row>
    <row r="7" spans="1:11" s="34" customFormat="1">
      <c r="B7" s="36"/>
      <c r="C7" s="157"/>
      <c r="D7" s="157"/>
      <c r="E7" s="157"/>
      <c r="F7" s="36"/>
      <c r="G7" s="36"/>
      <c r="H7" s="36"/>
    </row>
    <row r="8" spans="1:11" s="34" customFormat="1">
      <c r="B8" s="36" t="s">
        <v>72</v>
      </c>
      <c r="C8" s="222">
        <f>(C4*(1+0.5*C6))+C6</f>
        <v>0.14844634678772839</v>
      </c>
      <c r="D8" s="223"/>
      <c r="E8" s="224"/>
      <c r="F8" s="71"/>
      <c r="G8" s="72"/>
      <c r="H8" s="72"/>
      <c r="J8" s="70"/>
    </row>
    <row r="9" spans="1:11" s="34" customFormat="1">
      <c r="B9" s="36"/>
      <c r="C9" s="71"/>
      <c r="D9" s="156"/>
      <c r="E9" s="71"/>
      <c r="F9" s="71"/>
      <c r="G9" s="72"/>
      <c r="H9" s="72"/>
    </row>
    <row r="10" spans="1:11" s="34" customFormat="1">
      <c r="B10" s="36"/>
      <c r="C10" s="71"/>
      <c r="D10" s="71"/>
      <c r="E10" s="71"/>
      <c r="F10" s="71"/>
      <c r="G10" s="72"/>
      <c r="H10" s="72"/>
    </row>
    <row r="11" spans="1:11" s="34" customFormat="1">
      <c r="B11" s="134" t="s">
        <v>43</v>
      </c>
      <c r="C11" s="73"/>
      <c r="D11" s="73"/>
      <c r="E11" s="73"/>
      <c r="F11" s="73"/>
      <c r="G11" s="74"/>
      <c r="H11" s="74"/>
    </row>
    <row r="12" spans="1:11" s="69" customFormat="1">
      <c r="A12" s="34"/>
      <c r="B12" s="38" t="s">
        <v>73</v>
      </c>
      <c r="C12" s="73"/>
      <c r="D12" s="73"/>
      <c r="E12" s="73"/>
      <c r="F12" s="73"/>
      <c r="G12" s="74"/>
      <c r="H12" s="74"/>
    </row>
    <row r="13" spans="1:11">
      <c r="B13" s="38" t="s">
        <v>74</v>
      </c>
      <c r="C13" s="73"/>
      <c r="D13" s="73"/>
      <c r="E13" s="73"/>
      <c r="F13" s="73"/>
      <c r="G13" s="74"/>
      <c r="H13" s="74"/>
    </row>
    <row r="14" spans="1:11">
      <c r="B14" s="38" t="s">
        <v>75</v>
      </c>
      <c r="C14" s="73"/>
      <c r="D14" s="73"/>
      <c r="E14" s="73"/>
      <c r="F14" s="73"/>
      <c r="G14" s="74"/>
      <c r="H14" s="74"/>
    </row>
    <row r="16" spans="1:11">
      <c r="B16" s="218" t="s">
        <v>76</v>
      </c>
      <c r="C16" s="218"/>
      <c r="D16" s="218"/>
      <c r="E16" s="218"/>
      <c r="F16" s="218"/>
      <c r="G16" s="218"/>
      <c r="H16" s="218"/>
      <c r="I16" s="218"/>
      <c r="J16" s="218"/>
      <c r="K16" s="218"/>
    </row>
    <row r="18" spans="2:14" ht="13.5" thickBot="1">
      <c r="D18" s="75" t="s">
        <v>39</v>
      </c>
      <c r="E18" s="75" t="s">
        <v>40</v>
      </c>
      <c r="F18" s="75" t="s">
        <v>41</v>
      </c>
      <c r="G18" s="75" t="s">
        <v>42</v>
      </c>
      <c r="H18" s="75" t="s">
        <v>77</v>
      </c>
      <c r="I18" s="63" t="s">
        <v>78</v>
      </c>
      <c r="J18" s="63" t="s">
        <v>79</v>
      </c>
      <c r="K18" s="63" t="s">
        <v>80</v>
      </c>
    </row>
    <row r="19" spans="2:14">
      <c r="B19" s="135"/>
      <c r="C19" s="135"/>
      <c r="D19" s="135"/>
      <c r="E19" s="135"/>
      <c r="F19" s="135"/>
      <c r="G19" s="135"/>
      <c r="H19" s="135"/>
      <c r="I19" s="135"/>
      <c r="J19" s="136" t="s">
        <v>81</v>
      </c>
      <c r="K19" s="136" t="s">
        <v>82</v>
      </c>
    </row>
    <row r="20" spans="2:14">
      <c r="E20" s="75" t="s">
        <v>83</v>
      </c>
      <c r="F20" s="75" t="s">
        <v>84</v>
      </c>
      <c r="G20" s="75" t="s">
        <v>85</v>
      </c>
      <c r="H20" s="75" t="s">
        <v>86</v>
      </c>
      <c r="I20" s="75" t="s">
        <v>87</v>
      </c>
      <c r="J20" s="75" t="s">
        <v>88</v>
      </c>
      <c r="K20" s="75" t="s">
        <v>88</v>
      </c>
      <c r="L20" s="124"/>
      <c r="M20" s="124"/>
    </row>
    <row r="21" spans="2:14">
      <c r="B21" s="137" t="s">
        <v>89</v>
      </c>
      <c r="C21" s="137" t="s">
        <v>2</v>
      </c>
      <c r="D21" s="137" t="s">
        <v>90</v>
      </c>
      <c r="E21" s="137" t="s">
        <v>91</v>
      </c>
      <c r="F21" s="137" t="s">
        <v>92</v>
      </c>
      <c r="G21" s="137" t="s">
        <v>93</v>
      </c>
      <c r="H21" s="137" t="s">
        <v>48</v>
      </c>
      <c r="I21" s="137" t="s">
        <v>48</v>
      </c>
      <c r="J21" s="137" t="s">
        <v>94</v>
      </c>
      <c r="K21" s="137" t="s">
        <v>94</v>
      </c>
      <c r="L21" s="123"/>
      <c r="M21" s="123"/>
    </row>
    <row r="22" spans="2:14">
      <c r="L22" s="123"/>
      <c r="M22" s="123"/>
    </row>
    <row r="23" spans="2:14">
      <c r="B23" s="34" t="s">
        <v>95</v>
      </c>
      <c r="C23" s="73" t="s">
        <v>96</v>
      </c>
      <c r="D23" s="81">
        <v>56.35</v>
      </c>
      <c r="E23" s="82">
        <v>321.64843000000002</v>
      </c>
      <c r="F23" s="82">
        <f>IF(J23="","Excl.",D23*E23)</f>
        <v>18124.889030500002</v>
      </c>
      <c r="G23" s="74">
        <f t="shared" ref="G23:G86" si="0">IF(F23="Excl.",0,F23/SUM($F$23:$F$525))</f>
        <v>3.3716317434117195E-4</v>
      </c>
      <c r="H23" s="172">
        <v>9.7249334516415264E-2</v>
      </c>
      <c r="I23" s="76">
        <f>IFERROR($H23*$G23, "n/a")</f>
        <v>3.2788894328121073E-5</v>
      </c>
      <c r="J23" s="172">
        <v>-0.06</v>
      </c>
      <c r="K23" s="77">
        <f>IFERROR($J23*$G23, "n/a")</f>
        <v>-2.0229790460470315E-5</v>
      </c>
      <c r="M23" s="158"/>
      <c r="N23" s="182"/>
    </row>
    <row r="24" spans="2:14">
      <c r="B24" s="34" t="s">
        <v>97</v>
      </c>
      <c r="C24" s="73" t="s">
        <v>98</v>
      </c>
      <c r="D24" s="81">
        <v>331.28</v>
      </c>
      <c r="E24" s="82">
        <v>695.88223000000005</v>
      </c>
      <c r="F24" s="82">
        <f t="shared" ref="F24:F87" si="1">IF(J24="","Excl.",D24*E24)</f>
        <v>230531.8651544</v>
      </c>
      <c r="G24" s="74">
        <f t="shared" si="0"/>
        <v>4.2884044868607011E-3</v>
      </c>
      <c r="H24" s="172">
        <v>9.9009900990099011E-3</v>
      </c>
      <c r="I24" s="76">
        <f t="shared" ref="I24:I87" si="2">IFERROR($H24*$G24, "n/a")</f>
        <v>4.2459450364957439E-5</v>
      </c>
      <c r="J24" s="172">
        <v>0.11</v>
      </c>
      <c r="K24" s="77">
        <f t="shared" ref="K24:K87" si="3">IFERROR($J24*$G24, "n/a")</f>
        <v>4.7172449355467713E-4</v>
      </c>
      <c r="L24" s="124"/>
      <c r="M24" s="158"/>
      <c r="N24" s="182"/>
    </row>
    <row r="25" spans="2:14">
      <c r="B25" s="34" t="s">
        <v>99</v>
      </c>
      <c r="C25" s="73" t="s">
        <v>100</v>
      </c>
      <c r="D25" s="81">
        <v>44.23</v>
      </c>
      <c r="E25" s="82">
        <v>4216.3248100000001</v>
      </c>
      <c r="F25" s="82">
        <f t="shared" si="1"/>
        <v>186488.04634629999</v>
      </c>
      <c r="G25" s="74">
        <f t="shared" si="0"/>
        <v>3.4690916770301213E-3</v>
      </c>
      <c r="H25" s="172">
        <v>6.1270630793579021E-2</v>
      </c>
      <c r="I25" s="76">
        <f t="shared" si="2"/>
        <v>2.1255343533239045E-4</v>
      </c>
      <c r="J25" s="172">
        <v>5.0000000000000001E-3</v>
      </c>
      <c r="K25" s="77">
        <f t="shared" si="3"/>
        <v>1.7345458385150608E-5</v>
      </c>
      <c r="L25" s="124"/>
      <c r="M25" s="158"/>
      <c r="N25" s="182"/>
    </row>
    <row r="26" spans="2:14">
      <c r="B26" s="34" t="s">
        <v>101</v>
      </c>
      <c r="C26" s="73" t="s">
        <v>102</v>
      </c>
      <c r="D26" s="81">
        <v>933.48</v>
      </c>
      <c r="E26" s="82">
        <v>22.98733</v>
      </c>
      <c r="F26" s="82">
        <f t="shared" si="1"/>
        <v>21458.2128084</v>
      </c>
      <c r="G26" s="74">
        <f t="shared" si="0"/>
        <v>3.9917039679491774E-4</v>
      </c>
      <c r="H26" s="172">
        <v>6.85606547542529E-3</v>
      </c>
      <c r="I26" s="76">
        <f t="shared" si="2"/>
        <v>2.7367383762774493E-6</v>
      </c>
      <c r="J26" s="172">
        <v>0.1</v>
      </c>
      <c r="K26" s="77">
        <f t="shared" si="3"/>
        <v>3.9917039679491779E-5</v>
      </c>
      <c r="L26" s="124"/>
      <c r="M26" s="158"/>
      <c r="N26" s="182"/>
    </row>
    <row r="27" spans="2:14">
      <c r="B27" s="34" t="s">
        <v>103</v>
      </c>
      <c r="C27" s="73" t="s">
        <v>104</v>
      </c>
      <c r="D27" s="81">
        <v>297.39</v>
      </c>
      <c r="E27" s="82">
        <v>4703.4709800000001</v>
      </c>
      <c r="F27" s="82">
        <f>IF(J27="","Excl.",D27*E27)</f>
        <v>1398765.2347422</v>
      </c>
      <c r="G27" s="74">
        <f t="shared" si="0"/>
        <v>2.6020138711477923E-2</v>
      </c>
      <c r="H27" s="172">
        <v>7.9357073203537437E-3</v>
      </c>
      <c r="I27" s="76">
        <f t="shared" si="2"/>
        <v>2.0648820524929519E-4</v>
      </c>
      <c r="J27" s="172">
        <v>0.245</v>
      </c>
      <c r="K27" s="77">
        <f t="shared" si="3"/>
        <v>6.3749339843120912E-3</v>
      </c>
      <c r="L27" s="124"/>
      <c r="M27" s="158"/>
      <c r="N27" s="182"/>
    </row>
    <row r="28" spans="2:14">
      <c r="B28" s="34" t="s">
        <v>105</v>
      </c>
      <c r="C28" s="73" t="s">
        <v>106</v>
      </c>
      <c r="D28" s="81">
        <v>234.68</v>
      </c>
      <c r="E28" s="82">
        <v>756.15769999999998</v>
      </c>
      <c r="F28" s="82" t="str">
        <f t="shared" si="1"/>
        <v>Excl.</v>
      </c>
      <c r="G28" s="74">
        <f t="shared" si="0"/>
        <v>0</v>
      </c>
      <c r="H28" s="172" t="s">
        <v>57</v>
      </c>
      <c r="I28" s="76" t="str">
        <f t="shared" si="2"/>
        <v>n/a</v>
      </c>
      <c r="J28" s="172" t="s">
        <v>107</v>
      </c>
      <c r="K28" s="77" t="str">
        <f t="shared" si="3"/>
        <v>n/a</v>
      </c>
      <c r="L28" s="124"/>
      <c r="M28" s="158"/>
      <c r="N28" s="182"/>
    </row>
    <row r="29" spans="2:14">
      <c r="B29" s="34" t="s">
        <v>108</v>
      </c>
      <c r="C29" s="73" t="s">
        <v>109</v>
      </c>
      <c r="D29" s="81">
        <v>73.09</v>
      </c>
      <c r="E29" s="82">
        <v>173.3878</v>
      </c>
      <c r="F29" s="82" t="str">
        <f t="shared" si="1"/>
        <v>Excl.</v>
      </c>
      <c r="G29" s="74">
        <f t="shared" si="0"/>
        <v>0</v>
      </c>
      <c r="H29" s="172" t="s">
        <v>57</v>
      </c>
      <c r="I29" s="76" t="str">
        <f t="shared" si="2"/>
        <v>n/a</v>
      </c>
      <c r="J29" s="172" t="s">
        <v>107</v>
      </c>
      <c r="K29" s="77" t="str">
        <f t="shared" si="3"/>
        <v>n/a</v>
      </c>
      <c r="L29" s="124"/>
      <c r="M29" s="158"/>
      <c r="N29" s="182"/>
    </row>
    <row r="30" spans="2:14">
      <c r="B30" s="34" t="s">
        <v>110</v>
      </c>
      <c r="C30" s="73" t="s">
        <v>111</v>
      </c>
      <c r="D30" s="81">
        <v>419.04</v>
      </c>
      <c r="E30" s="82">
        <v>468.47892000000002</v>
      </c>
      <c r="F30" s="82">
        <f t="shared" si="1"/>
        <v>196311.40663680001</v>
      </c>
      <c r="G30" s="74">
        <f t="shared" si="0"/>
        <v>3.6518279869004076E-3</v>
      </c>
      <c r="H30" s="172">
        <v>1.441389843451699E-2</v>
      </c>
      <c r="I30" s="76">
        <f t="shared" si="2"/>
        <v>5.2637077703509118E-5</v>
      </c>
      <c r="J30" s="172">
        <v>7.0000000000000007E-2</v>
      </c>
      <c r="K30" s="77">
        <f t="shared" si="3"/>
        <v>2.5562795908302857E-4</v>
      </c>
      <c r="L30" s="124"/>
      <c r="M30" s="158"/>
      <c r="N30" s="182"/>
    </row>
    <row r="31" spans="2:14">
      <c r="B31" s="34" t="s">
        <v>112</v>
      </c>
      <c r="C31" s="73" t="s">
        <v>113</v>
      </c>
      <c r="D31" s="81">
        <v>301.42</v>
      </c>
      <c r="E31" s="82">
        <v>2749.7538500000001</v>
      </c>
      <c r="F31" s="82">
        <f t="shared" si="1"/>
        <v>828830.80546700011</v>
      </c>
      <c r="G31" s="74">
        <f t="shared" si="0"/>
        <v>1.5418093037300932E-2</v>
      </c>
      <c r="H31" s="172">
        <v>1.8578727357176032E-2</v>
      </c>
      <c r="I31" s="76">
        <f t="shared" si="2"/>
        <v>2.8644854690758814E-4</v>
      </c>
      <c r="J31" s="172">
        <v>0.1</v>
      </c>
      <c r="K31" s="77">
        <f t="shared" si="3"/>
        <v>1.5418093037300933E-3</v>
      </c>
      <c r="L31" s="124"/>
      <c r="M31" s="158"/>
      <c r="N31" s="182"/>
    </row>
    <row r="32" spans="2:14">
      <c r="B32" s="34" t="s">
        <v>114</v>
      </c>
      <c r="C32" s="73" t="s">
        <v>115</v>
      </c>
      <c r="D32" s="81">
        <v>160.6</v>
      </c>
      <c r="E32" s="82">
        <v>2047.39391</v>
      </c>
      <c r="F32" s="82">
        <f t="shared" si="1"/>
        <v>328811.461946</v>
      </c>
      <c r="G32" s="74">
        <f t="shared" si="0"/>
        <v>6.1166231739635925E-3</v>
      </c>
      <c r="H32" s="172">
        <v>4.2590286425902867E-2</v>
      </c>
      <c r="I32" s="76">
        <f t="shared" si="2"/>
        <v>2.6050873293842448E-4</v>
      </c>
      <c r="J32" s="172">
        <v>2.5000000000000001E-2</v>
      </c>
      <c r="K32" s="77">
        <f t="shared" si="3"/>
        <v>1.5291557934908983E-4</v>
      </c>
      <c r="L32" s="124"/>
      <c r="M32" s="158"/>
      <c r="N32" s="182"/>
    </row>
    <row r="33" spans="2:14">
      <c r="B33" s="34" t="s">
        <v>116</v>
      </c>
      <c r="C33" s="73" t="s">
        <v>117</v>
      </c>
      <c r="D33" s="81">
        <v>68.989999999999995</v>
      </c>
      <c r="E33" s="82">
        <v>4303.6672500000004</v>
      </c>
      <c r="F33" s="82">
        <f t="shared" si="1"/>
        <v>296910.0035775</v>
      </c>
      <c r="G33" s="74">
        <f t="shared" si="0"/>
        <v>5.5231852251002179E-3</v>
      </c>
      <c r="H33" s="172">
        <v>2.9569502826496598E-2</v>
      </c>
      <c r="I33" s="76">
        <f t="shared" si="2"/>
        <v>1.6331784112486513E-4</v>
      </c>
      <c r="J33" s="172">
        <v>7.0000000000000007E-2</v>
      </c>
      <c r="K33" s="77">
        <f t="shared" si="3"/>
        <v>3.8662296575701531E-4</v>
      </c>
      <c r="L33" s="124"/>
      <c r="M33" s="158"/>
      <c r="N33" s="182"/>
    </row>
    <row r="34" spans="2:14">
      <c r="B34" s="34" t="s">
        <v>118</v>
      </c>
      <c r="C34" s="73" t="s">
        <v>119</v>
      </c>
      <c r="D34" s="81">
        <v>210.4</v>
      </c>
      <c r="E34" s="82">
        <v>1766.55825</v>
      </c>
      <c r="F34" s="82">
        <f t="shared" si="1"/>
        <v>371683.85580000002</v>
      </c>
      <c r="G34" s="74">
        <f t="shared" si="0"/>
        <v>6.9141448790121136E-3</v>
      </c>
      <c r="H34" s="172">
        <v>3.1178707224334599E-2</v>
      </c>
      <c r="I34" s="76">
        <f t="shared" si="2"/>
        <v>2.1557409888935106E-4</v>
      </c>
      <c r="J34" s="172">
        <v>7.0000000000000007E-2</v>
      </c>
      <c r="K34" s="77">
        <f t="shared" si="3"/>
        <v>4.8399014153084797E-4</v>
      </c>
      <c r="L34" s="124"/>
      <c r="M34" s="158"/>
      <c r="N34" s="182"/>
    </row>
    <row r="35" spans="2:14">
      <c r="B35" s="34" t="s">
        <v>120</v>
      </c>
      <c r="C35" s="73" t="s">
        <v>121</v>
      </c>
      <c r="D35" s="81">
        <v>118.38</v>
      </c>
      <c r="E35" s="82">
        <v>1797.9338299999999</v>
      </c>
      <c r="F35" s="82">
        <f t="shared" si="1"/>
        <v>212839.40679539999</v>
      </c>
      <c r="G35" s="74">
        <f t="shared" si="0"/>
        <v>3.959285483032246E-3</v>
      </c>
      <c r="H35" s="172">
        <v>8.4473728670383507E-3</v>
      </c>
      <c r="I35" s="76">
        <f t="shared" si="2"/>
        <v>3.3445560762225428E-5</v>
      </c>
      <c r="J35" s="172">
        <v>0.25</v>
      </c>
      <c r="K35" s="77">
        <f t="shared" si="3"/>
        <v>9.8982137075806151E-4</v>
      </c>
      <c r="L35" s="124"/>
      <c r="M35" s="158"/>
      <c r="N35" s="182"/>
    </row>
    <row r="36" spans="2:14">
      <c r="B36" s="34" t="s">
        <v>122</v>
      </c>
      <c r="C36" s="73" t="s">
        <v>123</v>
      </c>
      <c r="D36" s="81">
        <v>325.67</v>
      </c>
      <c r="E36" s="82">
        <v>70.614379999999997</v>
      </c>
      <c r="F36" s="82">
        <f t="shared" si="1"/>
        <v>22996.9851346</v>
      </c>
      <c r="G36" s="74">
        <f t="shared" si="0"/>
        <v>4.2779497823190705E-4</v>
      </c>
      <c r="H36" s="172" t="s">
        <v>57</v>
      </c>
      <c r="I36" s="76" t="str">
        <f t="shared" si="2"/>
        <v>n/a</v>
      </c>
      <c r="J36" s="172">
        <v>0.115</v>
      </c>
      <c r="K36" s="77">
        <f t="shared" si="3"/>
        <v>4.9196422496669311E-5</v>
      </c>
      <c r="L36" s="124"/>
      <c r="M36" s="158"/>
      <c r="N36" s="182"/>
    </row>
    <row r="37" spans="2:14">
      <c r="B37" s="34" t="s">
        <v>124</v>
      </c>
      <c r="C37" s="73" t="s">
        <v>125</v>
      </c>
      <c r="D37" s="81">
        <v>143.58000000000001</v>
      </c>
      <c r="E37" s="82">
        <v>212.25361000000001</v>
      </c>
      <c r="F37" s="82">
        <f t="shared" si="1"/>
        <v>30475.373323800002</v>
      </c>
      <c r="G37" s="74">
        <f t="shared" si="0"/>
        <v>5.6690960103501526E-4</v>
      </c>
      <c r="H37" s="172">
        <v>4.5131633932302545E-2</v>
      </c>
      <c r="I37" s="76">
        <f t="shared" si="2"/>
        <v>2.5585556586619994E-5</v>
      </c>
      <c r="J37" s="172">
        <v>-0.01</v>
      </c>
      <c r="K37" s="77">
        <f t="shared" si="3"/>
        <v>-5.6690960103501526E-6</v>
      </c>
      <c r="L37" s="124"/>
      <c r="M37" s="158"/>
      <c r="N37" s="182"/>
    </row>
    <row r="38" spans="2:14">
      <c r="B38" s="34" t="s">
        <v>126</v>
      </c>
      <c r="C38" s="73" t="s">
        <v>127</v>
      </c>
      <c r="D38" s="81">
        <v>114.29</v>
      </c>
      <c r="E38" s="82">
        <v>4263.2470199999998</v>
      </c>
      <c r="F38" s="82">
        <f t="shared" si="1"/>
        <v>487246.50191579998</v>
      </c>
      <c r="G38" s="74">
        <f t="shared" si="0"/>
        <v>9.0638666529828174E-3</v>
      </c>
      <c r="H38" s="172">
        <v>3.4648700673724733E-2</v>
      </c>
      <c r="I38" s="76">
        <f t="shared" si="2"/>
        <v>3.1405120260575691E-4</v>
      </c>
      <c r="J38" s="172">
        <v>-0.03</v>
      </c>
      <c r="K38" s="77">
        <f t="shared" si="3"/>
        <v>-2.719159995894845E-4</v>
      </c>
      <c r="L38" s="124"/>
      <c r="M38" s="158"/>
      <c r="N38" s="182"/>
    </row>
    <row r="39" spans="2:14">
      <c r="B39" s="34" t="s">
        <v>128</v>
      </c>
      <c r="C39" s="73" t="s">
        <v>129</v>
      </c>
      <c r="D39" s="81">
        <v>133.58000000000001</v>
      </c>
      <c r="E39" s="82">
        <v>404.12427000000002</v>
      </c>
      <c r="F39" s="82">
        <f t="shared" si="1"/>
        <v>53982.919986600005</v>
      </c>
      <c r="G39" s="74">
        <f t="shared" si="0"/>
        <v>1.0042021571695908E-3</v>
      </c>
      <c r="H39" s="172">
        <v>3.5933522982482403E-2</v>
      </c>
      <c r="I39" s="76">
        <f t="shared" si="2"/>
        <v>3.6084521293711894E-5</v>
      </c>
      <c r="J39" s="172">
        <v>0</v>
      </c>
      <c r="K39" s="77">
        <f t="shared" si="3"/>
        <v>0</v>
      </c>
      <c r="L39" s="124"/>
      <c r="M39" s="158"/>
      <c r="N39" s="182"/>
    </row>
    <row r="40" spans="2:14">
      <c r="B40" s="34" t="s">
        <v>130</v>
      </c>
      <c r="C40" s="73" t="s">
        <v>131</v>
      </c>
      <c r="D40" s="81">
        <v>275.2</v>
      </c>
      <c r="E40" s="82">
        <v>1060.43939</v>
      </c>
      <c r="F40" s="82">
        <f t="shared" si="1"/>
        <v>291832.92012799997</v>
      </c>
      <c r="G40" s="74">
        <f t="shared" si="0"/>
        <v>5.4287402015004661E-3</v>
      </c>
      <c r="H40" s="172">
        <v>5.2325581395348845E-3</v>
      </c>
      <c r="I40" s="76">
        <f t="shared" si="2"/>
        <v>2.8406198728781514E-5</v>
      </c>
      <c r="J40" s="172">
        <v>0.21</v>
      </c>
      <c r="K40" s="77">
        <f t="shared" si="3"/>
        <v>1.1400354423150979E-3</v>
      </c>
      <c r="L40" s="124"/>
      <c r="M40" s="158"/>
      <c r="N40" s="182"/>
    </row>
    <row r="41" spans="2:14">
      <c r="B41" s="34" t="s">
        <v>132</v>
      </c>
      <c r="C41" s="73" t="s">
        <v>133</v>
      </c>
      <c r="D41" s="81">
        <v>28.54</v>
      </c>
      <c r="E41" s="82">
        <v>934.70185000000004</v>
      </c>
      <c r="F41" s="82">
        <f t="shared" si="1"/>
        <v>26676.390799000001</v>
      </c>
      <c r="G41" s="74">
        <f t="shared" si="0"/>
        <v>4.9624009209773081E-4</v>
      </c>
      <c r="H41" s="172">
        <v>4.0560616678346179E-2</v>
      </c>
      <c r="I41" s="76">
        <f t="shared" si="2"/>
        <v>2.0127804156003264E-5</v>
      </c>
      <c r="J41" s="172">
        <v>0.05</v>
      </c>
      <c r="K41" s="77">
        <f t="shared" si="3"/>
        <v>2.4812004604886543E-5</v>
      </c>
      <c r="L41" s="124"/>
      <c r="M41" s="158"/>
      <c r="N41" s="182"/>
    </row>
    <row r="42" spans="2:14">
      <c r="B42" s="34" t="s">
        <v>134</v>
      </c>
      <c r="C42" s="73" t="s">
        <v>135</v>
      </c>
      <c r="D42" s="81">
        <v>406.77</v>
      </c>
      <c r="E42" s="82">
        <v>995.38665000000003</v>
      </c>
      <c r="F42" s="82">
        <f t="shared" si="1"/>
        <v>404893.42762049998</v>
      </c>
      <c r="G42" s="74">
        <f t="shared" si="0"/>
        <v>7.5319166421754001E-3</v>
      </c>
      <c r="H42" s="172">
        <v>2.2617203825257517E-2</v>
      </c>
      <c r="I42" s="76">
        <f t="shared" si="2"/>
        <v>1.7035089389093021E-4</v>
      </c>
      <c r="J42" s="172">
        <v>7.0000000000000007E-2</v>
      </c>
      <c r="K42" s="77">
        <f t="shared" si="3"/>
        <v>5.2723416495227809E-4</v>
      </c>
      <c r="L42" s="124"/>
      <c r="M42" s="158"/>
      <c r="N42" s="182"/>
    </row>
    <row r="43" spans="2:14">
      <c r="B43" s="34" t="s">
        <v>136</v>
      </c>
      <c r="C43" s="73" t="s">
        <v>137</v>
      </c>
      <c r="D43" s="81">
        <v>835.76</v>
      </c>
      <c r="E43" s="82">
        <v>47.892000000000003</v>
      </c>
      <c r="F43" s="82">
        <f t="shared" si="1"/>
        <v>40026.217920000003</v>
      </c>
      <c r="G43" s="74">
        <f t="shared" si="0"/>
        <v>7.4457651398963693E-4</v>
      </c>
      <c r="H43" s="172">
        <v>7.4662582559586492E-3</v>
      </c>
      <c r="I43" s="76">
        <f t="shared" si="2"/>
        <v>5.5592005447680373E-6</v>
      </c>
      <c r="J43" s="172">
        <v>0.12</v>
      </c>
      <c r="K43" s="77">
        <f t="shared" si="3"/>
        <v>8.9349181678756432E-5</v>
      </c>
      <c r="L43" s="124"/>
      <c r="M43" s="158"/>
      <c r="N43" s="182"/>
    </row>
    <row r="44" spans="2:14">
      <c r="B44" s="34" t="s">
        <v>138</v>
      </c>
      <c r="C44" s="73" t="s">
        <v>139</v>
      </c>
      <c r="D44" s="81">
        <v>243.49</v>
      </c>
      <c r="E44" s="82">
        <v>931.51923999999997</v>
      </c>
      <c r="F44" s="82">
        <f t="shared" si="1"/>
        <v>226815.61974759999</v>
      </c>
      <c r="G44" s="74">
        <f t="shared" si="0"/>
        <v>4.219274071999732E-3</v>
      </c>
      <c r="H44" s="172">
        <v>2.7598669349870632E-2</v>
      </c>
      <c r="I44" s="76">
        <f t="shared" si="2"/>
        <v>1.1644635000960286E-4</v>
      </c>
      <c r="J44" s="172">
        <v>0.03</v>
      </c>
      <c r="K44" s="77">
        <f t="shared" si="3"/>
        <v>1.2657822215999195E-4</v>
      </c>
      <c r="L44" s="124"/>
      <c r="M44" s="158"/>
      <c r="N44" s="182"/>
    </row>
    <row r="45" spans="2:14">
      <c r="B45" s="34" t="s">
        <v>140</v>
      </c>
      <c r="C45" s="73" t="s">
        <v>141</v>
      </c>
      <c r="D45" s="81">
        <v>177.17</v>
      </c>
      <c r="E45" s="82">
        <v>2408.33887</v>
      </c>
      <c r="F45" s="82">
        <f t="shared" si="1"/>
        <v>426685.39759789995</v>
      </c>
      <c r="G45" s="74">
        <f t="shared" si="0"/>
        <v>7.9372956632752616E-3</v>
      </c>
      <c r="H45" s="172">
        <v>2.9350341479934528E-2</v>
      </c>
      <c r="I45" s="76">
        <f t="shared" si="2"/>
        <v>2.3296233814433236E-4</v>
      </c>
      <c r="J45" s="172">
        <v>4.4999999999999998E-2</v>
      </c>
      <c r="K45" s="77">
        <f t="shared" si="3"/>
        <v>3.5717830484738674E-4</v>
      </c>
      <c r="L45" s="124"/>
      <c r="M45" s="158"/>
      <c r="N45" s="182"/>
    </row>
    <row r="46" spans="2:14">
      <c r="B46" s="34" t="s">
        <v>142</v>
      </c>
      <c r="C46" s="73" t="s">
        <v>143</v>
      </c>
      <c r="D46" s="81">
        <v>202.2</v>
      </c>
      <c r="E46" s="82">
        <v>114.72942999999999</v>
      </c>
      <c r="F46" s="82">
        <f t="shared" si="1"/>
        <v>23198.290745999999</v>
      </c>
      <c r="G46" s="74">
        <f t="shared" si="0"/>
        <v>4.3153970951484622E-4</v>
      </c>
      <c r="H46" s="172" t="s">
        <v>57</v>
      </c>
      <c r="I46" s="76" t="str">
        <f t="shared" si="2"/>
        <v>n/a</v>
      </c>
      <c r="J46" s="172">
        <v>0.12</v>
      </c>
      <c r="K46" s="77">
        <f t="shared" si="3"/>
        <v>5.1784765141781542E-5</v>
      </c>
      <c r="L46" s="124"/>
      <c r="M46" s="158"/>
      <c r="N46" s="182"/>
    </row>
    <row r="47" spans="2:14">
      <c r="B47" s="34" t="s">
        <v>144</v>
      </c>
      <c r="C47" s="73" t="s">
        <v>145</v>
      </c>
      <c r="D47" s="81">
        <v>313.54000000000002</v>
      </c>
      <c r="E47" s="82">
        <v>713.60442999999998</v>
      </c>
      <c r="F47" s="82">
        <f t="shared" si="1"/>
        <v>223743.53298220001</v>
      </c>
      <c r="G47" s="74">
        <f t="shared" si="0"/>
        <v>4.1621264379408003E-3</v>
      </c>
      <c r="H47" s="172">
        <v>2.2580850928111244E-2</v>
      </c>
      <c r="I47" s="76">
        <f t="shared" si="2"/>
        <v>9.3984356639091862E-5</v>
      </c>
      <c r="J47" s="172">
        <v>8.5000000000000006E-2</v>
      </c>
      <c r="K47" s="77">
        <f t="shared" si="3"/>
        <v>3.5378074722496804E-4</v>
      </c>
      <c r="L47" s="124"/>
      <c r="M47" s="158"/>
      <c r="N47" s="182"/>
    </row>
    <row r="48" spans="2:14">
      <c r="B48" s="34" t="s">
        <v>146</v>
      </c>
      <c r="C48" s="73" t="s">
        <v>147</v>
      </c>
      <c r="D48" s="81">
        <v>84.12</v>
      </c>
      <c r="E48" s="82">
        <v>2497.7832100000001</v>
      </c>
      <c r="F48" s="82">
        <f t="shared" si="1"/>
        <v>210113.5236252</v>
      </c>
      <c r="G48" s="74">
        <f t="shared" si="0"/>
        <v>3.9085780044374133E-3</v>
      </c>
      <c r="H48" s="172">
        <v>3.8516405135520689E-2</v>
      </c>
      <c r="I48" s="76">
        <f t="shared" si="2"/>
        <v>1.505443739226964E-4</v>
      </c>
      <c r="J48" s="172">
        <v>0.13</v>
      </c>
      <c r="K48" s="77">
        <f t="shared" si="3"/>
        <v>5.081151405768638E-4</v>
      </c>
      <c r="L48" s="124"/>
      <c r="M48" s="158"/>
      <c r="N48" s="182"/>
    </row>
    <row r="49" spans="2:14">
      <c r="B49" s="34" t="s">
        <v>148</v>
      </c>
      <c r="C49" s="73" t="s">
        <v>149</v>
      </c>
      <c r="D49" s="81">
        <v>155.53</v>
      </c>
      <c r="E49" s="82">
        <v>532.62969999999996</v>
      </c>
      <c r="F49" s="82">
        <f t="shared" si="1"/>
        <v>82839.897240999999</v>
      </c>
      <c r="G49" s="74">
        <f t="shared" si="0"/>
        <v>1.5410059983744654E-3</v>
      </c>
      <c r="H49" s="172">
        <v>1.8774512955699863E-2</v>
      </c>
      <c r="I49" s="76">
        <f t="shared" si="2"/>
        <v>2.8931637081292602E-5</v>
      </c>
      <c r="J49" s="172">
        <v>0.4</v>
      </c>
      <c r="K49" s="77">
        <f t="shared" si="3"/>
        <v>6.1640239934978615E-4</v>
      </c>
      <c r="L49" s="124"/>
      <c r="M49" s="158"/>
      <c r="N49" s="182"/>
    </row>
    <row r="50" spans="2:14">
      <c r="B50" s="34" t="s">
        <v>150</v>
      </c>
      <c r="C50" s="73" t="s">
        <v>151</v>
      </c>
      <c r="D50" s="81">
        <v>143.51</v>
      </c>
      <c r="E50" s="82">
        <v>203.19716</v>
      </c>
      <c r="F50" s="82">
        <f t="shared" si="1"/>
        <v>29160.824431599998</v>
      </c>
      <c r="G50" s="74">
        <f t="shared" si="0"/>
        <v>5.4245607326030773E-4</v>
      </c>
      <c r="H50" s="172">
        <v>2.3064594801755978E-2</v>
      </c>
      <c r="I50" s="76">
        <f t="shared" si="2"/>
        <v>1.2511529527500654E-5</v>
      </c>
      <c r="J50" s="172">
        <v>4.4999999999999998E-2</v>
      </c>
      <c r="K50" s="77">
        <f t="shared" si="3"/>
        <v>2.4410523296713848E-5</v>
      </c>
      <c r="L50" s="124"/>
      <c r="M50" s="158"/>
      <c r="N50" s="182"/>
    </row>
    <row r="51" spans="2:14">
      <c r="B51" s="34" t="s">
        <v>152</v>
      </c>
      <c r="C51" s="73" t="s">
        <v>153</v>
      </c>
      <c r="D51" s="81">
        <v>50.74</v>
      </c>
      <c r="E51" s="82">
        <v>7406.9473099999996</v>
      </c>
      <c r="F51" s="82">
        <f t="shared" si="1"/>
        <v>375828.50650939997</v>
      </c>
      <c r="G51" s="74">
        <f t="shared" si="0"/>
        <v>6.991244583587691E-3</v>
      </c>
      <c r="H51" s="172">
        <v>2.2073314938904218E-2</v>
      </c>
      <c r="I51" s="76">
        <f t="shared" si="2"/>
        <v>1.5431994350843938E-4</v>
      </c>
      <c r="J51" s="172">
        <v>8.5000000000000006E-2</v>
      </c>
      <c r="K51" s="77">
        <f t="shared" si="3"/>
        <v>5.9425578960495382E-4</v>
      </c>
      <c r="L51" s="124"/>
      <c r="M51" s="158"/>
      <c r="N51" s="182"/>
    </row>
    <row r="52" spans="2:14">
      <c r="B52" s="34" t="s">
        <v>154</v>
      </c>
      <c r="C52" s="73" t="s">
        <v>155</v>
      </c>
      <c r="D52" s="81">
        <v>24.76</v>
      </c>
      <c r="E52" s="82">
        <v>5685.5505000000003</v>
      </c>
      <c r="F52" s="82">
        <f t="shared" si="1"/>
        <v>140774.23038000002</v>
      </c>
      <c r="G52" s="74">
        <f t="shared" si="0"/>
        <v>2.6187132125601153E-3</v>
      </c>
      <c r="H52" s="172">
        <v>6.9466882067851371E-2</v>
      </c>
      <c r="I52" s="76">
        <f t="shared" si="2"/>
        <v>1.8191384190643773E-4</v>
      </c>
      <c r="J52" s="172">
        <v>0.06</v>
      </c>
      <c r="K52" s="77">
        <f t="shared" si="3"/>
        <v>1.5712279275360692E-4</v>
      </c>
      <c r="L52" s="124"/>
      <c r="M52" s="158"/>
      <c r="N52" s="182"/>
    </row>
    <row r="53" spans="2:14">
      <c r="B53" s="34" t="s">
        <v>156</v>
      </c>
      <c r="C53" s="73" t="s">
        <v>157</v>
      </c>
      <c r="D53" s="81">
        <v>157.04</v>
      </c>
      <c r="E53" s="82">
        <v>2340.4852599999999</v>
      </c>
      <c r="F53" s="82">
        <f t="shared" si="1"/>
        <v>367549.80523039994</v>
      </c>
      <c r="G53" s="74">
        <f t="shared" si="0"/>
        <v>6.8372423605697792E-3</v>
      </c>
      <c r="H53" s="172">
        <v>2.6917982679572083E-2</v>
      </c>
      <c r="I53" s="76">
        <f t="shared" si="2"/>
        <v>1.8404477143785385E-4</v>
      </c>
      <c r="J53" s="172">
        <v>0.05</v>
      </c>
      <c r="K53" s="77">
        <f t="shared" si="3"/>
        <v>3.4186211802848896E-4</v>
      </c>
      <c r="L53" s="124"/>
      <c r="M53" s="158"/>
      <c r="N53" s="182"/>
    </row>
    <row r="54" spans="2:14">
      <c r="B54" s="34" t="s">
        <v>158</v>
      </c>
      <c r="C54" s="73" t="s">
        <v>159</v>
      </c>
      <c r="D54" s="81">
        <v>29.29</v>
      </c>
      <c r="E54" s="82">
        <v>7150.3854799999999</v>
      </c>
      <c r="F54" s="82">
        <f t="shared" si="1"/>
        <v>209434.7907092</v>
      </c>
      <c r="G54" s="74">
        <f t="shared" si="0"/>
        <v>3.8959520653707898E-3</v>
      </c>
      <c r="H54" s="172">
        <v>3.7896893137589628E-2</v>
      </c>
      <c r="I54" s="76">
        <f t="shared" si="2"/>
        <v>1.4764447909052842E-4</v>
      </c>
      <c r="J54" s="172">
        <v>6.5000000000000002E-2</v>
      </c>
      <c r="K54" s="77">
        <f t="shared" si="3"/>
        <v>2.5323688424910135E-4</v>
      </c>
      <c r="L54" s="124"/>
      <c r="M54" s="158"/>
      <c r="N54" s="182"/>
    </row>
    <row r="55" spans="2:14">
      <c r="B55" s="34" t="s">
        <v>160</v>
      </c>
      <c r="C55" s="73" t="s">
        <v>161</v>
      </c>
      <c r="D55" s="81">
        <v>271.51</v>
      </c>
      <c r="E55" s="82">
        <v>225.13383999999999</v>
      </c>
      <c r="F55" s="82">
        <f t="shared" si="1"/>
        <v>61126.088898399998</v>
      </c>
      <c r="G55" s="74">
        <f t="shared" si="0"/>
        <v>1.1370809572055444E-3</v>
      </c>
      <c r="H55" s="172">
        <v>1.6205664616404554E-2</v>
      </c>
      <c r="I55" s="76">
        <f t="shared" si="2"/>
        <v>1.8427152634173311E-5</v>
      </c>
      <c r="J55" s="172">
        <v>0.105</v>
      </c>
      <c r="K55" s="77">
        <f t="shared" si="3"/>
        <v>1.1939350050658216E-4</v>
      </c>
      <c r="L55" s="124"/>
      <c r="M55" s="158"/>
      <c r="N55" s="182"/>
    </row>
    <row r="56" spans="2:14">
      <c r="B56" s="34" t="s">
        <v>162</v>
      </c>
      <c r="C56" s="73" t="s">
        <v>163</v>
      </c>
      <c r="D56" s="81">
        <v>158.6</v>
      </c>
      <c r="E56" s="82">
        <v>1338.5418299999999</v>
      </c>
      <c r="F56" s="82">
        <f t="shared" si="1"/>
        <v>212292.73423799998</v>
      </c>
      <c r="G56" s="74">
        <f t="shared" si="0"/>
        <v>3.9491161598177414E-3</v>
      </c>
      <c r="H56" s="172">
        <v>1.7150063051702399E-2</v>
      </c>
      <c r="I56" s="76">
        <f t="shared" si="2"/>
        <v>6.772759113937112E-5</v>
      </c>
      <c r="J56" s="172">
        <v>0.12</v>
      </c>
      <c r="K56" s="77">
        <f t="shared" si="3"/>
        <v>4.7389393917812895E-4</v>
      </c>
      <c r="L56" s="124"/>
      <c r="M56" s="158"/>
      <c r="N56" s="182"/>
    </row>
    <row r="57" spans="2:14">
      <c r="B57" s="34" t="s">
        <v>164</v>
      </c>
      <c r="C57" s="73" t="s">
        <v>165</v>
      </c>
      <c r="D57" s="81">
        <v>251.31</v>
      </c>
      <c r="E57" s="82">
        <v>491.95544000000001</v>
      </c>
      <c r="F57" s="82">
        <f t="shared" si="1"/>
        <v>123633.32162640001</v>
      </c>
      <c r="G57" s="74">
        <f t="shared" si="0"/>
        <v>2.2998542558663134E-3</v>
      </c>
      <c r="H57" s="172">
        <v>1.5757431061239106E-2</v>
      </c>
      <c r="I57" s="76">
        <f t="shared" si="2"/>
        <v>3.6239794887710798E-5</v>
      </c>
      <c r="J57" s="172">
        <v>0.09</v>
      </c>
      <c r="K57" s="77">
        <f t="shared" si="3"/>
        <v>2.069868830279682E-4</v>
      </c>
      <c r="L57" s="124"/>
      <c r="M57" s="158"/>
      <c r="N57" s="182"/>
    </row>
    <row r="58" spans="2:14">
      <c r="B58" s="34" t="s">
        <v>166</v>
      </c>
      <c r="C58" s="73" t="s">
        <v>167</v>
      </c>
      <c r="D58" s="81">
        <v>96.98</v>
      </c>
      <c r="E58" s="82">
        <v>7972.8511200000003</v>
      </c>
      <c r="F58" s="82">
        <f t="shared" si="1"/>
        <v>773207.10161760007</v>
      </c>
      <c r="G58" s="74">
        <f t="shared" si="0"/>
        <v>1.4383368657641676E-2</v>
      </c>
      <c r="H58" s="172">
        <v>9.6927201484842233E-3</v>
      </c>
      <c r="I58" s="76">
        <f t="shared" si="2"/>
        <v>1.3941396719099994E-4</v>
      </c>
      <c r="J58" s="172">
        <v>0.1</v>
      </c>
      <c r="K58" s="77">
        <f t="shared" si="3"/>
        <v>1.4383368657641677E-3</v>
      </c>
      <c r="L58" s="124"/>
      <c r="M58" s="158"/>
      <c r="N58" s="182"/>
    </row>
    <row r="59" spans="2:14">
      <c r="B59" s="34" t="s">
        <v>168</v>
      </c>
      <c r="C59" s="73" t="s">
        <v>169</v>
      </c>
      <c r="D59" s="81">
        <v>69.09</v>
      </c>
      <c r="E59" s="82">
        <v>3959.99818</v>
      </c>
      <c r="F59" s="82">
        <f t="shared" si="1"/>
        <v>273596.27425620001</v>
      </c>
      <c r="G59" s="74">
        <f t="shared" si="0"/>
        <v>5.0894981018040197E-3</v>
      </c>
      <c r="H59" s="172">
        <v>2.373715443624258E-2</v>
      </c>
      <c r="I59" s="76">
        <f t="shared" si="2"/>
        <v>1.2081020244548548E-4</v>
      </c>
      <c r="J59" s="172">
        <v>5.5E-2</v>
      </c>
      <c r="K59" s="77">
        <f t="shared" si="3"/>
        <v>2.7992239559922107E-4</v>
      </c>
      <c r="L59" s="124"/>
      <c r="M59" s="158"/>
      <c r="N59" s="182"/>
    </row>
    <row r="60" spans="2:14">
      <c r="B60" s="34" t="s">
        <v>170</v>
      </c>
      <c r="C60" s="73" t="s">
        <v>171</v>
      </c>
      <c r="D60" s="81">
        <v>24.35</v>
      </c>
      <c r="E60" s="82">
        <v>4377</v>
      </c>
      <c r="F60" s="82">
        <f t="shared" si="1"/>
        <v>106579.95000000001</v>
      </c>
      <c r="G60" s="74">
        <f t="shared" si="0"/>
        <v>1.9826236840762646E-3</v>
      </c>
      <c r="H60" s="172" t="s">
        <v>57</v>
      </c>
      <c r="I60" s="76" t="str">
        <f t="shared" si="2"/>
        <v>n/a</v>
      </c>
      <c r="J60" s="172">
        <v>0.18</v>
      </c>
      <c r="K60" s="77">
        <f t="shared" si="3"/>
        <v>3.5687226313372764E-4</v>
      </c>
      <c r="L60" s="124"/>
      <c r="M60" s="158"/>
      <c r="N60" s="182"/>
    </row>
    <row r="61" spans="2:14">
      <c r="B61" s="34" t="s">
        <v>172</v>
      </c>
      <c r="C61" s="73" t="s">
        <v>173</v>
      </c>
      <c r="D61" s="81">
        <v>58.59</v>
      </c>
      <c r="E61" s="82">
        <v>952.07780000000002</v>
      </c>
      <c r="F61" s="82">
        <f t="shared" si="1"/>
        <v>55782.238302000005</v>
      </c>
      <c r="G61" s="74">
        <f t="shared" si="0"/>
        <v>1.0376734724338993E-3</v>
      </c>
      <c r="H61" s="172">
        <v>1.0240655401945721E-2</v>
      </c>
      <c r="I61" s="76">
        <f t="shared" si="2"/>
        <v>1.0626456450935986E-5</v>
      </c>
      <c r="J61" s="172">
        <v>7.0000000000000007E-2</v>
      </c>
      <c r="K61" s="77">
        <f t="shared" si="3"/>
        <v>7.2637143070372961E-5</v>
      </c>
      <c r="L61" s="124"/>
      <c r="M61" s="158"/>
      <c r="N61" s="182"/>
    </row>
    <row r="62" spans="2:14">
      <c r="B62" s="34" t="s">
        <v>174</v>
      </c>
      <c r="C62" s="73" t="s">
        <v>175</v>
      </c>
      <c r="D62" s="81">
        <v>506.69</v>
      </c>
      <c r="E62" s="82">
        <v>7433.1663799999997</v>
      </c>
      <c r="F62" s="82">
        <f t="shared" si="1"/>
        <v>3766311.0730821998</v>
      </c>
      <c r="G62" s="74">
        <f t="shared" si="0"/>
        <v>7.0061747402691221E-2</v>
      </c>
      <c r="H62" s="172">
        <v>6.5523298269158656E-3</v>
      </c>
      <c r="I62" s="76">
        <f t="shared" si="2"/>
        <v>4.5906767723249888E-4</v>
      </c>
      <c r="J62" s="172">
        <v>0.12</v>
      </c>
      <c r="K62" s="77">
        <f t="shared" si="3"/>
        <v>8.4074096883229466E-3</v>
      </c>
      <c r="L62" s="124"/>
      <c r="M62" s="158"/>
      <c r="N62" s="182"/>
    </row>
    <row r="63" spans="2:14">
      <c r="B63" s="34" t="s">
        <v>176</v>
      </c>
      <c r="C63" s="73" t="s">
        <v>177</v>
      </c>
      <c r="D63" s="81">
        <v>108.76</v>
      </c>
      <c r="E63" s="82">
        <v>220.10603</v>
      </c>
      <c r="F63" s="82">
        <f t="shared" si="1"/>
        <v>23938.7318228</v>
      </c>
      <c r="G63" s="74">
        <f t="shared" si="0"/>
        <v>4.4531355736828035E-4</v>
      </c>
      <c r="H63" s="172">
        <v>2.169915410077234E-2</v>
      </c>
      <c r="I63" s="76">
        <f t="shared" si="2"/>
        <v>9.6629275044974388E-6</v>
      </c>
      <c r="J63" s="172">
        <v>1.4999999999999999E-2</v>
      </c>
      <c r="K63" s="77">
        <f t="shared" si="3"/>
        <v>6.6797033605242051E-6</v>
      </c>
      <c r="L63" s="124"/>
      <c r="M63" s="158"/>
      <c r="N63" s="182"/>
    </row>
    <row r="64" spans="2:14">
      <c r="B64" s="34" t="s">
        <v>178</v>
      </c>
      <c r="C64" s="73" t="s">
        <v>179</v>
      </c>
      <c r="D64" s="81">
        <v>300.87</v>
      </c>
      <c r="E64" s="82">
        <v>266.92806999999999</v>
      </c>
      <c r="F64" s="82">
        <f t="shared" si="1"/>
        <v>80310.648420900005</v>
      </c>
      <c r="G64" s="74">
        <f t="shared" si="0"/>
        <v>1.4939563552319025E-3</v>
      </c>
      <c r="H64" s="172">
        <v>2.0075115498388009E-2</v>
      </c>
      <c r="I64" s="76">
        <f t="shared" si="2"/>
        <v>2.9991346380831229E-5</v>
      </c>
      <c r="J64" s="172">
        <v>0.11</v>
      </c>
      <c r="K64" s="77">
        <f t="shared" si="3"/>
        <v>1.6433519907550927E-4</v>
      </c>
      <c r="L64" s="124"/>
      <c r="M64" s="158"/>
      <c r="N64" s="182"/>
    </row>
    <row r="65" spans="2:14">
      <c r="B65" s="34" t="s">
        <v>180</v>
      </c>
      <c r="C65" s="73" t="s">
        <v>181</v>
      </c>
      <c r="D65" s="81">
        <v>26.98</v>
      </c>
      <c r="E65" s="82">
        <v>2222.07762</v>
      </c>
      <c r="F65" s="82">
        <f t="shared" si="1"/>
        <v>59951.654187600005</v>
      </c>
      <c r="G65" s="74">
        <f t="shared" si="0"/>
        <v>1.1152338642670197E-3</v>
      </c>
      <c r="H65" s="172">
        <v>4.3365455893254259E-2</v>
      </c>
      <c r="I65" s="76">
        <f t="shared" si="2"/>
        <v>4.8362624951534948E-5</v>
      </c>
      <c r="J65" s="172">
        <v>8.5000000000000006E-2</v>
      </c>
      <c r="K65" s="77">
        <f t="shared" si="3"/>
        <v>9.4794878462696683E-5</v>
      </c>
      <c r="L65" s="124"/>
      <c r="M65" s="158"/>
      <c r="N65" s="182"/>
    </row>
    <row r="66" spans="2:14">
      <c r="B66" s="34" t="s">
        <v>182</v>
      </c>
      <c r="C66" s="73" t="s">
        <v>183</v>
      </c>
      <c r="D66" s="81">
        <v>96.57</v>
      </c>
      <c r="E66" s="82">
        <v>1840.8978999999999</v>
      </c>
      <c r="F66" s="82">
        <f t="shared" si="1"/>
        <v>177775.51020299998</v>
      </c>
      <c r="G66" s="74">
        <f t="shared" si="0"/>
        <v>3.3070191623960172E-3</v>
      </c>
      <c r="H66" s="172">
        <v>2.4852438645542093E-2</v>
      </c>
      <c r="I66" s="76">
        <f t="shared" si="2"/>
        <v>8.2187490833079019E-5</v>
      </c>
      <c r="J66" s="172">
        <v>0.03</v>
      </c>
      <c r="K66" s="77">
        <f t="shared" si="3"/>
        <v>9.9210574871880507E-5</v>
      </c>
      <c r="L66" s="124"/>
      <c r="M66" s="158"/>
      <c r="N66" s="182"/>
    </row>
    <row r="67" spans="2:14">
      <c r="B67" s="34" t="s">
        <v>184</v>
      </c>
      <c r="C67" s="73" t="s">
        <v>185</v>
      </c>
      <c r="D67" s="81">
        <v>81.319999999999993</v>
      </c>
      <c r="E67" s="82">
        <v>554.00385000000006</v>
      </c>
      <c r="F67" s="82">
        <f t="shared" si="1"/>
        <v>45051.593081999999</v>
      </c>
      <c r="G67" s="74">
        <f t="shared" si="0"/>
        <v>8.3805964864629406E-4</v>
      </c>
      <c r="H67" s="172">
        <v>2.2134776192818496E-2</v>
      </c>
      <c r="I67" s="76">
        <f t="shared" si="2"/>
        <v>1.8550262759017822E-5</v>
      </c>
      <c r="J67" s="172">
        <v>0.15</v>
      </c>
      <c r="K67" s="77">
        <f t="shared" si="3"/>
        <v>1.257089472969441E-4</v>
      </c>
      <c r="L67" s="124"/>
      <c r="M67" s="158"/>
      <c r="N67" s="182"/>
    </row>
    <row r="68" spans="2:14">
      <c r="B68" s="34" t="s">
        <v>186</v>
      </c>
      <c r="C68" s="73" t="s">
        <v>187</v>
      </c>
      <c r="D68" s="81">
        <v>67.209999999999994</v>
      </c>
      <c r="E68" s="82">
        <v>1679.89095</v>
      </c>
      <c r="F68" s="82">
        <f t="shared" si="1"/>
        <v>112905.47074949999</v>
      </c>
      <c r="G68" s="74">
        <f t="shared" si="0"/>
        <v>2.1002924130639825E-3</v>
      </c>
      <c r="H68" s="172">
        <v>6.3085850319892889E-2</v>
      </c>
      <c r="I68" s="76">
        <f t="shared" si="2"/>
        <v>1.3249873279856105E-4</v>
      </c>
      <c r="J68" s="172">
        <v>0.06</v>
      </c>
      <c r="K68" s="77">
        <f t="shared" si="3"/>
        <v>1.2601754478383894E-4</v>
      </c>
      <c r="L68" s="124"/>
      <c r="M68" s="158"/>
      <c r="N68" s="182"/>
    </row>
    <row r="69" spans="2:14">
      <c r="B69" s="34" t="s">
        <v>188</v>
      </c>
      <c r="C69" s="73" t="s">
        <v>189</v>
      </c>
      <c r="D69" s="81">
        <v>403.96</v>
      </c>
      <c r="E69" s="82">
        <v>233.99350000000001</v>
      </c>
      <c r="F69" s="82">
        <f t="shared" si="1"/>
        <v>94524.014259999996</v>
      </c>
      <c r="G69" s="74">
        <f t="shared" si="0"/>
        <v>1.7583565143897944E-3</v>
      </c>
      <c r="H69" s="172">
        <v>7.1294187543321126E-3</v>
      </c>
      <c r="I69" s="76">
        <f t="shared" si="2"/>
        <v>1.2536059910492643E-5</v>
      </c>
      <c r="J69" s="172">
        <v>0.115</v>
      </c>
      <c r="K69" s="77">
        <f t="shared" si="3"/>
        <v>2.0221099915482637E-4</v>
      </c>
      <c r="L69" s="124"/>
      <c r="M69" s="158"/>
      <c r="N69" s="182"/>
    </row>
    <row r="70" spans="2:14">
      <c r="B70" s="34" t="s">
        <v>190</v>
      </c>
      <c r="C70" s="73" t="s">
        <v>191</v>
      </c>
      <c r="D70" s="81">
        <v>49.68</v>
      </c>
      <c r="E70" s="82">
        <v>527.98208999999997</v>
      </c>
      <c r="F70" s="82">
        <f t="shared" si="1"/>
        <v>26230.150231199998</v>
      </c>
      <c r="G70" s="74">
        <f t="shared" si="0"/>
        <v>4.8793902685500997E-4</v>
      </c>
      <c r="H70" s="172">
        <v>3.7238325281803542E-2</v>
      </c>
      <c r="I70" s="76">
        <f t="shared" si="2"/>
        <v>1.8170032199713535E-5</v>
      </c>
      <c r="J70" s="172">
        <v>0.16500000000000001</v>
      </c>
      <c r="K70" s="77">
        <f t="shared" si="3"/>
        <v>8.0509939431076656E-5</v>
      </c>
      <c r="L70" s="124"/>
      <c r="M70" s="158"/>
      <c r="N70" s="182"/>
    </row>
    <row r="71" spans="2:14">
      <c r="B71" s="34" t="s">
        <v>192</v>
      </c>
      <c r="C71" s="73" t="s">
        <v>193</v>
      </c>
      <c r="D71" s="81">
        <v>22.57</v>
      </c>
      <c r="E71" s="82">
        <v>1312.2156199999999</v>
      </c>
      <c r="F71" s="82">
        <f t="shared" si="1"/>
        <v>29616.7065434</v>
      </c>
      <c r="G71" s="74">
        <f t="shared" si="0"/>
        <v>5.509364926262521E-4</v>
      </c>
      <c r="H71" s="172">
        <v>2.303943287549845E-2</v>
      </c>
      <c r="I71" s="76">
        <f t="shared" si="2"/>
        <v>1.2693264340525082E-5</v>
      </c>
      <c r="J71" s="172">
        <v>5.5E-2</v>
      </c>
      <c r="K71" s="77">
        <f t="shared" si="3"/>
        <v>3.0301507094443866E-5</v>
      </c>
      <c r="L71" s="124"/>
      <c r="M71" s="158"/>
      <c r="N71" s="182"/>
    </row>
    <row r="72" spans="2:14">
      <c r="B72" s="34" t="s">
        <v>194</v>
      </c>
      <c r="C72" s="73" t="s">
        <v>195</v>
      </c>
      <c r="D72" s="81">
        <v>132.66</v>
      </c>
      <c r="E72" s="82">
        <v>1740.45901</v>
      </c>
      <c r="F72" s="82">
        <f t="shared" si="1"/>
        <v>230889.29226660001</v>
      </c>
      <c r="G72" s="74">
        <f t="shared" si="0"/>
        <v>4.2950534246579009E-3</v>
      </c>
      <c r="H72" s="172">
        <v>1.7789838685361072E-2</v>
      </c>
      <c r="I72" s="76">
        <f t="shared" si="2"/>
        <v>7.6408307569671681E-5</v>
      </c>
      <c r="J72" s="172">
        <v>0.06</v>
      </c>
      <c r="K72" s="77">
        <f t="shared" si="3"/>
        <v>2.5770320547947406E-4</v>
      </c>
      <c r="L72" s="124"/>
      <c r="M72" s="158"/>
      <c r="N72" s="182"/>
    </row>
    <row r="73" spans="2:14">
      <c r="B73" s="34" t="s">
        <v>196</v>
      </c>
      <c r="C73" s="73" t="s">
        <v>197</v>
      </c>
      <c r="D73" s="81">
        <v>106.86</v>
      </c>
      <c r="E73" s="82">
        <v>534.83149000000003</v>
      </c>
      <c r="F73" s="82">
        <f t="shared" si="1"/>
        <v>57152.093021400004</v>
      </c>
      <c r="G73" s="74">
        <f t="shared" si="0"/>
        <v>1.0631558113768814E-3</v>
      </c>
      <c r="H73" s="172">
        <v>2.1710649447875725E-2</v>
      </c>
      <c r="I73" s="76">
        <f t="shared" si="2"/>
        <v>2.3081803129275356E-5</v>
      </c>
      <c r="J73" s="172">
        <v>8.5000000000000006E-2</v>
      </c>
      <c r="K73" s="77">
        <f t="shared" si="3"/>
        <v>9.0368243967034928E-5</v>
      </c>
      <c r="L73" s="124"/>
      <c r="M73" s="158"/>
      <c r="N73" s="182"/>
    </row>
    <row r="74" spans="2:14">
      <c r="B74" s="34" t="s">
        <v>198</v>
      </c>
      <c r="C74" s="73" t="s">
        <v>199</v>
      </c>
      <c r="D74" s="81">
        <v>294.11</v>
      </c>
      <c r="E74" s="82">
        <v>222.55364</v>
      </c>
      <c r="F74" s="82">
        <f t="shared" si="1"/>
        <v>65455.251060400005</v>
      </c>
      <c r="G74" s="74">
        <f t="shared" si="0"/>
        <v>1.2176129844263118E-3</v>
      </c>
      <c r="H74" s="172">
        <v>2.4344632960456972E-2</v>
      </c>
      <c r="I74" s="76">
        <f t="shared" si="2"/>
        <v>2.9642341193745171E-5</v>
      </c>
      <c r="J74" s="172">
        <v>0.105</v>
      </c>
      <c r="K74" s="77">
        <f t="shared" si="3"/>
        <v>1.2784936336476273E-4</v>
      </c>
      <c r="L74" s="124"/>
      <c r="M74" s="158"/>
      <c r="N74" s="182"/>
    </row>
    <row r="75" spans="2:14">
      <c r="B75" s="34" t="s">
        <v>200</v>
      </c>
      <c r="C75" s="73" t="s">
        <v>201</v>
      </c>
      <c r="D75" s="81">
        <v>41.54</v>
      </c>
      <c r="E75" s="82">
        <v>594.27331000000004</v>
      </c>
      <c r="F75" s="82">
        <f t="shared" si="1"/>
        <v>24686.113297399999</v>
      </c>
      <c r="G75" s="74">
        <f t="shared" si="0"/>
        <v>4.5921651202890645E-4</v>
      </c>
      <c r="H75" s="172" t="s">
        <v>57</v>
      </c>
      <c r="I75" s="76" t="str">
        <f t="shared" si="2"/>
        <v>n/a</v>
      </c>
      <c r="J75" s="172">
        <v>0.28999999999999998</v>
      </c>
      <c r="K75" s="77">
        <f t="shared" si="3"/>
        <v>1.3317278848838285E-4</v>
      </c>
      <c r="L75" s="124"/>
      <c r="M75" s="158"/>
      <c r="N75" s="182"/>
    </row>
    <row r="76" spans="2:14">
      <c r="B76" s="34" t="s">
        <v>202</v>
      </c>
      <c r="C76" s="73" t="s">
        <v>203</v>
      </c>
      <c r="D76" s="81">
        <v>363.22</v>
      </c>
      <c r="E76" s="82">
        <v>271.62765999999999</v>
      </c>
      <c r="F76" s="82" t="str">
        <f t="shared" si="1"/>
        <v>Excl.</v>
      </c>
      <c r="G76" s="74">
        <f t="shared" si="0"/>
        <v>0</v>
      </c>
      <c r="H76" s="172">
        <v>8.2594570783547164E-3</v>
      </c>
      <c r="I76" s="76">
        <f t="shared" si="2"/>
        <v>0</v>
      </c>
      <c r="J76" s="172" t="s">
        <v>107</v>
      </c>
      <c r="K76" s="77" t="str">
        <f t="shared" si="3"/>
        <v>n/a</v>
      </c>
      <c r="L76" s="124"/>
      <c r="M76" s="158"/>
      <c r="N76" s="182"/>
    </row>
    <row r="77" spans="2:14">
      <c r="B77" s="34" t="s">
        <v>1288</v>
      </c>
      <c r="C77" s="73" t="s">
        <v>1289</v>
      </c>
      <c r="D77" s="81">
        <v>62.24</v>
      </c>
      <c r="E77" s="82">
        <v>445.24698000000001</v>
      </c>
      <c r="F77" s="82">
        <f t="shared" si="1"/>
        <v>27712.172035200001</v>
      </c>
      <c r="G77" s="74">
        <f t="shared" si="0"/>
        <v>5.1550792258941254E-4</v>
      </c>
      <c r="H77" s="172">
        <v>5.1413881748071976E-3</v>
      </c>
      <c r="I77" s="76">
        <f t="shared" si="2"/>
        <v>2.6504263372206298E-6</v>
      </c>
      <c r="J77" s="172">
        <v>0.14000000000000001</v>
      </c>
      <c r="K77" s="77">
        <f t="shared" si="3"/>
        <v>7.2171109162517768E-5</v>
      </c>
      <c r="L77" s="124"/>
      <c r="M77" s="158"/>
      <c r="N77" s="182"/>
    </row>
    <row r="78" spans="2:14">
      <c r="B78" s="34" t="s">
        <v>204</v>
      </c>
      <c r="C78" s="73" t="s">
        <v>205</v>
      </c>
      <c r="D78" s="81">
        <v>557.86</v>
      </c>
      <c r="E78" s="82">
        <v>35.124279999999999</v>
      </c>
      <c r="F78" s="82">
        <f t="shared" si="1"/>
        <v>19594.4308408</v>
      </c>
      <c r="G78" s="74">
        <f t="shared" si="0"/>
        <v>3.6449991448639704E-4</v>
      </c>
      <c r="H78" s="172">
        <v>9.3213351019969162E-3</v>
      </c>
      <c r="I78" s="76">
        <f t="shared" si="2"/>
        <v>3.397625847576927E-6</v>
      </c>
      <c r="J78" s="172">
        <v>0.11</v>
      </c>
      <c r="K78" s="77">
        <f t="shared" si="3"/>
        <v>4.0094990593503674E-5</v>
      </c>
      <c r="L78" s="124"/>
      <c r="M78" s="158"/>
      <c r="N78" s="182"/>
    </row>
    <row r="79" spans="2:14">
      <c r="B79" s="34" t="s">
        <v>206</v>
      </c>
      <c r="C79" s="73" t="s">
        <v>207</v>
      </c>
      <c r="D79" s="81">
        <v>62.64</v>
      </c>
      <c r="E79" s="82">
        <v>480.46447999999998</v>
      </c>
      <c r="F79" s="82">
        <f t="shared" si="1"/>
        <v>30096.295027199998</v>
      </c>
      <c r="G79" s="74">
        <f t="shared" si="0"/>
        <v>5.5985790314100749E-4</v>
      </c>
      <c r="H79" s="172">
        <v>3.2567049808429116E-2</v>
      </c>
      <c r="I79" s="76">
        <f t="shared" si="2"/>
        <v>1.8232920217235874E-5</v>
      </c>
      <c r="J79" s="172">
        <v>0.02</v>
      </c>
      <c r="K79" s="77">
        <f t="shared" si="3"/>
        <v>1.119715806282015E-5</v>
      </c>
      <c r="L79" s="124"/>
      <c r="M79" s="158"/>
      <c r="N79" s="182"/>
    </row>
    <row r="80" spans="2:14">
      <c r="B80" s="34" t="s">
        <v>208</v>
      </c>
      <c r="C80" s="73" t="s">
        <v>209</v>
      </c>
      <c r="D80" s="81">
        <v>304.05</v>
      </c>
      <c r="E80" s="82">
        <v>405.04313999999999</v>
      </c>
      <c r="F80" s="82">
        <f t="shared" si="1"/>
        <v>123153.366717</v>
      </c>
      <c r="G80" s="74">
        <f t="shared" si="0"/>
        <v>2.2909260290219103E-3</v>
      </c>
      <c r="H80" s="172">
        <v>2.0259825686564713E-2</v>
      </c>
      <c r="I80" s="76">
        <f t="shared" si="2"/>
        <v>4.6413762008797795E-5</v>
      </c>
      <c r="J80" s="172">
        <v>8.5000000000000006E-2</v>
      </c>
      <c r="K80" s="77">
        <f t="shared" si="3"/>
        <v>1.9472871246686239E-4</v>
      </c>
      <c r="L80" s="124"/>
      <c r="M80" s="158"/>
      <c r="N80" s="182"/>
    </row>
    <row r="81" spans="2:14">
      <c r="B81" s="34" t="s">
        <v>210</v>
      </c>
      <c r="C81" s="73" t="s">
        <v>211</v>
      </c>
      <c r="D81" s="81">
        <v>268.12</v>
      </c>
      <c r="E81" s="82">
        <v>139.71496999999999</v>
      </c>
      <c r="F81" s="82">
        <f t="shared" si="1"/>
        <v>37460.377756399997</v>
      </c>
      <c r="G81" s="74">
        <f t="shared" si="0"/>
        <v>6.9684619062292976E-4</v>
      </c>
      <c r="H81" s="172">
        <v>6.7134119051171122E-3</v>
      </c>
      <c r="I81" s="76">
        <f t="shared" si="2"/>
        <v>4.6782155121634849E-6</v>
      </c>
      <c r="J81" s="172">
        <v>0.11</v>
      </c>
      <c r="K81" s="77">
        <f t="shared" si="3"/>
        <v>7.6653080968522278E-5</v>
      </c>
      <c r="L81" s="124"/>
      <c r="M81" s="158"/>
      <c r="N81" s="182"/>
    </row>
    <row r="82" spans="2:14">
      <c r="B82" s="34" t="s">
        <v>212</v>
      </c>
      <c r="C82" s="73" t="s">
        <v>213</v>
      </c>
      <c r="D82" s="81">
        <v>4198.53</v>
      </c>
      <c r="E82" s="82">
        <v>16.72871</v>
      </c>
      <c r="F82" s="82">
        <f t="shared" si="1"/>
        <v>70235.990796300001</v>
      </c>
      <c r="G82" s="74">
        <f t="shared" si="0"/>
        <v>1.3065453570517431E-3</v>
      </c>
      <c r="H82" s="172" t="s">
        <v>57</v>
      </c>
      <c r="I82" s="76" t="str">
        <f t="shared" si="2"/>
        <v>n/a</v>
      </c>
      <c r="J82" s="172">
        <v>7.4999999999999997E-2</v>
      </c>
      <c r="K82" s="77">
        <f t="shared" si="3"/>
        <v>9.7990901778880724E-5</v>
      </c>
      <c r="L82" s="124"/>
      <c r="M82" s="158"/>
      <c r="N82" s="182"/>
    </row>
    <row r="83" spans="2:14">
      <c r="B83" s="34" t="s">
        <v>214</v>
      </c>
      <c r="C83" s="73" t="s">
        <v>215</v>
      </c>
      <c r="D83" s="81">
        <v>478.29</v>
      </c>
      <c r="E83" s="82">
        <v>468.90953000000002</v>
      </c>
      <c r="F83" s="82">
        <f t="shared" si="1"/>
        <v>224274.73910370001</v>
      </c>
      <c r="G83" s="74">
        <f t="shared" si="0"/>
        <v>4.1720080511111219E-3</v>
      </c>
      <c r="H83" s="172">
        <v>1.2544690459762906E-2</v>
      </c>
      <c r="I83" s="76">
        <f t="shared" si="2"/>
        <v>5.2336549596827726E-5</v>
      </c>
      <c r="J83" s="172">
        <v>0.06</v>
      </c>
      <c r="K83" s="77">
        <f t="shared" si="3"/>
        <v>2.5032048306666729E-4</v>
      </c>
      <c r="L83" s="124"/>
      <c r="M83" s="158"/>
      <c r="N83" s="182"/>
    </row>
    <row r="84" spans="2:14">
      <c r="B84" s="34" t="s">
        <v>216</v>
      </c>
      <c r="C84" s="73" t="s">
        <v>217</v>
      </c>
      <c r="D84" s="81">
        <v>171.65</v>
      </c>
      <c r="E84" s="82">
        <v>77.981589999999997</v>
      </c>
      <c r="F84" s="82">
        <f t="shared" si="1"/>
        <v>13385.5399235</v>
      </c>
      <c r="G84" s="74">
        <f t="shared" si="0"/>
        <v>2.4900075930303487E-4</v>
      </c>
      <c r="H84" s="172">
        <v>2.1905039324206229E-2</v>
      </c>
      <c r="I84" s="76">
        <f t="shared" si="2"/>
        <v>5.4543714242901888E-6</v>
      </c>
      <c r="J84" s="172">
        <v>0.02</v>
      </c>
      <c r="K84" s="77">
        <f t="shared" si="3"/>
        <v>4.9800151860606971E-6</v>
      </c>
      <c r="L84" s="124"/>
      <c r="M84" s="158"/>
      <c r="N84" s="182"/>
    </row>
    <row r="85" spans="2:14">
      <c r="B85" s="34" t="s">
        <v>218</v>
      </c>
      <c r="C85" s="73" t="s">
        <v>219</v>
      </c>
      <c r="D85" s="81">
        <v>37.700000000000003</v>
      </c>
      <c r="E85" s="82">
        <v>130.75076999999999</v>
      </c>
      <c r="F85" s="82">
        <f t="shared" si="1"/>
        <v>4929.3040289999999</v>
      </c>
      <c r="G85" s="74">
        <f t="shared" si="0"/>
        <v>9.1695998299004208E-5</v>
      </c>
      <c r="H85" s="172" t="s">
        <v>57</v>
      </c>
      <c r="I85" s="76" t="str">
        <f t="shared" si="2"/>
        <v>n/a</v>
      </c>
      <c r="J85" s="172">
        <v>6.5000000000000002E-2</v>
      </c>
      <c r="K85" s="77">
        <f t="shared" si="3"/>
        <v>5.9602398894352736E-6</v>
      </c>
      <c r="L85" s="124"/>
      <c r="M85" s="158"/>
      <c r="N85" s="182"/>
    </row>
    <row r="86" spans="2:14">
      <c r="B86" s="34" t="s">
        <v>220</v>
      </c>
      <c r="C86" s="73" t="s">
        <v>221</v>
      </c>
      <c r="D86" s="81">
        <v>567.72</v>
      </c>
      <c r="E86" s="82">
        <v>77.36524</v>
      </c>
      <c r="F86" s="82">
        <f t="shared" si="1"/>
        <v>43921.794052800004</v>
      </c>
      <c r="G86" s="74">
        <f t="shared" si="0"/>
        <v>8.1704287847950119E-4</v>
      </c>
      <c r="H86" s="172">
        <v>1.2682308180088775E-2</v>
      </c>
      <c r="I86" s="76">
        <f t="shared" si="2"/>
        <v>1.0361989581223858E-5</v>
      </c>
      <c r="J86" s="172">
        <v>0.08</v>
      </c>
      <c r="K86" s="77">
        <f t="shared" si="3"/>
        <v>6.5363430278360092E-5</v>
      </c>
      <c r="L86" s="124"/>
      <c r="M86" s="158"/>
      <c r="N86" s="182"/>
    </row>
    <row r="87" spans="2:14">
      <c r="B87" s="34" t="s">
        <v>222</v>
      </c>
      <c r="C87" s="73" t="s">
        <v>223</v>
      </c>
      <c r="D87" s="81">
        <v>52.64</v>
      </c>
      <c r="E87" s="82">
        <v>272.14890000000003</v>
      </c>
      <c r="F87" s="82">
        <f t="shared" si="1"/>
        <v>14325.918096000001</v>
      </c>
      <c r="G87" s="74">
        <f t="shared" ref="G87:G150" si="4">IF(F87="Excl.",0,F87/SUM($F$23:$F$525))</f>
        <v>2.6649388100919872E-4</v>
      </c>
      <c r="H87" s="172">
        <v>1.5197568389057751E-2</v>
      </c>
      <c r="I87" s="76">
        <f t="shared" si="2"/>
        <v>4.0500589819027166E-6</v>
      </c>
      <c r="J87" s="172">
        <v>0.105</v>
      </c>
      <c r="K87" s="77">
        <f t="shared" si="3"/>
        <v>2.7981857505965864E-5</v>
      </c>
      <c r="L87" s="124"/>
      <c r="M87" s="158"/>
      <c r="N87" s="182"/>
    </row>
    <row r="88" spans="2:14">
      <c r="B88" s="34" t="s">
        <v>224</v>
      </c>
      <c r="C88" s="73" t="s">
        <v>225</v>
      </c>
      <c r="D88" s="81">
        <v>747.29</v>
      </c>
      <c r="E88" s="82">
        <v>78.504440000000002</v>
      </c>
      <c r="F88" s="82">
        <f t="shared" ref="F88:F151" si="5">IF(J88="","Excl.",D88*E88)</f>
        <v>58665.582967599999</v>
      </c>
      <c r="G88" s="74">
        <f t="shared" si="4"/>
        <v>1.0913100844174243E-3</v>
      </c>
      <c r="H88" s="172" t="s">
        <v>57</v>
      </c>
      <c r="I88" s="76" t="str">
        <f t="shared" ref="I88:I151" si="6">IFERROR($H88*$G88, "n/a")</f>
        <v>n/a</v>
      </c>
      <c r="J88" s="172">
        <v>0.26</v>
      </c>
      <c r="K88" s="77">
        <f t="shared" ref="K88:K151" si="7">IFERROR($J88*$G88, "n/a")</f>
        <v>2.8374062194853032E-4</v>
      </c>
      <c r="L88" s="124"/>
      <c r="M88" s="158"/>
      <c r="N88" s="182"/>
    </row>
    <row r="89" spans="2:14">
      <c r="B89" s="34" t="s">
        <v>226</v>
      </c>
      <c r="C89" s="73" t="s">
        <v>227</v>
      </c>
      <c r="D89" s="81">
        <v>69.77</v>
      </c>
      <c r="E89" s="82">
        <v>157.80091999999999</v>
      </c>
      <c r="F89" s="82" t="str">
        <f t="shared" si="5"/>
        <v>Excl.</v>
      </c>
      <c r="G89" s="74">
        <f t="shared" si="4"/>
        <v>0</v>
      </c>
      <c r="H89" s="172" t="s">
        <v>57</v>
      </c>
      <c r="I89" s="76" t="str">
        <f t="shared" si="6"/>
        <v>n/a</v>
      </c>
      <c r="J89" s="172" t="s">
        <v>107</v>
      </c>
      <c r="K89" s="77" t="str">
        <f t="shared" si="7"/>
        <v>n/a</v>
      </c>
      <c r="L89" s="124"/>
      <c r="M89" s="158"/>
      <c r="N89" s="182"/>
    </row>
    <row r="90" spans="2:14">
      <c r="B90" s="34" t="s">
        <v>228</v>
      </c>
      <c r="C90" s="73" t="s">
        <v>229</v>
      </c>
      <c r="D90" s="81">
        <v>65.2</v>
      </c>
      <c r="E90" s="82">
        <v>851.02283999999997</v>
      </c>
      <c r="F90" s="82">
        <f t="shared" si="5"/>
        <v>55486.689167999997</v>
      </c>
      <c r="G90" s="74">
        <f t="shared" si="4"/>
        <v>1.032175602404155E-3</v>
      </c>
      <c r="H90" s="172">
        <v>1.3803680981595092E-2</v>
      </c>
      <c r="I90" s="76">
        <f t="shared" si="6"/>
        <v>1.4247822732572692E-5</v>
      </c>
      <c r="J90" s="172">
        <v>0.12</v>
      </c>
      <c r="K90" s="77">
        <f t="shared" si="7"/>
        <v>1.238610722884986E-4</v>
      </c>
      <c r="L90" s="124"/>
      <c r="M90" s="158"/>
      <c r="N90" s="182"/>
    </row>
    <row r="91" spans="2:14">
      <c r="B91" s="34" t="s">
        <v>230</v>
      </c>
      <c r="C91" s="73" t="s">
        <v>231</v>
      </c>
      <c r="D91" s="81">
        <v>105.6</v>
      </c>
      <c r="E91" s="82">
        <v>705.24081999999999</v>
      </c>
      <c r="F91" s="82">
        <f t="shared" si="5"/>
        <v>74473.43059199999</v>
      </c>
      <c r="G91" s="74">
        <f t="shared" si="4"/>
        <v>1.3853711446300079E-3</v>
      </c>
      <c r="H91" s="172">
        <v>2.0075757575757577E-2</v>
      </c>
      <c r="I91" s="76">
        <f t="shared" si="6"/>
        <v>2.7812375252041826E-5</v>
      </c>
      <c r="J91" s="172">
        <v>0.105</v>
      </c>
      <c r="K91" s="77">
        <f t="shared" si="7"/>
        <v>1.4546397018615082E-4</v>
      </c>
      <c r="L91" s="124"/>
      <c r="M91" s="158"/>
      <c r="N91" s="182"/>
    </row>
    <row r="92" spans="2:14">
      <c r="B92" s="34" t="s">
        <v>232</v>
      </c>
      <c r="C92" s="73" t="s">
        <v>233</v>
      </c>
      <c r="D92" s="81">
        <v>86.38</v>
      </c>
      <c r="E92" s="82">
        <v>392.47523000000001</v>
      </c>
      <c r="F92" s="82">
        <f t="shared" si="5"/>
        <v>33902.010367399998</v>
      </c>
      <c r="G92" s="74">
        <f t="shared" si="4"/>
        <v>6.3065265739199825E-4</v>
      </c>
      <c r="H92" s="172">
        <v>1.9448946515397084E-2</v>
      </c>
      <c r="I92" s="76">
        <f t="shared" si="6"/>
        <v>1.2265529803410016E-5</v>
      </c>
      <c r="J92" s="172">
        <v>0.1</v>
      </c>
      <c r="K92" s="77">
        <f t="shared" si="7"/>
        <v>6.3065265739199831E-5</v>
      </c>
      <c r="L92" s="124"/>
      <c r="M92" s="158"/>
      <c r="N92" s="182"/>
    </row>
    <row r="93" spans="2:14">
      <c r="B93" s="34" t="s">
        <v>234</v>
      </c>
      <c r="C93" s="73" t="s">
        <v>235</v>
      </c>
      <c r="D93" s="81">
        <v>24.69</v>
      </c>
      <c r="E93" s="82">
        <v>513.62106000000006</v>
      </c>
      <c r="F93" s="82">
        <f t="shared" si="5"/>
        <v>12681.303971400002</v>
      </c>
      <c r="G93" s="74">
        <f t="shared" si="4"/>
        <v>2.3590040714663535E-4</v>
      </c>
      <c r="H93" s="172">
        <v>2.7541514783313084E-2</v>
      </c>
      <c r="I93" s="76">
        <f t="shared" si="6"/>
        <v>6.4970545508186333E-6</v>
      </c>
      <c r="J93" s="172">
        <v>5.0000000000000001E-3</v>
      </c>
      <c r="K93" s="77">
        <f t="shared" si="7"/>
        <v>1.1795020357331769E-6</v>
      </c>
      <c r="L93" s="124"/>
      <c r="M93" s="158"/>
      <c r="N93" s="182"/>
    </row>
    <row r="94" spans="2:14">
      <c r="B94" s="34" t="s">
        <v>236</v>
      </c>
      <c r="C94" s="73" t="s">
        <v>237</v>
      </c>
      <c r="D94" s="81">
        <v>192.98</v>
      </c>
      <c r="E94" s="82">
        <v>286.62747000000002</v>
      </c>
      <c r="F94" s="82">
        <f t="shared" si="5"/>
        <v>55313.369160599999</v>
      </c>
      <c r="G94" s="74">
        <f t="shared" si="4"/>
        <v>1.0289514654853863E-3</v>
      </c>
      <c r="H94" s="172">
        <v>2.1556637993574466E-2</v>
      </c>
      <c r="I94" s="76">
        <f t="shared" si="6"/>
        <v>2.2180734254426402E-5</v>
      </c>
      <c r="J94" s="172">
        <v>7.0000000000000007E-2</v>
      </c>
      <c r="K94" s="77">
        <f t="shared" si="7"/>
        <v>7.2026602583977051E-5</v>
      </c>
      <c r="L94" s="124"/>
      <c r="M94" s="158"/>
      <c r="N94" s="182"/>
    </row>
    <row r="95" spans="2:14">
      <c r="B95" s="34" t="s">
        <v>238</v>
      </c>
      <c r="C95" s="73" t="s">
        <v>239</v>
      </c>
      <c r="D95" s="81">
        <v>502.98</v>
      </c>
      <c r="E95" s="82">
        <v>1378.54564</v>
      </c>
      <c r="F95" s="82">
        <f t="shared" si="5"/>
        <v>693380.8860072</v>
      </c>
      <c r="G95" s="74">
        <f t="shared" si="4"/>
        <v>1.2898423828155852E-2</v>
      </c>
      <c r="H95" s="172" t="s">
        <v>57</v>
      </c>
      <c r="I95" s="76" t="str">
        <f t="shared" si="6"/>
        <v>n/a</v>
      </c>
      <c r="J95" s="172">
        <v>9.5000000000000001E-2</v>
      </c>
      <c r="K95" s="77">
        <f t="shared" si="7"/>
        <v>1.225350263674806E-3</v>
      </c>
      <c r="L95" s="124"/>
      <c r="M95" s="158"/>
      <c r="N95" s="182"/>
    </row>
    <row r="96" spans="2:14">
      <c r="B96" s="34" t="s">
        <v>240</v>
      </c>
      <c r="C96" s="73" t="s">
        <v>241</v>
      </c>
      <c r="D96" s="81">
        <v>73.64</v>
      </c>
      <c r="E96" s="82">
        <v>211.34669</v>
      </c>
      <c r="F96" s="82">
        <f t="shared" si="5"/>
        <v>15563.5702516</v>
      </c>
      <c r="G96" s="74">
        <f t="shared" si="4"/>
        <v>2.8951695876763828E-4</v>
      </c>
      <c r="H96" s="172">
        <v>5.1602390005431834E-2</v>
      </c>
      <c r="I96" s="76">
        <f t="shared" si="6"/>
        <v>1.4939767019514198E-5</v>
      </c>
      <c r="J96" s="172">
        <v>0.03</v>
      </c>
      <c r="K96" s="77">
        <f t="shared" si="7"/>
        <v>8.6855087630291479E-6</v>
      </c>
      <c r="L96" s="124"/>
      <c r="M96" s="158"/>
      <c r="N96" s="182"/>
    </row>
    <row r="97" spans="2:14">
      <c r="B97" s="34" t="s">
        <v>242</v>
      </c>
      <c r="C97" s="73" t="s">
        <v>243</v>
      </c>
      <c r="D97" s="81">
        <v>105.5</v>
      </c>
      <c r="E97" s="82">
        <v>1481.75163</v>
      </c>
      <c r="F97" s="82">
        <f t="shared" si="5"/>
        <v>156324.79696499999</v>
      </c>
      <c r="G97" s="74">
        <f t="shared" si="4"/>
        <v>2.9079882742600494E-3</v>
      </c>
      <c r="H97" s="172" t="s">
        <v>57</v>
      </c>
      <c r="I97" s="76" t="str">
        <f t="shared" si="6"/>
        <v>n/a</v>
      </c>
      <c r="J97" s="172">
        <v>0.13</v>
      </c>
      <c r="K97" s="77">
        <f t="shared" si="7"/>
        <v>3.7803847565380641E-4</v>
      </c>
      <c r="L97" s="124"/>
      <c r="M97" s="158"/>
      <c r="N97" s="182"/>
    </row>
    <row r="98" spans="2:14">
      <c r="B98" s="34" t="s">
        <v>244</v>
      </c>
      <c r="C98" s="73" t="s">
        <v>245</v>
      </c>
      <c r="D98" s="81">
        <v>47.18</v>
      </c>
      <c r="E98" s="82">
        <v>2035.4358400000001</v>
      </c>
      <c r="F98" s="82">
        <f t="shared" si="5"/>
        <v>96031.862931199998</v>
      </c>
      <c r="G98" s="74">
        <f t="shared" si="4"/>
        <v>1.7864058471913583E-3</v>
      </c>
      <c r="H98" s="172">
        <v>5.2564646036456122E-2</v>
      </c>
      <c r="I98" s="76">
        <f t="shared" si="6"/>
        <v>9.390179103506927E-5</v>
      </c>
      <c r="J98" s="172">
        <v>0.3</v>
      </c>
      <c r="K98" s="77">
        <f t="shared" si="7"/>
        <v>5.359217541574075E-4</v>
      </c>
      <c r="L98" s="124"/>
      <c r="M98" s="158"/>
      <c r="N98" s="182"/>
    </row>
    <row r="99" spans="2:14">
      <c r="B99" s="34" t="s">
        <v>246</v>
      </c>
      <c r="C99" s="73" t="s">
        <v>247</v>
      </c>
      <c r="D99" s="81">
        <v>29.94</v>
      </c>
      <c r="E99" s="82">
        <v>303.60888</v>
      </c>
      <c r="F99" s="82">
        <f t="shared" si="5"/>
        <v>9090.0498672000012</v>
      </c>
      <c r="G99" s="74">
        <f t="shared" si="4"/>
        <v>1.6909510800244349E-4</v>
      </c>
      <c r="H99" s="172">
        <v>3.0260521042084168E-2</v>
      </c>
      <c r="I99" s="76">
        <f t="shared" si="6"/>
        <v>5.116906073821436E-6</v>
      </c>
      <c r="J99" s="172">
        <v>7.4999999999999997E-2</v>
      </c>
      <c r="K99" s="77">
        <f t="shared" si="7"/>
        <v>1.2682133100183261E-5</v>
      </c>
      <c r="L99" s="124"/>
      <c r="M99" s="158"/>
      <c r="N99" s="182"/>
    </row>
    <row r="100" spans="2:14">
      <c r="B100" s="34" t="s">
        <v>248</v>
      </c>
      <c r="C100" s="73" t="s">
        <v>249</v>
      </c>
      <c r="D100" s="81">
        <v>24.44</v>
      </c>
      <c r="E100" s="82">
        <v>763.13996999999995</v>
      </c>
      <c r="F100" s="82">
        <f t="shared" si="5"/>
        <v>18651.1408668</v>
      </c>
      <c r="G100" s="74">
        <f t="shared" si="4"/>
        <v>3.4695262680795394E-4</v>
      </c>
      <c r="H100" s="172">
        <v>3.6006546644844518E-2</v>
      </c>
      <c r="I100" s="76">
        <f t="shared" si="6"/>
        <v>1.2492565940711925E-5</v>
      </c>
      <c r="J100" s="172">
        <v>7.0000000000000007E-2</v>
      </c>
      <c r="K100" s="77">
        <f t="shared" si="7"/>
        <v>2.4286683876556778E-5</v>
      </c>
      <c r="L100" s="124"/>
      <c r="M100" s="158"/>
      <c r="N100" s="182"/>
    </row>
    <row r="101" spans="2:14">
      <c r="B101" s="34" t="s">
        <v>250</v>
      </c>
      <c r="C101" s="73" t="s">
        <v>251</v>
      </c>
      <c r="D101" s="81">
        <v>276.06</v>
      </c>
      <c r="E101" s="82">
        <v>235.19374999999999</v>
      </c>
      <c r="F101" s="82" t="str">
        <f t="shared" si="5"/>
        <v>Excl.</v>
      </c>
      <c r="G101" s="74">
        <f t="shared" si="4"/>
        <v>0</v>
      </c>
      <c r="H101" s="172">
        <v>2.1734405564007822E-3</v>
      </c>
      <c r="I101" s="76">
        <f t="shared" si="6"/>
        <v>0</v>
      </c>
      <c r="J101" s="172" t="s">
        <v>107</v>
      </c>
      <c r="K101" s="77" t="str">
        <f t="shared" si="7"/>
        <v>n/a</v>
      </c>
      <c r="L101" s="124"/>
      <c r="M101" s="158"/>
      <c r="N101" s="182"/>
    </row>
    <row r="102" spans="2:14">
      <c r="B102" s="34" t="s">
        <v>252</v>
      </c>
      <c r="C102" s="73" t="s">
        <v>253</v>
      </c>
      <c r="D102" s="81">
        <v>31.89</v>
      </c>
      <c r="E102" s="82">
        <v>1167.4041099999999</v>
      </c>
      <c r="F102" s="82" t="str">
        <f t="shared" si="5"/>
        <v>Excl.</v>
      </c>
      <c r="G102" s="74">
        <f t="shared" si="4"/>
        <v>0</v>
      </c>
      <c r="H102" s="172" t="s">
        <v>57</v>
      </c>
      <c r="I102" s="76" t="str">
        <f t="shared" si="6"/>
        <v>n/a</v>
      </c>
      <c r="J102" s="172" t="s">
        <v>107</v>
      </c>
      <c r="K102" s="77" t="str">
        <f t="shared" si="7"/>
        <v>n/a</v>
      </c>
      <c r="L102" s="124"/>
      <c r="M102" s="158"/>
      <c r="N102" s="182"/>
    </row>
    <row r="103" spans="2:14">
      <c r="B103" s="34" t="s">
        <v>254</v>
      </c>
      <c r="C103" s="73" t="s">
        <v>255</v>
      </c>
      <c r="D103" s="81">
        <v>138.68</v>
      </c>
      <c r="E103" s="82">
        <v>110.54693</v>
      </c>
      <c r="F103" s="82">
        <f t="shared" si="5"/>
        <v>15330.648252400002</v>
      </c>
      <c r="G103" s="74">
        <f t="shared" si="4"/>
        <v>2.8518409248128415E-4</v>
      </c>
      <c r="H103" s="172" t="s">
        <v>57</v>
      </c>
      <c r="I103" s="76" t="str">
        <f t="shared" si="6"/>
        <v>n/a</v>
      </c>
      <c r="J103" s="172">
        <v>0</v>
      </c>
      <c r="K103" s="77">
        <f t="shared" si="7"/>
        <v>0</v>
      </c>
      <c r="L103" s="124"/>
      <c r="M103" s="158"/>
      <c r="N103" s="182"/>
    </row>
    <row r="104" spans="2:14">
      <c r="B104" s="34" t="s">
        <v>256</v>
      </c>
      <c r="C104" s="73" t="s">
        <v>257</v>
      </c>
      <c r="D104" s="81">
        <v>39.57</v>
      </c>
      <c r="E104" s="82">
        <v>331.34719000000001</v>
      </c>
      <c r="F104" s="82">
        <f t="shared" si="5"/>
        <v>13111.4083083</v>
      </c>
      <c r="G104" s="74">
        <f t="shared" si="4"/>
        <v>2.4390130267118619E-4</v>
      </c>
      <c r="H104" s="172">
        <v>4.3467273186757645E-2</v>
      </c>
      <c r="I104" s="76">
        <f t="shared" si="6"/>
        <v>1.0601724553814513E-5</v>
      </c>
      <c r="J104" s="172">
        <v>7.4999999999999997E-2</v>
      </c>
      <c r="K104" s="77">
        <f t="shared" si="7"/>
        <v>1.8292597700338964E-5</v>
      </c>
      <c r="L104" s="124"/>
      <c r="M104" s="158"/>
      <c r="N104" s="182"/>
    </row>
    <row r="105" spans="2:14">
      <c r="B105" s="34" t="s">
        <v>258</v>
      </c>
      <c r="C105" s="73" t="s">
        <v>259</v>
      </c>
      <c r="D105" s="81">
        <v>118.2</v>
      </c>
      <c r="E105" s="82">
        <v>122.30941</v>
      </c>
      <c r="F105" s="82">
        <f t="shared" si="5"/>
        <v>14456.972262000001</v>
      </c>
      <c r="G105" s="74">
        <f t="shared" si="4"/>
        <v>2.6893177944514713E-4</v>
      </c>
      <c r="H105" s="172">
        <v>4.1962774957698817E-2</v>
      </c>
      <c r="I105" s="76">
        <f t="shared" si="6"/>
        <v>1.1285123739830202E-5</v>
      </c>
      <c r="J105" s="172">
        <v>0.1</v>
      </c>
      <c r="K105" s="77">
        <f t="shared" si="7"/>
        <v>2.6893177944514716E-5</v>
      </c>
      <c r="L105" s="124"/>
      <c r="M105" s="158"/>
      <c r="N105" s="182"/>
    </row>
    <row r="106" spans="2:14">
      <c r="B106" s="34" t="s">
        <v>260</v>
      </c>
      <c r="C106" s="73" t="s">
        <v>261</v>
      </c>
      <c r="D106" s="81">
        <v>227.15</v>
      </c>
      <c r="E106" s="82">
        <v>57.876800000000003</v>
      </c>
      <c r="F106" s="82">
        <f t="shared" si="5"/>
        <v>13146.715120000001</v>
      </c>
      <c r="G106" s="74">
        <f t="shared" si="4"/>
        <v>2.4455808775211035E-4</v>
      </c>
      <c r="H106" s="172">
        <v>6.6035659255998238E-3</v>
      </c>
      <c r="I106" s="76">
        <f t="shared" si="6"/>
        <v>1.6149554551096875E-6</v>
      </c>
      <c r="J106" s="172">
        <v>0.125</v>
      </c>
      <c r="K106" s="77">
        <f t="shared" si="7"/>
        <v>3.0569760969013793E-5</v>
      </c>
      <c r="L106" s="124"/>
      <c r="M106" s="158"/>
      <c r="N106" s="182"/>
    </row>
    <row r="107" spans="2:14">
      <c r="B107" s="34" t="s">
        <v>262</v>
      </c>
      <c r="C107" s="73" t="s">
        <v>263</v>
      </c>
      <c r="D107" s="81">
        <v>71.569999999999993</v>
      </c>
      <c r="E107" s="82">
        <v>299.33546000000001</v>
      </c>
      <c r="F107" s="82">
        <f t="shared" si="5"/>
        <v>21423.4388722</v>
      </c>
      <c r="G107" s="74">
        <f t="shared" si="4"/>
        <v>3.9852352438131015E-4</v>
      </c>
      <c r="H107" s="172">
        <v>3.0319966466396536E-2</v>
      </c>
      <c r="I107" s="76">
        <f t="shared" si="6"/>
        <v>1.2083219895311486E-5</v>
      </c>
      <c r="J107" s="172">
        <v>0.06</v>
      </c>
      <c r="K107" s="77">
        <f t="shared" si="7"/>
        <v>2.3911411462878609E-5</v>
      </c>
      <c r="L107" s="124"/>
      <c r="M107" s="158"/>
      <c r="N107" s="182"/>
    </row>
    <row r="108" spans="2:14">
      <c r="B108" s="34" t="s">
        <v>264</v>
      </c>
      <c r="C108" s="73" t="s">
        <v>265</v>
      </c>
      <c r="D108" s="81">
        <v>84.07</v>
      </c>
      <c r="E108" s="82">
        <v>808.22082</v>
      </c>
      <c r="F108" s="82">
        <f t="shared" si="5"/>
        <v>67947.12433739999</v>
      </c>
      <c r="G108" s="74">
        <f t="shared" si="4"/>
        <v>1.2639673594911987E-3</v>
      </c>
      <c r="H108" s="172">
        <v>2.4741287022719164E-2</v>
      </c>
      <c r="I108" s="76">
        <f t="shared" si="6"/>
        <v>3.1272179228520203E-5</v>
      </c>
      <c r="J108" s="172">
        <v>0.1</v>
      </c>
      <c r="K108" s="77">
        <f t="shared" si="7"/>
        <v>1.2639673594911987E-4</v>
      </c>
      <c r="L108" s="124"/>
      <c r="M108" s="158"/>
      <c r="N108" s="182"/>
    </row>
    <row r="109" spans="2:14">
      <c r="B109" s="34" t="s">
        <v>266</v>
      </c>
      <c r="C109" s="73" t="s">
        <v>267</v>
      </c>
      <c r="D109" s="81">
        <v>176.36</v>
      </c>
      <c r="E109" s="82">
        <v>55.696910000000003</v>
      </c>
      <c r="F109" s="82">
        <f t="shared" si="5"/>
        <v>9822.7070476000008</v>
      </c>
      <c r="G109" s="74">
        <f t="shared" si="4"/>
        <v>1.8272415810210646E-4</v>
      </c>
      <c r="H109" s="172" t="s">
        <v>57</v>
      </c>
      <c r="I109" s="76" t="str">
        <f t="shared" si="6"/>
        <v>n/a</v>
      </c>
      <c r="J109" s="172">
        <v>0.20499999999999999</v>
      </c>
      <c r="K109" s="77">
        <f t="shared" si="7"/>
        <v>3.7458452410931823E-5</v>
      </c>
      <c r="L109" s="124"/>
      <c r="M109" s="158"/>
      <c r="N109" s="182"/>
    </row>
    <row r="110" spans="2:14">
      <c r="B110" s="34" t="s">
        <v>268</v>
      </c>
      <c r="C110" s="73" t="s">
        <v>269</v>
      </c>
      <c r="D110" s="81">
        <v>19.13</v>
      </c>
      <c r="E110" s="82">
        <v>479.04969</v>
      </c>
      <c r="F110" s="82">
        <f t="shared" si="5"/>
        <v>9164.220569699999</v>
      </c>
      <c r="G110" s="74">
        <f t="shared" si="4"/>
        <v>1.7047484773248718E-4</v>
      </c>
      <c r="H110" s="172">
        <v>7.3183481442760059E-2</v>
      </c>
      <c r="I110" s="76">
        <f t="shared" si="6"/>
        <v>1.2475942855487822E-5</v>
      </c>
      <c r="J110" s="172">
        <v>0.01</v>
      </c>
      <c r="K110" s="77">
        <f t="shared" si="7"/>
        <v>1.7047484773248718E-6</v>
      </c>
      <c r="L110" s="124"/>
      <c r="M110" s="158"/>
      <c r="N110" s="182"/>
    </row>
    <row r="111" spans="2:14">
      <c r="B111" s="34" t="s">
        <v>270</v>
      </c>
      <c r="C111" s="73" t="s">
        <v>271</v>
      </c>
      <c r="D111" s="81">
        <v>130.53</v>
      </c>
      <c r="E111" s="82">
        <v>429.07956000000001</v>
      </c>
      <c r="F111" s="82">
        <f t="shared" si="5"/>
        <v>56007.754966799999</v>
      </c>
      <c r="G111" s="74">
        <f t="shared" si="4"/>
        <v>1.0418685830601133E-3</v>
      </c>
      <c r="H111" s="172" t="s">
        <v>57</v>
      </c>
      <c r="I111" s="76" t="str">
        <f t="shared" si="6"/>
        <v>n/a</v>
      </c>
      <c r="J111" s="172">
        <v>0.23</v>
      </c>
      <c r="K111" s="77">
        <f t="shared" si="7"/>
        <v>2.3962977410382606E-4</v>
      </c>
      <c r="L111" s="124"/>
      <c r="M111" s="158"/>
      <c r="N111" s="182"/>
    </row>
    <row r="112" spans="2:14">
      <c r="B112" s="34" t="s">
        <v>272</v>
      </c>
      <c r="C112" s="73" t="s">
        <v>273</v>
      </c>
      <c r="D112" s="81">
        <v>98.23</v>
      </c>
      <c r="E112" s="82">
        <v>360.65167000000002</v>
      </c>
      <c r="F112" s="82">
        <f t="shared" si="5"/>
        <v>35426.813544100005</v>
      </c>
      <c r="G112" s="74">
        <f t="shared" si="4"/>
        <v>6.5901738163591235E-4</v>
      </c>
      <c r="H112" s="172">
        <v>3.4612643795174591E-2</v>
      </c>
      <c r="I112" s="76">
        <f t="shared" si="6"/>
        <v>2.2810333885392468E-5</v>
      </c>
      <c r="J112" s="172">
        <v>0.06</v>
      </c>
      <c r="K112" s="77">
        <f t="shared" si="7"/>
        <v>3.9541042898154741E-5</v>
      </c>
      <c r="L112" s="124"/>
      <c r="M112" s="158"/>
      <c r="N112" s="182"/>
    </row>
    <row r="113" spans="2:14">
      <c r="B113" s="34" t="s">
        <v>274</v>
      </c>
      <c r="C113" s="73" t="s">
        <v>275</v>
      </c>
      <c r="D113" s="81">
        <v>67.03</v>
      </c>
      <c r="E113" s="82">
        <v>856.61870999999996</v>
      </c>
      <c r="F113" s="82">
        <f t="shared" si="5"/>
        <v>57419.152131299998</v>
      </c>
      <c r="G113" s="74">
        <f t="shared" si="4"/>
        <v>1.068123703708751E-3</v>
      </c>
      <c r="H113" s="172">
        <v>1.6708936297180368E-2</v>
      </c>
      <c r="I113" s="76">
        <f t="shared" si="6"/>
        <v>1.7847210922777877E-5</v>
      </c>
      <c r="J113" s="172">
        <v>0.23</v>
      </c>
      <c r="K113" s="77">
        <f t="shared" si="7"/>
        <v>2.4566845185301274E-4</v>
      </c>
      <c r="L113" s="124"/>
      <c r="M113" s="158"/>
      <c r="N113" s="182"/>
    </row>
    <row r="114" spans="2:14">
      <c r="B114" s="34" t="s">
        <v>276</v>
      </c>
      <c r="C114" s="73" t="s">
        <v>277</v>
      </c>
      <c r="D114" s="81">
        <v>148.31</v>
      </c>
      <c r="E114" s="82">
        <v>138.44901999999999</v>
      </c>
      <c r="F114" s="82">
        <f t="shared" si="5"/>
        <v>20533.3741562</v>
      </c>
      <c r="G114" s="74">
        <f t="shared" si="4"/>
        <v>3.8196634466502945E-4</v>
      </c>
      <c r="H114" s="172" t="s">
        <v>57</v>
      </c>
      <c r="I114" s="76" t="str">
        <f t="shared" si="6"/>
        <v>n/a</v>
      </c>
      <c r="J114" s="172">
        <v>0.125</v>
      </c>
      <c r="K114" s="77">
        <f t="shared" si="7"/>
        <v>4.7745793083128681E-5</v>
      </c>
      <c r="L114" s="124"/>
      <c r="M114" s="158"/>
      <c r="N114" s="182"/>
    </row>
    <row r="115" spans="2:14">
      <c r="B115" s="34" t="s">
        <v>278</v>
      </c>
      <c r="C115" s="73" t="s">
        <v>279</v>
      </c>
      <c r="D115" s="81">
        <v>398.44</v>
      </c>
      <c r="E115" s="82">
        <v>137.78604000000001</v>
      </c>
      <c r="F115" s="82">
        <f t="shared" si="5"/>
        <v>54899.469777600003</v>
      </c>
      <c r="G115" s="74">
        <f t="shared" si="4"/>
        <v>1.0212520180793749E-3</v>
      </c>
      <c r="H115" s="172">
        <v>2.0078305391024998E-2</v>
      </c>
      <c r="I115" s="76">
        <f t="shared" si="6"/>
        <v>2.050500990019827E-5</v>
      </c>
      <c r="J115" s="172">
        <v>0.08</v>
      </c>
      <c r="K115" s="77">
        <f t="shared" si="7"/>
        <v>8.1700161446349989E-5</v>
      </c>
      <c r="L115" s="124"/>
      <c r="M115" s="158"/>
      <c r="N115" s="182"/>
    </row>
    <row r="116" spans="2:14">
      <c r="B116" s="34" t="s">
        <v>280</v>
      </c>
      <c r="C116" s="73" t="s">
        <v>281</v>
      </c>
      <c r="D116" s="81">
        <v>26.77</v>
      </c>
      <c r="E116" s="82">
        <v>207.99153999999999</v>
      </c>
      <c r="F116" s="82" t="str">
        <f t="shared" si="5"/>
        <v>Excl.</v>
      </c>
      <c r="G116" s="74">
        <f t="shared" si="4"/>
        <v>0</v>
      </c>
      <c r="H116" s="172" t="s">
        <v>57</v>
      </c>
      <c r="I116" s="76" t="str">
        <f t="shared" si="6"/>
        <v>n/a</v>
      </c>
      <c r="J116" s="172" t="s">
        <v>107</v>
      </c>
      <c r="K116" s="77" t="str">
        <f t="shared" si="7"/>
        <v>n/a</v>
      </c>
      <c r="L116" s="124"/>
      <c r="M116" s="158"/>
      <c r="N116" s="182"/>
    </row>
    <row r="117" spans="2:14">
      <c r="B117" s="34" t="s">
        <v>282</v>
      </c>
      <c r="C117" s="73" t="s">
        <v>283</v>
      </c>
      <c r="D117" s="81">
        <v>205.82</v>
      </c>
      <c r="E117" s="82">
        <v>716.05159000000003</v>
      </c>
      <c r="F117" s="82">
        <f t="shared" si="5"/>
        <v>147377.73825379999</v>
      </c>
      <c r="G117" s="74">
        <f t="shared" si="4"/>
        <v>2.7415531192084099E-3</v>
      </c>
      <c r="H117" s="172">
        <v>6.2190263336896322E-3</v>
      </c>
      <c r="I117" s="76">
        <f t="shared" si="6"/>
        <v>1.7049791043566051E-5</v>
      </c>
      <c r="J117" s="172">
        <v>1.4999999999999999E-2</v>
      </c>
      <c r="K117" s="77">
        <f t="shared" si="7"/>
        <v>4.1123296788126145E-5</v>
      </c>
      <c r="L117" s="124"/>
      <c r="M117" s="158"/>
      <c r="N117" s="182"/>
    </row>
    <row r="118" spans="2:14">
      <c r="B118" s="34" t="s">
        <v>284</v>
      </c>
      <c r="C118" s="73" t="s">
        <v>285</v>
      </c>
      <c r="D118" s="81">
        <v>95.98</v>
      </c>
      <c r="E118" s="82">
        <v>454.39915000000002</v>
      </c>
      <c r="F118" s="82">
        <f t="shared" si="5"/>
        <v>43613.230417000006</v>
      </c>
      <c r="G118" s="74">
        <f t="shared" si="4"/>
        <v>8.1130290982327875E-4</v>
      </c>
      <c r="H118" s="172">
        <v>4.7509897895394865E-2</v>
      </c>
      <c r="I118" s="76">
        <f t="shared" si="6"/>
        <v>3.8544918407940724E-5</v>
      </c>
      <c r="J118" s="172">
        <v>7.0000000000000007E-2</v>
      </c>
      <c r="K118" s="77">
        <f t="shared" si="7"/>
        <v>5.679120368762952E-5</v>
      </c>
      <c r="L118" s="124"/>
      <c r="M118" s="158"/>
      <c r="N118" s="182"/>
    </row>
    <row r="119" spans="2:14">
      <c r="B119" s="34" t="s">
        <v>1272</v>
      </c>
      <c r="C119" s="73" t="s">
        <v>1273</v>
      </c>
      <c r="D119" s="81">
        <v>188.19</v>
      </c>
      <c r="E119" s="82">
        <v>121.79033</v>
      </c>
      <c r="F119" s="82">
        <f t="shared" si="5"/>
        <v>22919.722202699999</v>
      </c>
      <c r="G119" s="74">
        <f t="shared" si="4"/>
        <v>4.2635771617008291E-4</v>
      </c>
      <c r="H119" s="172">
        <v>1.4028375577873427E-2</v>
      </c>
      <c r="I119" s="76">
        <f t="shared" si="6"/>
        <v>5.9811061729582816E-6</v>
      </c>
      <c r="J119" s="172">
        <v>0.05</v>
      </c>
      <c r="K119" s="77">
        <f t="shared" si="7"/>
        <v>2.1317885808504146E-5</v>
      </c>
      <c r="L119" s="124"/>
      <c r="M119" s="158"/>
      <c r="N119" s="182"/>
    </row>
    <row r="120" spans="2:14">
      <c r="B120" s="34" t="s">
        <v>286</v>
      </c>
      <c r="C120" s="73" t="s">
        <v>287</v>
      </c>
      <c r="D120" s="81">
        <v>478.64</v>
      </c>
      <c r="E120" s="82">
        <v>270.32938999999999</v>
      </c>
      <c r="F120" s="82">
        <f t="shared" si="5"/>
        <v>129390.45922959999</v>
      </c>
      <c r="G120" s="74">
        <f t="shared" si="4"/>
        <v>2.4069497964871369E-3</v>
      </c>
      <c r="H120" s="172">
        <v>1.3538358682934983E-2</v>
      </c>
      <c r="I120" s="76">
        <f t="shared" si="6"/>
        <v>3.2586149676660222E-5</v>
      </c>
      <c r="J120" s="172">
        <v>0.02</v>
      </c>
      <c r="K120" s="77">
        <f t="shared" si="7"/>
        <v>4.813899592974274E-5</v>
      </c>
      <c r="L120" s="124"/>
      <c r="M120" s="158"/>
      <c r="N120" s="182"/>
    </row>
    <row r="121" spans="2:14">
      <c r="B121" s="34" t="s">
        <v>288</v>
      </c>
      <c r="C121" s="73" t="s">
        <v>289</v>
      </c>
      <c r="D121" s="81">
        <v>59.9</v>
      </c>
      <c r="E121" s="82">
        <v>853.43362999999999</v>
      </c>
      <c r="F121" s="82">
        <f t="shared" si="5"/>
        <v>51120.674437000001</v>
      </c>
      <c r="G121" s="74">
        <f t="shared" si="4"/>
        <v>9.5095803558500696E-4</v>
      </c>
      <c r="H121" s="172">
        <v>4.457429048414023E-2</v>
      </c>
      <c r="I121" s="76">
        <f t="shared" si="6"/>
        <v>4.2388279716393461E-5</v>
      </c>
      <c r="J121" s="172">
        <v>0.06</v>
      </c>
      <c r="K121" s="77">
        <f t="shared" si="7"/>
        <v>5.7057482135100418E-5</v>
      </c>
      <c r="L121" s="124"/>
      <c r="M121" s="158"/>
      <c r="N121" s="182"/>
    </row>
    <row r="122" spans="2:14">
      <c r="B122" s="34" t="s">
        <v>1290</v>
      </c>
      <c r="C122" s="73" t="s">
        <v>1291</v>
      </c>
      <c r="D122" s="81">
        <v>54.66</v>
      </c>
      <c r="E122" s="82">
        <v>445.66692999999998</v>
      </c>
      <c r="F122" s="82">
        <f t="shared" si="5"/>
        <v>24360.154393799996</v>
      </c>
      <c r="G122" s="74">
        <f t="shared" si="4"/>
        <v>4.5315295277303426E-4</v>
      </c>
      <c r="H122" s="172" t="s">
        <v>57</v>
      </c>
      <c r="I122" s="76" t="str">
        <f t="shared" si="6"/>
        <v>n/a</v>
      </c>
      <c r="J122" s="172">
        <v>0.36</v>
      </c>
      <c r="K122" s="77">
        <f t="shared" si="7"/>
        <v>1.6313506299829234E-4</v>
      </c>
      <c r="L122" s="124"/>
      <c r="M122" s="158"/>
      <c r="N122" s="182"/>
    </row>
    <row r="123" spans="2:14">
      <c r="B123" s="34" t="s">
        <v>290</v>
      </c>
      <c r="C123" s="73" t="s">
        <v>291</v>
      </c>
      <c r="D123" s="81">
        <v>178.86</v>
      </c>
      <c r="E123" s="82">
        <v>137.13444999999999</v>
      </c>
      <c r="F123" s="82">
        <f t="shared" si="5"/>
        <v>24527.867727000001</v>
      </c>
      <c r="G123" s="74">
        <f t="shared" si="4"/>
        <v>4.5627279310451969E-4</v>
      </c>
      <c r="H123" s="172">
        <v>1.162920720116292E-2</v>
      </c>
      <c r="I123" s="76">
        <f t="shared" si="6"/>
        <v>5.3060908512657996E-6</v>
      </c>
      <c r="J123" s="172">
        <v>0.05</v>
      </c>
      <c r="K123" s="77">
        <f t="shared" si="7"/>
        <v>2.2813639655225987E-5</v>
      </c>
      <c r="L123" s="124"/>
      <c r="M123" s="158"/>
      <c r="N123" s="182"/>
    </row>
    <row r="124" spans="2:14">
      <c r="B124" s="34" t="s">
        <v>292</v>
      </c>
      <c r="C124" s="73" t="s">
        <v>293</v>
      </c>
      <c r="D124" s="81">
        <v>65.069999999999993</v>
      </c>
      <c r="E124" s="82">
        <v>256.96922999999998</v>
      </c>
      <c r="F124" s="82">
        <f t="shared" si="5"/>
        <v>16720.987796099998</v>
      </c>
      <c r="G124" s="74">
        <f t="shared" si="4"/>
        <v>3.1104749463382219E-4</v>
      </c>
      <c r="H124" s="172">
        <v>3.1197172276010446E-2</v>
      </c>
      <c r="I124" s="76">
        <f t="shared" si="6"/>
        <v>9.7038022761127854E-6</v>
      </c>
      <c r="J124" s="172">
        <v>0.06</v>
      </c>
      <c r="K124" s="77">
        <f t="shared" si="7"/>
        <v>1.866284967802933E-5</v>
      </c>
      <c r="L124" s="124"/>
      <c r="M124" s="158"/>
      <c r="N124" s="182"/>
    </row>
    <row r="125" spans="2:14">
      <c r="B125" s="34" t="s">
        <v>294</v>
      </c>
      <c r="C125" s="73" t="s">
        <v>295</v>
      </c>
      <c r="D125" s="81">
        <v>130.91999999999999</v>
      </c>
      <c r="E125" s="82">
        <v>147.20459</v>
      </c>
      <c r="F125" s="82">
        <f t="shared" si="5"/>
        <v>19272.024922799999</v>
      </c>
      <c r="G125" s="74">
        <f t="shared" si="4"/>
        <v>3.5850244865053254E-4</v>
      </c>
      <c r="H125" s="172">
        <v>1.527650473571647E-2</v>
      </c>
      <c r="I125" s="76">
        <f t="shared" si="6"/>
        <v>5.476664354575811E-6</v>
      </c>
      <c r="J125" s="172">
        <v>5.0000000000000001E-3</v>
      </c>
      <c r="K125" s="77">
        <f t="shared" si="7"/>
        <v>1.7925122432526628E-6</v>
      </c>
      <c r="L125" s="124"/>
      <c r="M125" s="158"/>
      <c r="N125" s="182"/>
    </row>
    <row r="126" spans="2:14">
      <c r="B126" s="34" t="s">
        <v>296</v>
      </c>
      <c r="C126" s="73" t="s">
        <v>297</v>
      </c>
      <c r="D126" s="81">
        <v>122.49</v>
      </c>
      <c r="E126" s="82">
        <v>777.02167999999995</v>
      </c>
      <c r="F126" s="82">
        <f t="shared" si="5"/>
        <v>95177.385583199983</v>
      </c>
      <c r="G126" s="74">
        <f t="shared" si="4"/>
        <v>1.7705106715260337E-3</v>
      </c>
      <c r="H126" s="172">
        <v>3.4778349253000246E-2</v>
      </c>
      <c r="I126" s="76">
        <f t="shared" si="6"/>
        <v>6.1575438490496401E-5</v>
      </c>
      <c r="J126" s="172">
        <v>0.06</v>
      </c>
      <c r="K126" s="77">
        <f t="shared" si="7"/>
        <v>1.0623064029156202E-4</v>
      </c>
      <c r="L126" s="124"/>
      <c r="M126" s="158"/>
      <c r="N126" s="182"/>
    </row>
    <row r="127" spans="2:14">
      <c r="B127" s="34" t="s">
        <v>298</v>
      </c>
      <c r="C127" s="73" t="s">
        <v>299</v>
      </c>
      <c r="D127" s="81">
        <v>72.5</v>
      </c>
      <c r="E127" s="82">
        <v>181.55331000000001</v>
      </c>
      <c r="F127" s="82">
        <f t="shared" si="5"/>
        <v>13162.614975</v>
      </c>
      <c r="G127" s="74">
        <f t="shared" si="4"/>
        <v>2.4485386035377114E-4</v>
      </c>
      <c r="H127" s="172">
        <v>3.8896551724137932E-2</v>
      </c>
      <c r="I127" s="76">
        <f t="shared" si="6"/>
        <v>9.5239708441053052E-6</v>
      </c>
      <c r="J127" s="172">
        <v>0.1</v>
      </c>
      <c r="K127" s="77">
        <f t="shared" si="7"/>
        <v>2.4485386035377117E-5</v>
      </c>
      <c r="L127" s="124"/>
      <c r="M127" s="158"/>
      <c r="N127" s="182"/>
    </row>
    <row r="128" spans="2:14">
      <c r="B128" s="34" t="s">
        <v>300</v>
      </c>
      <c r="C128" s="73" t="s">
        <v>301</v>
      </c>
      <c r="D128" s="81">
        <v>349.14</v>
      </c>
      <c r="E128" s="82">
        <v>389.3</v>
      </c>
      <c r="F128" s="82">
        <f t="shared" si="5"/>
        <v>135920.20199999999</v>
      </c>
      <c r="G128" s="74">
        <f t="shared" si="4"/>
        <v>2.5284175084491038E-3</v>
      </c>
      <c r="H128" s="172">
        <v>1.191499112104027E-2</v>
      </c>
      <c r="I128" s="76">
        <f t="shared" si="6"/>
        <v>3.0126072163453831E-5</v>
      </c>
      <c r="J128" s="172">
        <v>0.11</v>
      </c>
      <c r="K128" s="77">
        <f t="shared" si="7"/>
        <v>2.781259259294014E-4</v>
      </c>
      <c r="L128" s="124"/>
      <c r="M128" s="158"/>
      <c r="N128" s="182"/>
    </row>
    <row r="129" spans="2:14">
      <c r="B129" s="34" t="s">
        <v>302</v>
      </c>
      <c r="C129" s="73" t="s">
        <v>303</v>
      </c>
      <c r="D129" s="81">
        <v>277.04000000000002</v>
      </c>
      <c r="E129" s="82">
        <v>283.62491</v>
      </c>
      <c r="F129" s="82">
        <f t="shared" si="5"/>
        <v>78575.445066400003</v>
      </c>
      <c r="G129" s="74">
        <f t="shared" si="4"/>
        <v>1.4616777205795097E-3</v>
      </c>
      <c r="H129" s="172">
        <v>9.3849263644239095E-3</v>
      </c>
      <c r="I129" s="76">
        <f t="shared" si="6"/>
        <v>1.3717737776157684E-5</v>
      </c>
      <c r="J129" s="172">
        <v>0.08</v>
      </c>
      <c r="K129" s="77">
        <f t="shared" si="7"/>
        <v>1.1693421764636078E-4</v>
      </c>
      <c r="L129" s="124"/>
      <c r="M129" s="158"/>
      <c r="N129" s="182"/>
    </row>
    <row r="130" spans="2:14">
      <c r="B130" s="34" t="s">
        <v>304</v>
      </c>
      <c r="C130" s="73" t="s">
        <v>305</v>
      </c>
      <c r="D130" s="81">
        <v>90.11</v>
      </c>
      <c r="E130" s="82">
        <v>116.07258</v>
      </c>
      <c r="F130" s="82">
        <f t="shared" si="5"/>
        <v>10459.3001838</v>
      </c>
      <c r="G130" s="74">
        <f t="shared" si="4"/>
        <v>1.9456620371153399E-4</v>
      </c>
      <c r="H130" s="172">
        <v>3.1073132837642885E-3</v>
      </c>
      <c r="I130" s="76">
        <f t="shared" si="6"/>
        <v>6.0457814936443819E-7</v>
      </c>
      <c r="J130" s="172">
        <v>-1.4999999999999999E-2</v>
      </c>
      <c r="K130" s="77">
        <f t="shared" si="7"/>
        <v>-2.9184930556730096E-6</v>
      </c>
      <c r="L130" s="124"/>
      <c r="M130" s="158"/>
      <c r="N130" s="182"/>
    </row>
    <row r="131" spans="2:14">
      <c r="B131" s="34" t="s">
        <v>306</v>
      </c>
      <c r="C131" s="73" t="s">
        <v>307</v>
      </c>
      <c r="D131" s="81">
        <v>122.15</v>
      </c>
      <c r="E131" s="82">
        <v>339.71901000000003</v>
      </c>
      <c r="F131" s="82">
        <f t="shared" si="5"/>
        <v>41496.677071500002</v>
      </c>
      <c r="G131" s="74">
        <f t="shared" si="4"/>
        <v>7.7193031871773622E-4</v>
      </c>
      <c r="H131" s="172">
        <v>1.7191977077363897E-2</v>
      </c>
      <c r="I131" s="76">
        <f t="shared" si="6"/>
        <v>1.3271008344717528E-5</v>
      </c>
      <c r="J131" s="172">
        <v>2.5000000000000001E-2</v>
      </c>
      <c r="K131" s="77">
        <f t="shared" si="7"/>
        <v>1.9298257967943408E-5</v>
      </c>
      <c r="L131" s="124"/>
      <c r="M131" s="158"/>
      <c r="N131" s="182"/>
    </row>
    <row r="132" spans="2:14">
      <c r="B132" s="34" t="s">
        <v>308</v>
      </c>
      <c r="C132" s="73" t="s">
        <v>309</v>
      </c>
      <c r="D132" s="81">
        <v>132</v>
      </c>
      <c r="E132" s="82">
        <v>562.79999999999995</v>
      </c>
      <c r="F132" s="82">
        <f t="shared" si="5"/>
        <v>74289.599999999991</v>
      </c>
      <c r="G132" s="74">
        <f t="shared" si="4"/>
        <v>1.3819514875035319E-3</v>
      </c>
      <c r="H132" s="172">
        <v>1.5984848484848484E-2</v>
      </c>
      <c r="I132" s="76">
        <f t="shared" si="6"/>
        <v>2.209028514115494E-5</v>
      </c>
      <c r="J132" s="172">
        <v>0.11</v>
      </c>
      <c r="K132" s="77">
        <f t="shared" si="7"/>
        <v>1.5201466362538851E-4</v>
      </c>
      <c r="L132" s="124"/>
      <c r="M132" s="158"/>
      <c r="N132" s="182"/>
    </row>
    <row r="133" spans="2:14">
      <c r="B133" s="34" t="s">
        <v>310</v>
      </c>
      <c r="C133" s="73" t="s">
        <v>311</v>
      </c>
      <c r="D133" s="81">
        <v>124.82</v>
      </c>
      <c r="E133" s="82">
        <v>545.99342000000001</v>
      </c>
      <c r="F133" s="82">
        <f t="shared" si="5"/>
        <v>68150.898684400003</v>
      </c>
      <c r="G133" s="74">
        <f t="shared" si="4"/>
        <v>1.2677580147370437E-3</v>
      </c>
      <c r="H133" s="172">
        <v>3.268706937990707E-2</v>
      </c>
      <c r="I133" s="76">
        <f t="shared" si="6"/>
        <v>4.1439294184642996E-5</v>
      </c>
      <c r="J133" s="172">
        <v>4.4999999999999998E-2</v>
      </c>
      <c r="K133" s="77">
        <f t="shared" si="7"/>
        <v>5.7049110663166966E-5</v>
      </c>
      <c r="L133" s="124"/>
      <c r="M133" s="158"/>
      <c r="N133" s="182"/>
    </row>
    <row r="134" spans="2:14">
      <c r="B134" s="34" t="s">
        <v>312</v>
      </c>
      <c r="C134" s="73" t="s">
        <v>313</v>
      </c>
      <c r="D134" s="81">
        <v>367</v>
      </c>
      <c r="E134" s="82">
        <v>215.6266</v>
      </c>
      <c r="F134" s="82">
        <f t="shared" si="5"/>
        <v>79134.962199999994</v>
      </c>
      <c r="G134" s="74">
        <f t="shared" si="4"/>
        <v>1.4720859814270875E-3</v>
      </c>
      <c r="H134" s="172">
        <v>8.1198910081743871E-3</v>
      </c>
      <c r="I134" s="76">
        <f t="shared" si="6"/>
        <v>1.1953177723849376E-5</v>
      </c>
      <c r="J134" s="172">
        <v>0.115</v>
      </c>
      <c r="K134" s="77">
        <f t="shared" si="7"/>
        <v>1.6928988786411509E-4</v>
      </c>
      <c r="L134" s="124"/>
      <c r="M134" s="158"/>
      <c r="N134" s="182"/>
    </row>
    <row r="135" spans="2:14">
      <c r="B135" s="34" t="s">
        <v>314</v>
      </c>
      <c r="C135" s="73" t="s">
        <v>315</v>
      </c>
      <c r="D135" s="81">
        <v>88.09</v>
      </c>
      <c r="E135" s="82">
        <v>446.40906999999999</v>
      </c>
      <c r="F135" s="82">
        <f t="shared" si="5"/>
        <v>39324.174976299997</v>
      </c>
      <c r="G135" s="74">
        <f t="shared" si="4"/>
        <v>7.3151695665809148E-4</v>
      </c>
      <c r="H135" s="172">
        <v>2.7244863208082636E-2</v>
      </c>
      <c r="I135" s="76">
        <f t="shared" si="6"/>
        <v>1.9930079418542618E-5</v>
      </c>
      <c r="J135" s="172">
        <v>0.03</v>
      </c>
      <c r="K135" s="77">
        <f t="shared" si="7"/>
        <v>2.1945508699742744E-5</v>
      </c>
      <c r="L135" s="124"/>
      <c r="M135" s="158"/>
      <c r="N135" s="182"/>
    </row>
    <row r="136" spans="2:14">
      <c r="B136" s="34" t="s">
        <v>316</v>
      </c>
      <c r="C136" s="73" t="s">
        <v>317</v>
      </c>
      <c r="D136" s="81">
        <v>246.3</v>
      </c>
      <c r="E136" s="82">
        <v>123.79738</v>
      </c>
      <c r="F136" s="82">
        <f t="shared" si="5"/>
        <v>30491.294694000004</v>
      </c>
      <c r="G136" s="74">
        <f t="shared" si="4"/>
        <v>5.672057738671612E-4</v>
      </c>
      <c r="H136" s="172">
        <v>8.1201786439301666E-3</v>
      </c>
      <c r="I136" s="76">
        <f t="shared" si="6"/>
        <v>4.605812211670006E-6</v>
      </c>
      <c r="J136" s="172">
        <v>0.06</v>
      </c>
      <c r="K136" s="77">
        <f t="shared" si="7"/>
        <v>3.4032346432029672E-5</v>
      </c>
      <c r="L136" s="124"/>
      <c r="M136" s="158"/>
      <c r="N136" s="182"/>
    </row>
    <row r="137" spans="2:14">
      <c r="B137" s="34" t="s">
        <v>318</v>
      </c>
      <c r="C137" s="73" t="s">
        <v>319</v>
      </c>
      <c r="D137" s="81">
        <v>51.84</v>
      </c>
      <c r="E137" s="82">
        <v>624.05700000000002</v>
      </c>
      <c r="F137" s="82">
        <f t="shared" si="5"/>
        <v>32351.114880000005</v>
      </c>
      <c r="G137" s="74">
        <f t="shared" si="4"/>
        <v>6.0180255824252189E-4</v>
      </c>
      <c r="H137" s="172">
        <v>1.2152777777777776E-2</v>
      </c>
      <c r="I137" s="76">
        <f t="shared" si="6"/>
        <v>7.3135727564195359E-6</v>
      </c>
      <c r="J137" s="172">
        <v>7.4999999999999997E-2</v>
      </c>
      <c r="K137" s="77">
        <f t="shared" si="7"/>
        <v>4.5135191868189143E-5</v>
      </c>
      <c r="L137" s="124"/>
      <c r="M137" s="158"/>
      <c r="N137" s="182"/>
    </row>
    <row r="138" spans="2:14">
      <c r="B138" s="34" t="s">
        <v>320</v>
      </c>
      <c r="C138" s="73" t="s">
        <v>321</v>
      </c>
      <c r="D138" s="81">
        <v>190.81</v>
      </c>
      <c r="E138" s="82">
        <v>170</v>
      </c>
      <c r="F138" s="82">
        <f t="shared" si="5"/>
        <v>32437.7</v>
      </c>
      <c r="G138" s="74">
        <f t="shared" si="4"/>
        <v>6.034132336988397E-4</v>
      </c>
      <c r="H138" s="172" t="s">
        <v>57</v>
      </c>
      <c r="I138" s="76" t="str">
        <f t="shared" si="6"/>
        <v>n/a</v>
      </c>
      <c r="J138" s="172">
        <v>8.5000000000000006E-2</v>
      </c>
      <c r="K138" s="77">
        <f t="shared" si="7"/>
        <v>5.1290124864401376E-5</v>
      </c>
      <c r="L138" s="124"/>
      <c r="M138" s="158"/>
      <c r="N138" s="182"/>
    </row>
    <row r="139" spans="2:14">
      <c r="B139" s="34" t="s">
        <v>322</v>
      </c>
      <c r="C139" s="73" t="s">
        <v>323</v>
      </c>
      <c r="D139" s="81">
        <v>251.19</v>
      </c>
      <c r="E139" s="82">
        <v>75.735799999999998</v>
      </c>
      <c r="F139" s="82">
        <f t="shared" si="5"/>
        <v>19024.075602000001</v>
      </c>
      <c r="G139" s="74">
        <f t="shared" si="4"/>
        <v>3.5389004082083563E-4</v>
      </c>
      <c r="H139" s="172" t="s">
        <v>57</v>
      </c>
      <c r="I139" s="76" t="str">
        <f t="shared" si="6"/>
        <v>n/a</v>
      </c>
      <c r="J139" s="172">
        <v>7.0000000000000007E-2</v>
      </c>
      <c r="K139" s="77">
        <f t="shared" si="7"/>
        <v>2.4772302857458495E-5</v>
      </c>
      <c r="L139" s="124"/>
      <c r="M139" s="158"/>
      <c r="N139" s="182"/>
    </row>
    <row r="140" spans="2:14">
      <c r="B140" s="34" t="s">
        <v>324</v>
      </c>
      <c r="C140" s="73" t="s">
        <v>325</v>
      </c>
      <c r="D140" s="81">
        <v>231.07</v>
      </c>
      <c r="E140" s="82">
        <v>235.94811999999999</v>
      </c>
      <c r="F140" s="82">
        <f t="shared" si="5"/>
        <v>54520.532088399996</v>
      </c>
      <c r="G140" s="74">
        <f t="shared" si="4"/>
        <v>1.0142029357951641E-3</v>
      </c>
      <c r="H140" s="172">
        <v>2.5100618860085692E-2</v>
      </c>
      <c r="I140" s="76">
        <f t="shared" si="6"/>
        <v>2.5457121338174375E-5</v>
      </c>
      <c r="J140" s="172">
        <v>6.5000000000000002E-2</v>
      </c>
      <c r="K140" s="77">
        <f t="shared" si="7"/>
        <v>6.5923190826685669E-5</v>
      </c>
      <c r="L140" s="124"/>
      <c r="M140" s="158"/>
      <c r="N140" s="182"/>
    </row>
    <row r="141" spans="2:14">
      <c r="B141" s="34" t="s">
        <v>326</v>
      </c>
      <c r="C141" s="73" t="s">
        <v>327</v>
      </c>
      <c r="D141" s="81">
        <v>96.95</v>
      </c>
      <c r="E141" s="82">
        <v>329.84280999999999</v>
      </c>
      <c r="F141" s="82">
        <f t="shared" si="5"/>
        <v>31978.260429499998</v>
      </c>
      <c r="G141" s="74">
        <f t="shared" si="4"/>
        <v>5.9486663770329706E-4</v>
      </c>
      <c r="H141" s="172">
        <v>6.1887570912841664E-3</v>
      </c>
      <c r="I141" s="76">
        <f t="shared" si="6"/>
        <v>3.6814851224546486E-6</v>
      </c>
      <c r="J141" s="172">
        <v>0.11</v>
      </c>
      <c r="K141" s="77">
        <f t="shared" si="7"/>
        <v>6.5435330147362681E-5</v>
      </c>
      <c r="L141" s="124"/>
      <c r="M141" s="158"/>
      <c r="N141" s="182"/>
    </row>
    <row r="142" spans="2:14">
      <c r="B142" s="34" t="s">
        <v>328</v>
      </c>
      <c r="C142" s="73" t="s">
        <v>329</v>
      </c>
      <c r="D142" s="81">
        <v>11.77</v>
      </c>
      <c r="E142" s="82">
        <v>3909.0082200000002</v>
      </c>
      <c r="F142" s="82">
        <f t="shared" si="5"/>
        <v>46009.0267494</v>
      </c>
      <c r="G142" s="74">
        <f t="shared" si="4"/>
        <v>8.5587004042185077E-4</v>
      </c>
      <c r="H142" s="172">
        <v>5.097706032285472E-2</v>
      </c>
      <c r="I142" s="76">
        <f t="shared" si="6"/>
        <v>4.3629738679108791E-5</v>
      </c>
      <c r="J142" s="172">
        <v>0.20499999999999999</v>
      </c>
      <c r="K142" s="77">
        <f t="shared" si="7"/>
        <v>1.754533582864794E-4</v>
      </c>
      <c r="L142" s="124"/>
      <c r="M142" s="158"/>
      <c r="N142" s="182"/>
    </row>
    <row r="143" spans="2:14">
      <c r="B143" s="34" t="s">
        <v>330</v>
      </c>
      <c r="C143" s="73" t="s">
        <v>331</v>
      </c>
      <c r="D143" s="81">
        <v>72.05</v>
      </c>
      <c r="E143" s="82">
        <v>2059.29259</v>
      </c>
      <c r="F143" s="82">
        <f t="shared" si="5"/>
        <v>148372.03110950001</v>
      </c>
      <c r="G143" s="74">
        <f t="shared" si="4"/>
        <v>2.760049173716023E-3</v>
      </c>
      <c r="H143" s="172">
        <v>3.1450381679389315E-2</v>
      </c>
      <c r="I143" s="76">
        <f t="shared" si="6"/>
        <v>8.6804599967252031E-5</v>
      </c>
      <c r="J143" s="172">
        <v>8.5000000000000006E-2</v>
      </c>
      <c r="K143" s="77">
        <f t="shared" si="7"/>
        <v>2.3460417976586196E-4</v>
      </c>
      <c r="L143" s="124"/>
      <c r="M143" s="158"/>
      <c r="N143" s="182"/>
    </row>
    <row r="144" spans="2:14">
      <c r="B144" s="34" t="s">
        <v>332</v>
      </c>
      <c r="C144" s="73" t="s">
        <v>333</v>
      </c>
      <c r="D144" s="81">
        <v>25.66</v>
      </c>
      <c r="E144" s="82">
        <v>519.19547999999998</v>
      </c>
      <c r="F144" s="82">
        <f t="shared" si="5"/>
        <v>13322.556016799999</v>
      </c>
      <c r="G144" s="74">
        <f t="shared" si="4"/>
        <v>2.4782911881024921E-4</v>
      </c>
      <c r="H144" s="172">
        <v>4.9883086515978177E-2</v>
      </c>
      <c r="I144" s="76">
        <f t="shared" si="6"/>
        <v>1.2362481374790295E-5</v>
      </c>
      <c r="J144" s="172">
        <v>0.04</v>
      </c>
      <c r="K144" s="77">
        <f t="shared" si="7"/>
        <v>9.9131647524099684E-6</v>
      </c>
      <c r="L144" s="124"/>
      <c r="M144" s="158"/>
      <c r="N144" s="182"/>
    </row>
    <row r="145" spans="2:14">
      <c r="B145" s="34" t="s">
        <v>334</v>
      </c>
      <c r="C145" s="73" t="s">
        <v>335</v>
      </c>
      <c r="D145" s="81">
        <v>241.82</v>
      </c>
      <c r="E145" s="82">
        <v>192.49395000000001</v>
      </c>
      <c r="F145" s="82">
        <f t="shared" si="5"/>
        <v>46548.886988999999</v>
      </c>
      <c r="G145" s="74">
        <f t="shared" si="4"/>
        <v>8.6591263940150921E-4</v>
      </c>
      <c r="H145" s="172">
        <v>1.4887106111984121E-2</v>
      </c>
      <c r="I145" s="76">
        <f t="shared" si="6"/>
        <v>1.2890933346478509E-5</v>
      </c>
      <c r="J145" s="172">
        <v>7.0000000000000007E-2</v>
      </c>
      <c r="K145" s="77">
        <f t="shared" si="7"/>
        <v>6.061388475810565E-5</v>
      </c>
      <c r="L145" s="124"/>
      <c r="M145" s="158"/>
      <c r="N145" s="182"/>
    </row>
    <row r="146" spans="2:14">
      <c r="B146" s="34" t="s">
        <v>336</v>
      </c>
      <c r="C146" s="73" t="s">
        <v>337</v>
      </c>
      <c r="D146" s="81">
        <v>44.4</v>
      </c>
      <c r="E146" s="82">
        <v>1435.77413</v>
      </c>
      <c r="F146" s="82">
        <f t="shared" si="5"/>
        <v>63748.371372000001</v>
      </c>
      <c r="G146" s="74">
        <f t="shared" si="4"/>
        <v>1.1858612328436683E-3</v>
      </c>
      <c r="H146" s="172">
        <v>1.3513513513513513E-2</v>
      </c>
      <c r="I146" s="76">
        <f t="shared" si="6"/>
        <v>1.6025151795184705E-5</v>
      </c>
      <c r="J146" s="172">
        <v>0.17499999999999999</v>
      </c>
      <c r="K146" s="77">
        <f t="shared" si="7"/>
        <v>2.0752571574764194E-4</v>
      </c>
      <c r="L146" s="124"/>
      <c r="M146" s="158"/>
      <c r="N146" s="182"/>
    </row>
    <row r="147" spans="2:14">
      <c r="B147" s="34" t="s">
        <v>1274</v>
      </c>
      <c r="C147" s="73" t="s">
        <v>1275</v>
      </c>
      <c r="D147" s="81">
        <v>96.78</v>
      </c>
      <c r="E147" s="82">
        <v>238.14568</v>
      </c>
      <c r="F147" s="82" t="str">
        <f t="shared" si="5"/>
        <v>Excl.</v>
      </c>
      <c r="G147" s="74">
        <f t="shared" si="4"/>
        <v>0</v>
      </c>
      <c r="H147" s="172">
        <v>6.0549700351312262E-2</v>
      </c>
      <c r="I147" s="76">
        <f t="shared" si="6"/>
        <v>0</v>
      </c>
      <c r="J147" s="172" t="s">
        <v>107</v>
      </c>
      <c r="K147" s="77" t="str">
        <f t="shared" si="7"/>
        <v>n/a</v>
      </c>
      <c r="L147" s="124"/>
      <c r="M147" s="158"/>
      <c r="N147" s="182"/>
    </row>
    <row r="148" spans="2:14">
      <c r="B148" s="34" t="s">
        <v>338</v>
      </c>
      <c r="C148" s="73" t="s">
        <v>339</v>
      </c>
      <c r="D148" s="81">
        <v>75.34</v>
      </c>
      <c r="E148" s="82">
        <v>392.15526999999997</v>
      </c>
      <c r="F148" s="82" t="str">
        <f t="shared" si="5"/>
        <v>Excl.</v>
      </c>
      <c r="G148" s="74">
        <f t="shared" si="4"/>
        <v>0</v>
      </c>
      <c r="H148" s="172" t="s">
        <v>57</v>
      </c>
      <c r="I148" s="76" t="str">
        <f t="shared" si="6"/>
        <v>n/a</v>
      </c>
      <c r="J148" s="172" t="s">
        <v>107</v>
      </c>
      <c r="K148" s="77" t="str">
        <f t="shared" si="7"/>
        <v>n/a</v>
      </c>
      <c r="L148" s="124"/>
      <c r="M148" s="158"/>
      <c r="N148" s="182"/>
    </row>
    <row r="149" spans="2:14">
      <c r="B149" s="34" t="s">
        <v>340</v>
      </c>
      <c r="C149" s="73" t="s">
        <v>341</v>
      </c>
      <c r="D149" s="81">
        <v>324.57</v>
      </c>
      <c r="E149" s="82">
        <v>268.99333999999999</v>
      </c>
      <c r="F149" s="82">
        <f t="shared" si="5"/>
        <v>87307.168363799996</v>
      </c>
      <c r="G149" s="74">
        <f t="shared" si="4"/>
        <v>1.6241071588765415E-3</v>
      </c>
      <c r="H149" s="172">
        <v>1.8485996857380536E-2</v>
      </c>
      <c r="I149" s="76">
        <f t="shared" si="6"/>
        <v>3.0023239835040977E-5</v>
      </c>
      <c r="J149" s="172">
        <v>0.13</v>
      </c>
      <c r="K149" s="77">
        <f t="shared" si="7"/>
        <v>2.111339306539504E-4</v>
      </c>
      <c r="L149" s="124"/>
      <c r="M149" s="158"/>
      <c r="N149" s="182"/>
    </row>
    <row r="150" spans="2:14">
      <c r="B150" s="34" t="s">
        <v>342</v>
      </c>
      <c r="C150" s="73" t="s">
        <v>343</v>
      </c>
      <c r="D150" s="81">
        <v>49.33</v>
      </c>
      <c r="E150" s="82">
        <v>534.68587000000002</v>
      </c>
      <c r="F150" s="82">
        <f t="shared" si="5"/>
        <v>26376.053967100001</v>
      </c>
      <c r="G150" s="74">
        <f t="shared" si="4"/>
        <v>4.9065316025806145E-4</v>
      </c>
      <c r="H150" s="172">
        <v>4.9462801540644641E-2</v>
      </c>
      <c r="I150" s="76">
        <f t="shared" si="6"/>
        <v>2.4269079891134602E-5</v>
      </c>
      <c r="J150" s="172">
        <v>0.03</v>
      </c>
      <c r="K150" s="77">
        <f t="shared" si="7"/>
        <v>1.4719594807741842E-5</v>
      </c>
      <c r="L150" s="124"/>
      <c r="M150" s="158"/>
      <c r="N150" s="182"/>
    </row>
    <row r="151" spans="2:14">
      <c r="B151" s="34" t="s">
        <v>344</v>
      </c>
      <c r="C151" s="73" t="s">
        <v>345</v>
      </c>
      <c r="D151" s="81">
        <v>139.33000000000001</v>
      </c>
      <c r="E151" s="82">
        <v>139.09228999999999</v>
      </c>
      <c r="F151" s="82">
        <f t="shared" si="5"/>
        <v>19379.728765700002</v>
      </c>
      <c r="G151" s="74">
        <f t="shared" ref="G151:G214" si="8">IF(F151="Excl.",0,F151/SUM($F$23:$F$525))</f>
        <v>3.6050597923766053E-4</v>
      </c>
      <c r="H151" s="172">
        <v>2.9570085408741831E-2</v>
      </c>
      <c r="I151" s="76">
        <f t="shared" si="6"/>
        <v>1.0660192596419732E-5</v>
      </c>
      <c r="J151" s="172">
        <v>0.02</v>
      </c>
      <c r="K151" s="77">
        <f t="shared" si="7"/>
        <v>7.210119584753211E-6</v>
      </c>
      <c r="L151" s="124"/>
      <c r="M151" s="158"/>
      <c r="N151" s="182"/>
    </row>
    <row r="152" spans="2:14">
      <c r="B152" s="34" t="s">
        <v>346</v>
      </c>
      <c r="C152" s="73" t="s">
        <v>19</v>
      </c>
      <c r="D152" s="81">
        <v>166.13</v>
      </c>
      <c r="E152" s="82">
        <v>160.52357000000001</v>
      </c>
      <c r="F152" s="82">
        <f t="shared" ref="F152:F215" si="9">IF(J152="","Excl.",D152*E152)</f>
        <v>26667.780684100002</v>
      </c>
      <c r="G152" s="74">
        <f t="shared" si="8"/>
        <v>4.960799248456036E-4</v>
      </c>
      <c r="H152" s="172">
        <v>2.0947450791548788E-2</v>
      </c>
      <c r="I152" s="76">
        <f t="shared" ref="I152:I215" si="10">IFERROR($H152*$G152, "n/a")</f>
        <v>1.0391609814378503E-5</v>
      </c>
      <c r="J152" s="172">
        <v>7.0000000000000007E-2</v>
      </c>
      <c r="K152" s="77">
        <f t="shared" ref="K152:K215" si="11">IFERROR($J152*$G152, "n/a")</f>
        <v>3.4725594739192258E-5</v>
      </c>
      <c r="L152" s="124"/>
      <c r="M152" s="158"/>
      <c r="N152" s="182"/>
    </row>
    <row r="153" spans="2:14">
      <c r="B153" s="34" t="s">
        <v>347</v>
      </c>
      <c r="C153" s="73" t="s">
        <v>348</v>
      </c>
      <c r="D153" s="81">
        <v>1013.5</v>
      </c>
      <c r="E153" s="82">
        <v>47.832239999999999</v>
      </c>
      <c r="F153" s="82">
        <f t="shared" si="9"/>
        <v>48477.97524</v>
      </c>
      <c r="G153" s="74">
        <f t="shared" si="8"/>
        <v>9.0179796356525533E-4</v>
      </c>
      <c r="H153" s="172">
        <v>8.9195855944745918E-3</v>
      </c>
      <c r="I153" s="76">
        <f t="shared" si="10"/>
        <v>8.0436641249431742E-6</v>
      </c>
      <c r="J153" s="172">
        <v>0.05</v>
      </c>
      <c r="K153" s="77">
        <f t="shared" si="11"/>
        <v>4.5089898178262771E-5</v>
      </c>
      <c r="L153" s="124"/>
      <c r="M153" s="158"/>
      <c r="N153" s="182"/>
    </row>
    <row r="154" spans="2:14">
      <c r="B154" s="34" t="s">
        <v>349</v>
      </c>
      <c r="C154" s="73" t="s">
        <v>350</v>
      </c>
      <c r="D154" s="81">
        <v>22.73</v>
      </c>
      <c r="E154" s="82">
        <v>852.60209999999995</v>
      </c>
      <c r="F154" s="82">
        <f t="shared" si="9"/>
        <v>19379.645732999998</v>
      </c>
      <c r="G154" s="74">
        <f t="shared" si="8"/>
        <v>3.6050443464510272E-4</v>
      </c>
      <c r="H154" s="172">
        <v>2.9916410030796307E-2</v>
      </c>
      <c r="I154" s="76">
        <f t="shared" si="10"/>
        <v>1.0784998484763302E-5</v>
      </c>
      <c r="J154" s="172">
        <v>8.5000000000000006E-2</v>
      </c>
      <c r="K154" s="77">
        <f t="shared" si="11"/>
        <v>3.0642876944833735E-5</v>
      </c>
      <c r="L154" s="124"/>
      <c r="M154" s="158"/>
      <c r="N154" s="182"/>
    </row>
    <row r="155" spans="2:14">
      <c r="B155" s="34" t="s">
        <v>351</v>
      </c>
      <c r="C155" s="73" t="s">
        <v>352</v>
      </c>
      <c r="D155" s="81">
        <v>277.62</v>
      </c>
      <c r="E155" s="82">
        <v>187.09479999999999</v>
      </c>
      <c r="F155" s="82">
        <f t="shared" si="9"/>
        <v>51941.258375999998</v>
      </c>
      <c r="G155" s="74">
        <f t="shared" si="8"/>
        <v>9.662227185974684E-4</v>
      </c>
      <c r="H155" s="172">
        <v>1.7289820618111088E-2</v>
      </c>
      <c r="I155" s="76">
        <f t="shared" si="10"/>
        <v>1.6705817481693856E-5</v>
      </c>
      <c r="J155" s="172">
        <v>0.14499999999999999</v>
      </c>
      <c r="K155" s="77">
        <f t="shared" si="11"/>
        <v>1.401022941966329E-4</v>
      </c>
      <c r="L155" s="124"/>
      <c r="M155" s="158"/>
      <c r="N155" s="182"/>
    </row>
    <row r="156" spans="2:14">
      <c r="B156" s="34" t="s">
        <v>353</v>
      </c>
      <c r="C156" s="73" t="s">
        <v>354</v>
      </c>
      <c r="D156" s="81">
        <v>17.940000000000001</v>
      </c>
      <c r="E156" s="82">
        <v>694.92345</v>
      </c>
      <c r="F156" s="82">
        <f t="shared" si="9"/>
        <v>12466.926693000001</v>
      </c>
      <c r="G156" s="74">
        <f t="shared" si="8"/>
        <v>2.3191251383758749E-4</v>
      </c>
      <c r="H156" s="172">
        <v>6.8004459308807122E-2</v>
      </c>
      <c r="I156" s="76">
        <f t="shared" si="10"/>
        <v>1.5771085110471387E-5</v>
      </c>
      <c r="J156" s="172">
        <v>0.06</v>
      </c>
      <c r="K156" s="77">
        <f t="shared" si="11"/>
        <v>1.391475083025525E-5</v>
      </c>
      <c r="L156" s="124"/>
      <c r="M156" s="158"/>
      <c r="N156" s="182"/>
    </row>
    <row r="157" spans="2:14">
      <c r="B157" s="34" t="s">
        <v>355</v>
      </c>
      <c r="C157" s="73" t="s">
        <v>356</v>
      </c>
      <c r="D157" s="81">
        <v>339.88</v>
      </c>
      <c r="E157" s="82">
        <v>70.392529999999994</v>
      </c>
      <c r="F157" s="82" t="str">
        <f t="shared" si="9"/>
        <v>Excl.</v>
      </c>
      <c r="G157" s="74">
        <f t="shared" si="8"/>
        <v>0</v>
      </c>
      <c r="H157" s="172" t="s">
        <v>57</v>
      </c>
      <c r="I157" s="76" t="str">
        <f t="shared" si="10"/>
        <v>n/a</v>
      </c>
      <c r="J157" s="172" t="s">
        <v>107</v>
      </c>
      <c r="K157" s="77" t="str">
        <f t="shared" si="11"/>
        <v>n/a</v>
      </c>
      <c r="L157" s="124"/>
      <c r="M157" s="158"/>
      <c r="N157" s="182"/>
    </row>
    <row r="158" spans="2:14">
      <c r="B158" s="34" t="s">
        <v>357</v>
      </c>
      <c r="C158" s="73" t="s">
        <v>358</v>
      </c>
      <c r="D158" s="81">
        <v>47.86</v>
      </c>
      <c r="E158" s="82">
        <v>338.33634999999998</v>
      </c>
      <c r="F158" s="82">
        <f t="shared" si="9"/>
        <v>16192.777710999999</v>
      </c>
      <c r="G158" s="74">
        <f t="shared" si="8"/>
        <v>3.0122161439192683E-4</v>
      </c>
      <c r="H158" s="172">
        <v>5.0146259924780615E-3</v>
      </c>
      <c r="I158" s="76">
        <f t="shared" si="10"/>
        <v>1.51051373702596E-6</v>
      </c>
      <c r="J158" s="172">
        <v>6.5000000000000002E-2</v>
      </c>
      <c r="K158" s="77">
        <f t="shared" si="11"/>
        <v>1.9579404935475244E-5</v>
      </c>
      <c r="L158" s="124"/>
      <c r="M158" s="158"/>
      <c r="N158" s="182"/>
    </row>
    <row r="159" spans="2:14">
      <c r="B159" s="34" t="s">
        <v>359</v>
      </c>
      <c r="C159" s="73" t="s">
        <v>360</v>
      </c>
      <c r="D159" s="81">
        <v>183.75</v>
      </c>
      <c r="E159" s="82">
        <v>148.11071999999999</v>
      </c>
      <c r="F159" s="82">
        <f t="shared" si="9"/>
        <v>27215.344799999999</v>
      </c>
      <c r="G159" s="74">
        <f t="shared" si="8"/>
        <v>5.0626583302752358E-4</v>
      </c>
      <c r="H159" s="172">
        <v>2.9823129251700678E-2</v>
      </c>
      <c r="I159" s="76">
        <f t="shared" si="10"/>
        <v>1.5098431374099749E-5</v>
      </c>
      <c r="J159" s="172">
        <v>0.05</v>
      </c>
      <c r="K159" s="77">
        <f t="shared" si="11"/>
        <v>2.5313291651376179E-5</v>
      </c>
      <c r="L159" s="124"/>
      <c r="M159" s="158"/>
      <c r="N159" s="182"/>
    </row>
    <row r="160" spans="2:14">
      <c r="B160" s="34" t="s">
        <v>361</v>
      </c>
      <c r="C160" s="73" t="s">
        <v>362</v>
      </c>
      <c r="D160" s="81">
        <v>76.34</v>
      </c>
      <c r="E160" s="82">
        <v>372.05754999999999</v>
      </c>
      <c r="F160" s="82">
        <f t="shared" si="9"/>
        <v>28402.873367</v>
      </c>
      <c r="G160" s="74">
        <f t="shared" si="8"/>
        <v>5.2835650076053851E-4</v>
      </c>
      <c r="H160" s="172">
        <v>1.5719151165837043E-2</v>
      </c>
      <c r="I160" s="76">
        <f t="shared" si="10"/>
        <v>8.3053157049075993E-6</v>
      </c>
      <c r="J160" s="172">
        <v>0.47</v>
      </c>
      <c r="K160" s="77">
        <f t="shared" si="11"/>
        <v>2.4832755535745307E-4</v>
      </c>
      <c r="L160" s="124"/>
      <c r="M160" s="158"/>
      <c r="N160" s="182"/>
    </row>
    <row r="161" spans="2:14">
      <c r="B161" s="34" t="s">
        <v>363</v>
      </c>
      <c r="C161" s="73" t="s">
        <v>364</v>
      </c>
      <c r="D161" s="81">
        <v>25.44</v>
      </c>
      <c r="E161" s="82">
        <v>549.99842999999998</v>
      </c>
      <c r="F161" s="82">
        <f t="shared" si="9"/>
        <v>13991.960059200001</v>
      </c>
      <c r="G161" s="74">
        <f t="shared" si="8"/>
        <v>2.6028152011723645E-4</v>
      </c>
      <c r="H161" s="172">
        <v>4.5597484276729557E-2</v>
      </c>
      <c r="I161" s="76">
        <f t="shared" si="10"/>
        <v>1.1868182521068957E-5</v>
      </c>
      <c r="J161" s="172">
        <v>0.05</v>
      </c>
      <c r="K161" s="77">
        <f t="shared" si="11"/>
        <v>1.3014076005861823E-5</v>
      </c>
      <c r="L161" s="124"/>
      <c r="M161" s="158"/>
      <c r="N161" s="182"/>
    </row>
    <row r="162" spans="2:14">
      <c r="B162" s="34" t="s">
        <v>365</v>
      </c>
      <c r="C162" s="73" t="s">
        <v>366</v>
      </c>
      <c r="D162" s="81">
        <v>302.75</v>
      </c>
      <c r="E162" s="82">
        <v>256.39999999999998</v>
      </c>
      <c r="F162" s="82">
        <f t="shared" si="9"/>
        <v>77625.099999999991</v>
      </c>
      <c r="G162" s="74">
        <f t="shared" si="8"/>
        <v>1.4439991925196852E-3</v>
      </c>
      <c r="H162" s="172">
        <v>8.5879438480594549E-3</v>
      </c>
      <c r="I162" s="76">
        <f t="shared" si="10"/>
        <v>1.2400983982002251E-5</v>
      </c>
      <c r="J162" s="172">
        <v>0.16500000000000001</v>
      </c>
      <c r="K162" s="77">
        <f t="shared" si="11"/>
        <v>2.3825986676574807E-4</v>
      </c>
      <c r="L162" s="124"/>
      <c r="M162" s="158"/>
      <c r="N162" s="182"/>
    </row>
    <row r="163" spans="2:14">
      <c r="B163" s="34" t="s">
        <v>367</v>
      </c>
      <c r="C163" s="73" t="s">
        <v>368</v>
      </c>
      <c r="D163" s="81">
        <v>61.44</v>
      </c>
      <c r="E163" s="82">
        <v>1293.94541</v>
      </c>
      <c r="F163" s="82">
        <f t="shared" si="9"/>
        <v>79500.005990399994</v>
      </c>
      <c r="G163" s="74">
        <f t="shared" si="8"/>
        <v>1.4788766063483041E-3</v>
      </c>
      <c r="H163" s="172">
        <v>3.2552083333333336E-2</v>
      </c>
      <c r="I163" s="76">
        <f t="shared" si="10"/>
        <v>4.8140514529567197E-5</v>
      </c>
      <c r="J163" s="172">
        <v>7.0000000000000007E-2</v>
      </c>
      <c r="K163" s="77">
        <f t="shared" si="11"/>
        <v>1.035213624443813E-4</v>
      </c>
      <c r="L163" s="124"/>
      <c r="M163" s="158"/>
      <c r="N163" s="182"/>
    </row>
    <row r="164" spans="2:14">
      <c r="B164" s="34" t="s">
        <v>369</v>
      </c>
      <c r="C164" s="73" t="s">
        <v>370</v>
      </c>
      <c r="D164" s="81">
        <v>37.71</v>
      </c>
      <c r="E164" s="82">
        <v>652.72839999999997</v>
      </c>
      <c r="F164" s="82">
        <f t="shared" si="9"/>
        <v>24614.387963999998</v>
      </c>
      <c r="G164" s="74">
        <f t="shared" si="8"/>
        <v>4.5788226159299326E-4</v>
      </c>
      <c r="H164" s="172">
        <v>2.3335985149827633E-2</v>
      </c>
      <c r="I164" s="76">
        <f t="shared" si="10"/>
        <v>1.0685133656903582E-5</v>
      </c>
      <c r="J164" s="172">
        <v>6.5000000000000002E-2</v>
      </c>
      <c r="K164" s="77">
        <f t="shared" si="11"/>
        <v>2.9762347003544562E-5</v>
      </c>
      <c r="L164" s="124"/>
      <c r="M164" s="158"/>
      <c r="N164" s="182"/>
    </row>
    <row r="165" spans="2:14">
      <c r="B165" s="34" t="s">
        <v>371</v>
      </c>
      <c r="C165" s="73" t="s">
        <v>372</v>
      </c>
      <c r="D165" s="81">
        <v>303.66000000000003</v>
      </c>
      <c r="E165" s="82">
        <v>120.27182000000001</v>
      </c>
      <c r="F165" s="82">
        <f t="shared" si="9"/>
        <v>36521.740861200007</v>
      </c>
      <c r="G165" s="74">
        <f t="shared" si="8"/>
        <v>6.793854605402893E-4</v>
      </c>
      <c r="H165" s="172">
        <v>1.165777514325232E-2</v>
      </c>
      <c r="I165" s="76">
        <f t="shared" si="10"/>
        <v>7.9201229345736151E-6</v>
      </c>
      <c r="J165" s="172">
        <v>0.02</v>
      </c>
      <c r="K165" s="77">
        <f t="shared" si="11"/>
        <v>1.3587709210805786E-5</v>
      </c>
      <c r="L165" s="124"/>
      <c r="M165" s="158"/>
      <c r="N165" s="182"/>
    </row>
    <row r="166" spans="2:14">
      <c r="B166" s="34" t="s">
        <v>373</v>
      </c>
      <c r="C166" s="73" t="s">
        <v>374</v>
      </c>
      <c r="D166" s="81">
        <v>326.79000000000002</v>
      </c>
      <c r="E166" s="82">
        <v>97.547989999999999</v>
      </c>
      <c r="F166" s="82">
        <f t="shared" si="9"/>
        <v>31877.707652100002</v>
      </c>
      <c r="G166" s="74">
        <f t="shared" si="8"/>
        <v>5.929961328102766E-4</v>
      </c>
      <c r="H166" s="172">
        <v>1.1261054499831698E-2</v>
      </c>
      <c r="I166" s="76">
        <f t="shared" si="10"/>
        <v>6.6777617697659604E-6</v>
      </c>
      <c r="J166" s="172">
        <v>0.09</v>
      </c>
      <c r="K166" s="77">
        <f t="shared" si="11"/>
        <v>5.3369651952924891E-5</v>
      </c>
      <c r="L166" s="124"/>
      <c r="M166" s="158"/>
      <c r="N166" s="182"/>
    </row>
    <row r="167" spans="2:14">
      <c r="B167" s="34" t="s">
        <v>375</v>
      </c>
      <c r="C167" s="73" t="s">
        <v>376</v>
      </c>
      <c r="D167" s="81">
        <v>264.64999999999998</v>
      </c>
      <c r="E167" s="82">
        <v>291.5</v>
      </c>
      <c r="F167" s="82">
        <f t="shared" si="9"/>
        <v>77145.474999999991</v>
      </c>
      <c r="G167" s="74">
        <f t="shared" si="8"/>
        <v>1.4350771027225417E-3</v>
      </c>
      <c r="H167" s="172">
        <v>2.4334026072170792E-2</v>
      </c>
      <c r="I167" s="76">
        <f t="shared" si="10"/>
        <v>3.4921203633225652E-5</v>
      </c>
      <c r="J167" s="172">
        <v>0.09</v>
      </c>
      <c r="K167" s="77">
        <f t="shared" si="11"/>
        <v>1.2915693924502874E-4</v>
      </c>
      <c r="L167" s="124"/>
      <c r="M167" s="158"/>
      <c r="N167" s="182"/>
    </row>
    <row r="168" spans="2:14">
      <c r="B168" s="34" t="s">
        <v>377</v>
      </c>
      <c r="C168" s="73" t="s">
        <v>378</v>
      </c>
      <c r="D168" s="81">
        <v>164.76</v>
      </c>
      <c r="E168" s="82">
        <v>131.06075000000001</v>
      </c>
      <c r="F168" s="82">
        <f t="shared" si="9"/>
        <v>21593.569170000002</v>
      </c>
      <c r="G168" s="74">
        <f t="shared" si="8"/>
        <v>4.0168832562016639E-4</v>
      </c>
      <c r="H168" s="172">
        <v>1.517358582180141E-2</v>
      </c>
      <c r="I168" s="76">
        <f t="shared" si="10"/>
        <v>6.0950522824133044E-6</v>
      </c>
      <c r="J168" s="172">
        <v>6.5000000000000002E-2</v>
      </c>
      <c r="K168" s="77">
        <f t="shared" si="11"/>
        <v>2.6109741165310816E-5</v>
      </c>
      <c r="L168" s="124"/>
      <c r="M168" s="158"/>
      <c r="N168" s="182"/>
    </row>
    <row r="169" spans="2:14">
      <c r="B169" s="34" t="s">
        <v>379</v>
      </c>
      <c r="C169" s="73" t="s">
        <v>380</v>
      </c>
      <c r="D169" s="81">
        <v>415.6</v>
      </c>
      <c r="E169" s="82">
        <v>222.51535999999999</v>
      </c>
      <c r="F169" s="82">
        <f t="shared" si="9"/>
        <v>92477.383616000006</v>
      </c>
      <c r="G169" s="74">
        <f t="shared" si="8"/>
        <v>1.7202846407648712E-3</v>
      </c>
      <c r="H169" s="172">
        <v>9.0471607314725686E-3</v>
      </c>
      <c r="I169" s="76">
        <f t="shared" si="10"/>
        <v>1.5563691648883335E-5</v>
      </c>
      <c r="J169" s="172">
        <v>0.125</v>
      </c>
      <c r="K169" s="77">
        <f t="shared" si="11"/>
        <v>2.1503558009560889E-4</v>
      </c>
      <c r="L169" s="124"/>
      <c r="M169" s="158"/>
      <c r="N169" s="182"/>
    </row>
    <row r="170" spans="2:14">
      <c r="B170" s="34" t="s">
        <v>381</v>
      </c>
      <c r="C170" s="73" t="s">
        <v>382</v>
      </c>
      <c r="D170" s="81">
        <v>26.84</v>
      </c>
      <c r="E170" s="82">
        <v>366.26639</v>
      </c>
      <c r="F170" s="82">
        <f t="shared" si="9"/>
        <v>9830.5899076000005</v>
      </c>
      <c r="G170" s="74">
        <f t="shared" si="8"/>
        <v>1.8287079679854285E-4</v>
      </c>
      <c r="H170" s="172">
        <v>4.9180327868852472E-2</v>
      </c>
      <c r="I170" s="76">
        <f t="shared" si="10"/>
        <v>8.9936457441906346E-6</v>
      </c>
      <c r="J170" s="172">
        <v>0.08</v>
      </c>
      <c r="K170" s="77">
        <f t="shared" si="11"/>
        <v>1.4629663743883428E-5</v>
      </c>
      <c r="L170" s="124"/>
      <c r="M170" s="158"/>
      <c r="N170" s="182"/>
    </row>
    <row r="171" spans="2:14">
      <c r="B171" s="34" t="s">
        <v>383</v>
      </c>
      <c r="C171" s="73" t="s">
        <v>384</v>
      </c>
      <c r="D171" s="81">
        <v>67.510000000000005</v>
      </c>
      <c r="E171" s="82">
        <v>256.28708</v>
      </c>
      <c r="F171" s="82">
        <f t="shared" si="9"/>
        <v>17301.9407708</v>
      </c>
      <c r="G171" s="74">
        <f t="shared" si="8"/>
        <v>3.2185450971475234E-4</v>
      </c>
      <c r="H171" s="172">
        <v>2.3700192564064578E-2</v>
      </c>
      <c r="I171" s="76">
        <f t="shared" si="10"/>
        <v>7.6280138578522238E-6</v>
      </c>
      <c r="J171" s="172">
        <v>0.02</v>
      </c>
      <c r="K171" s="77">
        <f t="shared" si="11"/>
        <v>6.4370901942950465E-6</v>
      </c>
      <c r="L171" s="124"/>
      <c r="M171" s="158"/>
      <c r="N171" s="182"/>
    </row>
    <row r="172" spans="2:14">
      <c r="B172" s="34" t="s">
        <v>385</v>
      </c>
      <c r="C172" s="73" t="s">
        <v>386</v>
      </c>
      <c r="D172" s="81">
        <v>185.25</v>
      </c>
      <c r="E172" s="82">
        <v>58.67595</v>
      </c>
      <c r="F172" s="82">
        <f t="shared" si="9"/>
        <v>10869.7197375</v>
      </c>
      <c r="G172" s="74">
        <f t="shared" si="8"/>
        <v>2.0220091856712954E-4</v>
      </c>
      <c r="H172" s="172" t="s">
        <v>57</v>
      </c>
      <c r="I172" s="76" t="str">
        <f t="shared" si="10"/>
        <v>n/a</v>
      </c>
      <c r="J172" s="172">
        <v>0.185</v>
      </c>
      <c r="K172" s="77">
        <f t="shared" si="11"/>
        <v>3.7407169934918963E-5</v>
      </c>
      <c r="L172" s="124"/>
      <c r="M172" s="158"/>
      <c r="N172" s="182"/>
    </row>
    <row r="173" spans="2:14">
      <c r="B173" s="34" t="s">
        <v>387</v>
      </c>
      <c r="C173" s="73" t="s">
        <v>388</v>
      </c>
      <c r="D173" s="81">
        <v>234.85</v>
      </c>
      <c r="E173" s="82">
        <v>252.1146</v>
      </c>
      <c r="F173" s="82">
        <f t="shared" si="9"/>
        <v>59209.113809999995</v>
      </c>
      <c r="G173" s="74">
        <f t="shared" si="8"/>
        <v>1.1014209647581279E-3</v>
      </c>
      <c r="H173" s="172">
        <v>1.7270598254204812E-2</v>
      </c>
      <c r="I173" s="76">
        <f t="shared" si="10"/>
        <v>1.9022198991096301E-5</v>
      </c>
      <c r="J173" s="172">
        <v>7.4999999999999997E-2</v>
      </c>
      <c r="K173" s="77">
        <f t="shared" si="11"/>
        <v>8.2606572356859581E-5</v>
      </c>
      <c r="L173" s="124"/>
      <c r="M173" s="158"/>
      <c r="N173" s="182"/>
    </row>
    <row r="174" spans="2:14">
      <c r="B174" s="34" t="s">
        <v>389</v>
      </c>
      <c r="C174" s="73" t="s">
        <v>390</v>
      </c>
      <c r="D174" s="81">
        <v>79.5</v>
      </c>
      <c r="E174" s="82">
        <v>347.66919999999999</v>
      </c>
      <c r="F174" s="82">
        <f t="shared" si="9"/>
        <v>27639.701399999998</v>
      </c>
      <c r="G174" s="74">
        <f t="shared" si="8"/>
        <v>5.1415980788540325E-4</v>
      </c>
      <c r="H174" s="172">
        <v>2.9182389937106916E-2</v>
      </c>
      <c r="I174" s="76">
        <f t="shared" si="10"/>
        <v>1.5004412003699817E-5</v>
      </c>
      <c r="J174" s="172">
        <v>4.4999999999999998E-2</v>
      </c>
      <c r="K174" s="77">
        <f t="shared" si="11"/>
        <v>2.3137191354843147E-5</v>
      </c>
      <c r="L174" s="124"/>
      <c r="M174" s="158"/>
      <c r="N174" s="182"/>
    </row>
    <row r="175" spans="2:14">
      <c r="B175" s="34" t="s">
        <v>391</v>
      </c>
      <c r="C175" s="73" t="s">
        <v>392</v>
      </c>
      <c r="D175" s="81">
        <v>255.62</v>
      </c>
      <c r="E175" s="82">
        <v>117.12932000000001</v>
      </c>
      <c r="F175" s="82">
        <f t="shared" si="9"/>
        <v>29940.596778400002</v>
      </c>
      <c r="G175" s="74">
        <f t="shared" si="8"/>
        <v>5.5696157005359214E-4</v>
      </c>
      <c r="H175" s="172">
        <v>1.5257022142242388E-2</v>
      </c>
      <c r="I175" s="76">
        <f t="shared" si="10"/>
        <v>8.4975750066857409E-6</v>
      </c>
      <c r="J175" s="172">
        <v>9.5000000000000001E-2</v>
      </c>
      <c r="K175" s="77">
        <f t="shared" si="11"/>
        <v>5.2911349155091255E-5</v>
      </c>
      <c r="L175" s="124"/>
      <c r="M175" s="158"/>
      <c r="N175" s="182"/>
    </row>
    <row r="176" spans="2:14">
      <c r="B176" s="34" t="s">
        <v>395</v>
      </c>
      <c r="C176" s="73" t="s">
        <v>396</v>
      </c>
      <c r="D176" s="81">
        <v>22.49</v>
      </c>
      <c r="E176" s="82">
        <v>679.49863000000005</v>
      </c>
      <c r="F176" s="82">
        <f t="shared" si="9"/>
        <v>15281.924188700001</v>
      </c>
      <c r="G176" s="74">
        <f t="shared" si="8"/>
        <v>2.8427771672603127E-4</v>
      </c>
      <c r="H176" s="172">
        <v>4.4464206313917301E-2</v>
      </c>
      <c r="I176" s="76">
        <f t="shared" si="10"/>
        <v>1.2640183046955593E-5</v>
      </c>
      <c r="J176" s="172">
        <v>0.27500000000000002</v>
      </c>
      <c r="K176" s="77">
        <f t="shared" si="11"/>
        <v>7.8176372099658599E-5</v>
      </c>
      <c r="L176" s="124"/>
      <c r="M176" s="158"/>
      <c r="N176" s="182"/>
    </row>
    <row r="177" spans="2:14">
      <c r="B177" s="34" t="s">
        <v>397</v>
      </c>
      <c r="C177" s="73" t="s">
        <v>398</v>
      </c>
      <c r="D177" s="81">
        <v>226.13</v>
      </c>
      <c r="E177" s="82">
        <v>2808.8330000000001</v>
      </c>
      <c r="F177" s="82">
        <f t="shared" si="9"/>
        <v>635161.40628999996</v>
      </c>
      <c r="G177" s="74">
        <f t="shared" si="8"/>
        <v>1.1815412254572655E-2</v>
      </c>
      <c r="H177" s="172">
        <v>8.8444699951355423E-3</v>
      </c>
      <c r="I177" s="76">
        <f t="shared" si="10"/>
        <v>1.0450105916572464E-4</v>
      </c>
      <c r="J177" s="172">
        <v>0.1</v>
      </c>
      <c r="K177" s="77">
        <f t="shared" si="11"/>
        <v>1.1815412254572656E-3</v>
      </c>
      <c r="L177" s="124"/>
      <c r="M177" s="158"/>
      <c r="N177" s="182"/>
    </row>
    <row r="178" spans="2:14">
      <c r="B178" s="34" t="s">
        <v>399</v>
      </c>
      <c r="C178" s="73" t="s">
        <v>400</v>
      </c>
      <c r="D178" s="81">
        <v>67.84</v>
      </c>
      <c r="E178" s="82">
        <v>661.15584000000001</v>
      </c>
      <c r="F178" s="82">
        <f t="shared" si="9"/>
        <v>44852.8121856</v>
      </c>
      <c r="G178" s="74">
        <f t="shared" si="8"/>
        <v>8.3436188266737825E-4</v>
      </c>
      <c r="H178" s="172">
        <v>2.0636792452830188E-2</v>
      </c>
      <c r="I178" s="76">
        <f t="shared" si="10"/>
        <v>1.7218553003159338E-5</v>
      </c>
      <c r="J178" s="172">
        <v>0.06</v>
      </c>
      <c r="K178" s="77">
        <f t="shared" si="11"/>
        <v>5.0061712960042696E-5</v>
      </c>
      <c r="L178" s="124"/>
      <c r="M178" s="158"/>
      <c r="N178" s="182"/>
    </row>
    <row r="179" spans="2:14">
      <c r="B179" s="34" t="s">
        <v>401</v>
      </c>
      <c r="C179" s="73" t="s">
        <v>402</v>
      </c>
      <c r="D179" s="81">
        <v>133.13999999999999</v>
      </c>
      <c r="E179" s="82">
        <v>227.60164</v>
      </c>
      <c r="F179" s="82">
        <f t="shared" si="9"/>
        <v>30302.882349599997</v>
      </c>
      <c r="G179" s="74">
        <f t="shared" si="8"/>
        <v>5.6370088597427147E-4</v>
      </c>
      <c r="H179" s="172">
        <v>1.5021781583295781E-2</v>
      </c>
      <c r="I179" s="76">
        <f t="shared" si="10"/>
        <v>8.4677915874158268E-6</v>
      </c>
      <c r="J179" s="172">
        <v>0.04</v>
      </c>
      <c r="K179" s="77">
        <f t="shared" si="11"/>
        <v>2.2548035438970858E-5</v>
      </c>
      <c r="L179" s="124"/>
      <c r="M179" s="158"/>
      <c r="N179" s="182"/>
    </row>
    <row r="180" spans="2:14">
      <c r="B180" s="34" t="s">
        <v>403</v>
      </c>
      <c r="C180" s="73" t="s">
        <v>404</v>
      </c>
      <c r="D180" s="81">
        <v>732.58</v>
      </c>
      <c r="E180" s="82">
        <v>946.45676000000003</v>
      </c>
      <c r="F180" s="82">
        <f t="shared" si="9"/>
        <v>693355.29324080003</v>
      </c>
      <c r="G180" s="74">
        <f t="shared" si="8"/>
        <v>1.2897947745883289E-2</v>
      </c>
      <c r="H180" s="172">
        <v>8.1902317835594735E-3</v>
      </c>
      <c r="I180" s="76">
        <f t="shared" si="10"/>
        <v>1.0563718157102259E-4</v>
      </c>
      <c r="J180" s="172">
        <v>0.26500000000000001</v>
      </c>
      <c r="K180" s="77">
        <f t="shared" si="11"/>
        <v>3.4179561526590718E-3</v>
      </c>
      <c r="L180" s="124"/>
      <c r="M180" s="158"/>
      <c r="N180" s="182"/>
    </row>
    <row r="181" spans="2:14">
      <c r="B181" s="34" t="s">
        <v>405</v>
      </c>
      <c r="C181" s="73" t="s">
        <v>406</v>
      </c>
      <c r="D181" s="81">
        <v>265.58</v>
      </c>
      <c r="E181" s="82">
        <v>136.59098</v>
      </c>
      <c r="F181" s="82">
        <f t="shared" si="9"/>
        <v>36275.832468399996</v>
      </c>
      <c r="G181" s="74">
        <f t="shared" si="8"/>
        <v>6.7481101850237854E-4</v>
      </c>
      <c r="H181" s="172" t="s">
        <v>57</v>
      </c>
      <c r="I181" s="76" t="str">
        <f t="shared" si="10"/>
        <v>n/a</v>
      </c>
      <c r="J181" s="172">
        <v>6.5000000000000002E-2</v>
      </c>
      <c r="K181" s="77">
        <f t="shared" si="11"/>
        <v>4.3862716202654604E-5</v>
      </c>
      <c r="L181" s="124"/>
      <c r="M181" s="158"/>
      <c r="N181" s="182"/>
    </row>
    <row r="182" spans="2:14">
      <c r="B182" s="34" t="s">
        <v>407</v>
      </c>
      <c r="C182" s="73" t="s">
        <v>408</v>
      </c>
      <c r="D182" s="81">
        <v>96.8</v>
      </c>
      <c r="E182" s="82">
        <v>207.4264</v>
      </c>
      <c r="F182" s="82">
        <f t="shared" si="9"/>
        <v>20078.875519999998</v>
      </c>
      <c r="G182" s="74">
        <f t="shared" si="8"/>
        <v>3.7351166101664635E-4</v>
      </c>
      <c r="H182" s="172">
        <v>2.5826446280991736E-3</v>
      </c>
      <c r="I182" s="76">
        <f t="shared" si="10"/>
        <v>9.6464788485704117E-7</v>
      </c>
      <c r="J182" s="172">
        <v>0.14000000000000001</v>
      </c>
      <c r="K182" s="77">
        <f t="shared" si="11"/>
        <v>5.2291632542330497E-5</v>
      </c>
      <c r="L182" s="124"/>
      <c r="M182" s="158"/>
      <c r="N182" s="182"/>
    </row>
    <row r="183" spans="2:14">
      <c r="B183" s="34" t="s">
        <v>409</v>
      </c>
      <c r="C183" s="73" t="s">
        <v>410</v>
      </c>
      <c r="D183" s="81">
        <v>258.06</v>
      </c>
      <c r="E183" s="82">
        <v>560.82489999999996</v>
      </c>
      <c r="F183" s="82">
        <f t="shared" si="9"/>
        <v>144726.47369399999</v>
      </c>
      <c r="G183" s="74">
        <f t="shared" si="8"/>
        <v>2.6922337124249433E-3</v>
      </c>
      <c r="H183" s="172">
        <v>1.860032550569635E-2</v>
      </c>
      <c r="I183" s="76">
        <f t="shared" si="10"/>
        <v>5.0076423388513247E-5</v>
      </c>
      <c r="J183" s="172">
        <v>0.06</v>
      </c>
      <c r="K183" s="77">
        <f t="shared" si="11"/>
        <v>1.6153402274549658E-4</v>
      </c>
      <c r="L183" s="124"/>
      <c r="M183" s="158"/>
      <c r="N183" s="182"/>
    </row>
    <row r="184" spans="2:14">
      <c r="B184" s="34" t="s">
        <v>411</v>
      </c>
      <c r="C184" s="73" t="s">
        <v>412</v>
      </c>
      <c r="D184" s="81">
        <v>430.99</v>
      </c>
      <c r="E184" s="82">
        <v>53.140009999999997</v>
      </c>
      <c r="F184" s="82">
        <f t="shared" si="9"/>
        <v>22902.8129099</v>
      </c>
      <c r="G184" s="74">
        <f t="shared" si="8"/>
        <v>4.2604316578432781E-4</v>
      </c>
      <c r="H184" s="172">
        <v>1.2250864289194646E-2</v>
      </c>
      <c r="I184" s="76">
        <f t="shared" si="10"/>
        <v>5.2193970053626559E-6</v>
      </c>
      <c r="J184" s="172">
        <v>0.06</v>
      </c>
      <c r="K184" s="77">
        <f t="shared" si="11"/>
        <v>2.5562589947059669E-5</v>
      </c>
      <c r="L184" s="124"/>
      <c r="M184" s="158"/>
      <c r="N184" s="182"/>
    </row>
    <row r="185" spans="2:14">
      <c r="B185" s="34" t="s">
        <v>413</v>
      </c>
      <c r="C185" s="73" t="s">
        <v>414</v>
      </c>
      <c r="D185" s="81">
        <v>164.5</v>
      </c>
      <c r="E185" s="82">
        <v>75.287279999999996</v>
      </c>
      <c r="F185" s="82">
        <f t="shared" si="9"/>
        <v>12384.75756</v>
      </c>
      <c r="G185" s="74">
        <f t="shared" si="8"/>
        <v>2.3038398554323369E-4</v>
      </c>
      <c r="H185" s="172">
        <v>1.7264437689969603E-2</v>
      </c>
      <c r="I185" s="76">
        <f t="shared" si="10"/>
        <v>3.9774499631780162E-6</v>
      </c>
      <c r="J185" s="172">
        <v>0.05</v>
      </c>
      <c r="K185" s="77">
        <f t="shared" si="11"/>
        <v>1.1519199277161685E-5</v>
      </c>
      <c r="L185" s="124"/>
      <c r="M185" s="158"/>
      <c r="N185" s="182"/>
    </row>
    <row r="186" spans="2:14">
      <c r="B186" s="34" t="s">
        <v>415</v>
      </c>
      <c r="C186" s="73" t="s">
        <v>416</v>
      </c>
      <c r="D186" s="81">
        <v>205.81</v>
      </c>
      <c r="E186" s="82">
        <v>491.62403999999998</v>
      </c>
      <c r="F186" s="82">
        <f t="shared" si="9"/>
        <v>101181.14367239999</v>
      </c>
      <c r="G186" s="74">
        <f t="shared" si="8"/>
        <v>1.8821939006991794E-3</v>
      </c>
      <c r="H186" s="172">
        <v>1.7491861425586706E-2</v>
      </c>
      <c r="I186" s="76">
        <f t="shared" si="10"/>
        <v>3.2923074887114552E-5</v>
      </c>
      <c r="J186" s="172">
        <v>0.13</v>
      </c>
      <c r="K186" s="77">
        <f t="shared" si="11"/>
        <v>2.4468520709089334E-4</v>
      </c>
      <c r="L186" s="124"/>
      <c r="M186" s="158"/>
      <c r="N186" s="182"/>
    </row>
    <row r="187" spans="2:14">
      <c r="B187" s="34" t="s">
        <v>417</v>
      </c>
      <c r="C187" s="73" t="s">
        <v>418</v>
      </c>
      <c r="D187" s="81">
        <v>73.39</v>
      </c>
      <c r="E187" s="82">
        <v>209.36364</v>
      </c>
      <c r="F187" s="82">
        <f t="shared" si="9"/>
        <v>15365.1975396</v>
      </c>
      <c r="G187" s="74">
        <f t="shared" si="8"/>
        <v>2.8582678592475701E-4</v>
      </c>
      <c r="H187" s="172">
        <v>1.6896034882136531E-2</v>
      </c>
      <c r="I187" s="76">
        <f t="shared" si="10"/>
        <v>4.8293393452336654E-6</v>
      </c>
      <c r="J187" s="172">
        <v>0.09</v>
      </c>
      <c r="K187" s="77">
        <f t="shared" si="11"/>
        <v>2.5724410733228129E-5</v>
      </c>
      <c r="L187" s="124"/>
      <c r="M187" s="158"/>
      <c r="N187" s="182"/>
    </row>
    <row r="188" spans="2:14">
      <c r="B188" s="34" t="s">
        <v>419</v>
      </c>
      <c r="C188" s="73" t="s">
        <v>420</v>
      </c>
      <c r="D188" s="81">
        <v>548.44000000000005</v>
      </c>
      <c r="E188" s="82">
        <v>312.5</v>
      </c>
      <c r="F188" s="82">
        <f t="shared" si="9"/>
        <v>171387.50000000003</v>
      </c>
      <c r="G188" s="74">
        <f t="shared" si="8"/>
        <v>3.188187990842751E-3</v>
      </c>
      <c r="H188" s="172">
        <v>7.001677485230836E-3</v>
      </c>
      <c r="I188" s="76">
        <f t="shared" si="10"/>
        <v>2.2322664074167025E-5</v>
      </c>
      <c r="J188" s="172">
        <v>8.5000000000000006E-2</v>
      </c>
      <c r="K188" s="77">
        <f t="shared" si="11"/>
        <v>2.7099597922163385E-4</v>
      </c>
      <c r="L188" s="124"/>
      <c r="M188" s="158"/>
      <c r="N188" s="182"/>
    </row>
    <row r="189" spans="2:14">
      <c r="B189" s="34" t="s">
        <v>421</v>
      </c>
      <c r="C189" s="73" t="s">
        <v>422</v>
      </c>
      <c r="D189" s="81">
        <v>92.81</v>
      </c>
      <c r="E189" s="82">
        <v>1282.68588</v>
      </c>
      <c r="F189" s="82">
        <f t="shared" si="9"/>
        <v>119046.07652280001</v>
      </c>
      <c r="G189" s="74">
        <f t="shared" si="8"/>
        <v>2.2145213129717051E-3</v>
      </c>
      <c r="H189" s="172">
        <v>3.0600150845814026E-2</v>
      </c>
      <c r="I189" s="76">
        <f t="shared" si="10"/>
        <v>6.7764686228204303E-5</v>
      </c>
      <c r="J189" s="172">
        <v>7.0000000000000007E-2</v>
      </c>
      <c r="K189" s="77">
        <f t="shared" si="11"/>
        <v>1.5501649190801937E-4</v>
      </c>
      <c r="L189" s="124"/>
      <c r="M189" s="158"/>
      <c r="N189" s="182"/>
    </row>
    <row r="190" spans="2:14">
      <c r="B190" s="34" t="s">
        <v>423</v>
      </c>
      <c r="C190" s="73" t="s">
        <v>424</v>
      </c>
      <c r="D190" s="81">
        <v>10.55</v>
      </c>
      <c r="E190" s="82">
        <v>1165.87213</v>
      </c>
      <c r="F190" s="82">
        <f t="shared" si="9"/>
        <v>12299.9509715</v>
      </c>
      <c r="G190" s="74">
        <f t="shared" si="8"/>
        <v>2.2880639472126567E-4</v>
      </c>
      <c r="H190" s="172">
        <v>4.5497630331753552E-2</v>
      </c>
      <c r="I190" s="76">
        <f t="shared" si="10"/>
        <v>1.0410148764569433E-5</v>
      </c>
      <c r="J190" s="172">
        <v>0</v>
      </c>
      <c r="K190" s="77">
        <f t="shared" si="11"/>
        <v>0</v>
      </c>
      <c r="L190" s="124"/>
      <c r="M190" s="158"/>
      <c r="N190" s="182"/>
    </row>
    <row r="191" spans="2:14">
      <c r="B191" s="34" t="s">
        <v>425</v>
      </c>
      <c r="C191" s="73" t="s">
        <v>426</v>
      </c>
      <c r="D191" s="81">
        <v>73.150000000000006</v>
      </c>
      <c r="E191" s="82">
        <v>1268.32638</v>
      </c>
      <c r="F191" s="82">
        <f t="shared" si="9"/>
        <v>92778.074697000004</v>
      </c>
      <c r="G191" s="74">
        <f t="shared" si="8"/>
        <v>1.7258781624242554E-3</v>
      </c>
      <c r="H191" s="172">
        <v>3.6363636363636362E-2</v>
      </c>
      <c r="I191" s="76">
        <f t="shared" si="10"/>
        <v>6.275920590633655E-5</v>
      </c>
      <c r="J191" s="172">
        <v>2.5000000000000001E-2</v>
      </c>
      <c r="K191" s="77">
        <f t="shared" si="11"/>
        <v>4.3146954060606386E-5</v>
      </c>
      <c r="L191" s="124"/>
      <c r="M191" s="158"/>
      <c r="N191" s="182"/>
    </row>
    <row r="192" spans="2:14">
      <c r="B192" s="34" t="s">
        <v>427</v>
      </c>
      <c r="C192" s="73" t="s">
        <v>428</v>
      </c>
      <c r="D192" s="81">
        <v>76.92</v>
      </c>
      <c r="E192" s="82">
        <v>418.71669000000003</v>
      </c>
      <c r="F192" s="82">
        <f t="shared" si="9"/>
        <v>32207.687794800004</v>
      </c>
      <c r="G192" s="74">
        <f t="shared" si="8"/>
        <v>5.9913449604080812E-4</v>
      </c>
      <c r="H192" s="172">
        <v>2.1320852834113363E-2</v>
      </c>
      <c r="I192" s="76">
        <f t="shared" si="10"/>
        <v>1.2774058417926746E-5</v>
      </c>
      <c r="J192" s="172">
        <v>0.105</v>
      </c>
      <c r="K192" s="77">
        <f t="shared" si="11"/>
        <v>6.2909122084284851E-5</v>
      </c>
      <c r="L192" s="124"/>
      <c r="M192" s="158"/>
      <c r="N192" s="182"/>
    </row>
    <row r="193" spans="2:14">
      <c r="B193" s="34" t="s">
        <v>429</v>
      </c>
      <c r="C193" s="73" t="s">
        <v>430</v>
      </c>
      <c r="D193" s="81">
        <v>119.01</v>
      </c>
      <c r="E193" s="82">
        <v>1119.1251</v>
      </c>
      <c r="F193" s="82">
        <f t="shared" si="9"/>
        <v>133187.07815099999</v>
      </c>
      <c r="G193" s="74">
        <f t="shared" si="8"/>
        <v>2.4775753371538358E-3</v>
      </c>
      <c r="H193" s="172">
        <v>3.8652214099655492E-3</v>
      </c>
      <c r="I193" s="76">
        <f t="shared" si="10"/>
        <v>9.5763772379696196E-6</v>
      </c>
      <c r="J193" s="172">
        <v>0.39</v>
      </c>
      <c r="K193" s="77">
        <f t="shared" si="11"/>
        <v>9.66254381489996E-4</v>
      </c>
      <c r="L193" s="124"/>
      <c r="M193" s="158"/>
      <c r="N193" s="182"/>
    </row>
    <row r="194" spans="2:14">
      <c r="B194" s="34" t="s">
        <v>431</v>
      </c>
      <c r="C194" s="73" t="s">
        <v>432</v>
      </c>
      <c r="D194" s="81">
        <v>472.46</v>
      </c>
      <c r="E194" s="82">
        <v>166.60389000000001</v>
      </c>
      <c r="F194" s="82">
        <f t="shared" si="9"/>
        <v>78713.673869399994</v>
      </c>
      <c r="G194" s="74">
        <f t="shared" si="8"/>
        <v>1.4642490831917956E-3</v>
      </c>
      <c r="H194" s="172">
        <v>9.2282944587901636E-3</v>
      </c>
      <c r="I194" s="76">
        <f t="shared" si="10"/>
        <v>1.3512521700707425E-5</v>
      </c>
      <c r="J194" s="172">
        <v>0.1</v>
      </c>
      <c r="K194" s="77">
        <f t="shared" si="11"/>
        <v>1.4642490831917956E-4</v>
      </c>
      <c r="L194" s="124"/>
      <c r="M194" s="158"/>
      <c r="N194" s="182"/>
    </row>
    <row r="195" spans="2:14">
      <c r="B195" s="34" t="s">
        <v>433</v>
      </c>
      <c r="C195" s="73" t="s">
        <v>434</v>
      </c>
      <c r="D195" s="81">
        <v>235.95</v>
      </c>
      <c r="E195" s="82">
        <v>104.59013</v>
      </c>
      <c r="F195" s="82">
        <f t="shared" si="9"/>
        <v>24678.041173499998</v>
      </c>
      <c r="G195" s="74">
        <f t="shared" si="8"/>
        <v>4.5906635260375251E-4</v>
      </c>
      <c r="H195" s="172">
        <v>1.2205975842339479E-2</v>
      </c>
      <c r="I195" s="76">
        <f t="shared" si="10"/>
        <v>5.6033528099123E-6</v>
      </c>
      <c r="J195" s="172">
        <v>0.13</v>
      </c>
      <c r="K195" s="77">
        <f t="shared" si="11"/>
        <v>5.9678625838487831E-5</v>
      </c>
      <c r="L195" s="124"/>
      <c r="M195" s="158"/>
      <c r="N195" s="182"/>
    </row>
    <row r="196" spans="2:14">
      <c r="B196" s="34" t="s">
        <v>435</v>
      </c>
      <c r="C196" s="73" t="s">
        <v>436</v>
      </c>
      <c r="D196" s="81">
        <v>74.400000000000006</v>
      </c>
      <c r="E196" s="82">
        <v>1098.44973</v>
      </c>
      <c r="F196" s="82">
        <f t="shared" si="9"/>
        <v>81724.659912000003</v>
      </c>
      <c r="G196" s="74">
        <f t="shared" si="8"/>
        <v>1.520260108159267E-3</v>
      </c>
      <c r="H196" s="172">
        <v>1.3440860215053762E-2</v>
      </c>
      <c r="I196" s="76">
        <f t="shared" si="10"/>
        <v>2.043360360429122E-5</v>
      </c>
      <c r="J196" s="172">
        <v>0.125</v>
      </c>
      <c r="K196" s="77">
        <f t="shared" si="11"/>
        <v>1.9003251351990837E-4</v>
      </c>
      <c r="L196" s="124"/>
      <c r="M196" s="158"/>
      <c r="N196" s="182"/>
    </row>
    <row r="197" spans="2:14">
      <c r="B197" s="34" t="s">
        <v>437</v>
      </c>
      <c r="C197" s="73" t="s">
        <v>438</v>
      </c>
      <c r="D197" s="81">
        <v>77.37</v>
      </c>
      <c r="E197" s="82">
        <v>1188.0157400000001</v>
      </c>
      <c r="F197" s="82">
        <f t="shared" si="9"/>
        <v>91916.777803800011</v>
      </c>
      <c r="G197" s="74">
        <f t="shared" si="8"/>
        <v>1.7098561280783993E-3</v>
      </c>
      <c r="H197" s="172">
        <v>2.0679850071086983E-2</v>
      </c>
      <c r="I197" s="76">
        <f t="shared" si="10"/>
        <v>3.5359568371790596E-5</v>
      </c>
      <c r="J197" s="172">
        <v>0.02</v>
      </c>
      <c r="K197" s="77">
        <f t="shared" si="11"/>
        <v>3.4197122561567989E-5</v>
      </c>
      <c r="L197" s="124"/>
      <c r="M197" s="158"/>
      <c r="N197" s="182"/>
    </row>
    <row r="198" spans="2:14">
      <c r="B198" s="34" t="s">
        <v>439</v>
      </c>
      <c r="C198" s="73" t="s">
        <v>23</v>
      </c>
      <c r="D198" s="81">
        <v>42.27</v>
      </c>
      <c r="E198" s="82">
        <v>470.85500999999999</v>
      </c>
      <c r="F198" s="82">
        <f t="shared" si="9"/>
        <v>19903.0412727</v>
      </c>
      <c r="G198" s="74">
        <f t="shared" si="8"/>
        <v>3.7024075365396983E-4</v>
      </c>
      <c r="H198" s="172">
        <v>2.6496333096758931E-2</v>
      </c>
      <c r="I198" s="76">
        <f t="shared" si="10"/>
        <v>9.8100223348106512E-6</v>
      </c>
      <c r="J198" s="172">
        <v>9.5000000000000001E-2</v>
      </c>
      <c r="K198" s="77">
        <f t="shared" si="11"/>
        <v>3.5172871597127136E-5</v>
      </c>
      <c r="L198" s="124"/>
      <c r="M198" s="158"/>
      <c r="N198" s="182"/>
    </row>
    <row r="199" spans="2:14">
      <c r="B199" s="34" t="s">
        <v>440</v>
      </c>
      <c r="C199" s="73" t="s">
        <v>441</v>
      </c>
      <c r="D199" s="81">
        <v>279.98</v>
      </c>
      <c r="E199" s="82">
        <v>224.61489</v>
      </c>
      <c r="F199" s="82">
        <f t="shared" si="9"/>
        <v>62887.676902200008</v>
      </c>
      <c r="G199" s="74">
        <f t="shared" si="8"/>
        <v>1.1698504049104694E-3</v>
      </c>
      <c r="H199" s="172">
        <v>1.9287091935138223E-2</v>
      </c>
      <c r="I199" s="76">
        <f t="shared" si="10"/>
        <v>2.2563012309866899E-5</v>
      </c>
      <c r="J199" s="172">
        <v>0.11</v>
      </c>
      <c r="K199" s="77">
        <f t="shared" si="11"/>
        <v>1.2868354454015162E-4</v>
      </c>
      <c r="L199" s="124"/>
      <c r="M199" s="158"/>
      <c r="N199" s="182"/>
    </row>
    <row r="200" spans="2:14">
      <c r="B200" s="34" t="s">
        <v>442</v>
      </c>
      <c r="C200" s="73" t="s">
        <v>443</v>
      </c>
      <c r="D200" s="81">
        <v>80.510000000000005</v>
      </c>
      <c r="E200" s="82">
        <v>222.76844</v>
      </c>
      <c r="F200" s="82">
        <f t="shared" si="9"/>
        <v>17935.087104400001</v>
      </c>
      <c r="G200" s="74">
        <f t="shared" si="8"/>
        <v>3.3363243714370513E-4</v>
      </c>
      <c r="H200" s="172">
        <v>3.8752949944106323E-2</v>
      </c>
      <c r="I200" s="76">
        <f t="shared" si="10"/>
        <v>1.2929241136360204E-5</v>
      </c>
      <c r="J200" s="172">
        <v>0.04</v>
      </c>
      <c r="K200" s="77">
        <f t="shared" si="11"/>
        <v>1.3345297485748205E-5</v>
      </c>
      <c r="L200" s="124"/>
      <c r="M200" s="158"/>
      <c r="N200" s="182"/>
    </row>
    <row r="201" spans="2:14">
      <c r="B201" s="34" t="s">
        <v>444</v>
      </c>
      <c r="C201" s="73" t="s">
        <v>445</v>
      </c>
      <c r="D201" s="81">
        <v>64.069999999999993</v>
      </c>
      <c r="E201" s="82">
        <v>371.11518000000001</v>
      </c>
      <c r="F201" s="82">
        <f t="shared" si="9"/>
        <v>23777.3495826</v>
      </c>
      <c r="G201" s="74">
        <f t="shared" si="8"/>
        <v>4.4231148942201271E-4</v>
      </c>
      <c r="H201" s="172">
        <v>4.6979865771812082E-2</v>
      </c>
      <c r="I201" s="76">
        <f t="shared" si="10"/>
        <v>2.0779734402376435E-5</v>
      </c>
      <c r="J201" s="172">
        <v>5.5E-2</v>
      </c>
      <c r="K201" s="77">
        <f t="shared" si="11"/>
        <v>2.4327131918210699E-5</v>
      </c>
      <c r="L201" s="124"/>
      <c r="M201" s="158"/>
      <c r="N201" s="182"/>
    </row>
    <row r="202" spans="2:14">
      <c r="B202" s="34" t="s">
        <v>446</v>
      </c>
      <c r="C202" s="73" t="s">
        <v>447</v>
      </c>
      <c r="D202" s="81">
        <v>590.04</v>
      </c>
      <c r="E202" s="82">
        <v>143.18297999999999</v>
      </c>
      <c r="F202" s="82">
        <f t="shared" si="9"/>
        <v>84483.685519199993</v>
      </c>
      <c r="G202" s="74">
        <f t="shared" si="8"/>
        <v>1.5715841096605586E-3</v>
      </c>
      <c r="H202" s="172">
        <v>1.5659955257270694E-2</v>
      </c>
      <c r="I202" s="76">
        <f t="shared" si="10"/>
        <v>2.461093684032195E-5</v>
      </c>
      <c r="J202" s="172">
        <v>7.4999999999999997E-2</v>
      </c>
      <c r="K202" s="77">
        <f t="shared" si="11"/>
        <v>1.1786880822454189E-4</v>
      </c>
      <c r="L202" s="124"/>
      <c r="M202" s="158"/>
      <c r="N202" s="182"/>
    </row>
    <row r="203" spans="2:14">
      <c r="B203" s="34" t="s">
        <v>448</v>
      </c>
      <c r="C203" s="73" t="s">
        <v>449</v>
      </c>
      <c r="D203" s="81">
        <v>82.18</v>
      </c>
      <c r="E203" s="82">
        <v>3203.44121</v>
      </c>
      <c r="F203" s="82">
        <f t="shared" si="9"/>
        <v>263258.79863780004</v>
      </c>
      <c r="G203" s="74">
        <f t="shared" si="8"/>
        <v>4.8971981054669912E-3</v>
      </c>
      <c r="H203" s="172">
        <v>2.190313944998783E-2</v>
      </c>
      <c r="I203" s="76">
        <f t="shared" si="10"/>
        <v>1.0726401301825972E-4</v>
      </c>
      <c r="J203" s="172">
        <v>9.5000000000000001E-2</v>
      </c>
      <c r="K203" s="77">
        <f t="shared" si="11"/>
        <v>4.6523382001936416E-4</v>
      </c>
      <c r="L203" s="124"/>
      <c r="M203" s="158"/>
      <c r="N203" s="182"/>
    </row>
    <row r="204" spans="2:14">
      <c r="B204" s="34" t="s">
        <v>450</v>
      </c>
      <c r="C204" s="73" t="s">
        <v>451</v>
      </c>
      <c r="D204" s="81">
        <v>148.72999999999999</v>
      </c>
      <c r="E204" s="82">
        <v>229.53545</v>
      </c>
      <c r="F204" s="82">
        <f t="shared" si="9"/>
        <v>34138.807478499999</v>
      </c>
      <c r="G204" s="74">
        <f t="shared" si="8"/>
        <v>6.3505760936268028E-4</v>
      </c>
      <c r="H204" s="172">
        <v>1.4791904793921874E-2</v>
      </c>
      <c r="I204" s="76">
        <f t="shared" si="10"/>
        <v>9.3937116963483961E-6</v>
      </c>
      <c r="J204" s="172">
        <v>0.01</v>
      </c>
      <c r="K204" s="77">
        <f t="shared" si="11"/>
        <v>6.3505760936268029E-6</v>
      </c>
      <c r="L204" s="124"/>
      <c r="M204" s="158"/>
      <c r="N204" s="182"/>
    </row>
    <row r="205" spans="2:14">
      <c r="B205" s="34" t="s">
        <v>452</v>
      </c>
      <c r="C205" s="73" t="s">
        <v>453</v>
      </c>
      <c r="D205" s="81">
        <v>47.61</v>
      </c>
      <c r="E205" s="82">
        <v>984.43974000000003</v>
      </c>
      <c r="F205" s="82">
        <f t="shared" si="9"/>
        <v>46869.176021400002</v>
      </c>
      <c r="G205" s="74">
        <f t="shared" si="8"/>
        <v>8.7187072646559684E-4</v>
      </c>
      <c r="H205" s="172">
        <v>2.0163831127914301E-2</v>
      </c>
      <c r="I205" s="76">
        <f t="shared" si="10"/>
        <v>1.7580254093824257E-5</v>
      </c>
      <c r="J205" s="172">
        <v>2.5000000000000001E-2</v>
      </c>
      <c r="K205" s="77">
        <f t="shared" si="11"/>
        <v>2.1796768161639921E-5</v>
      </c>
      <c r="L205" s="124"/>
      <c r="M205" s="158"/>
      <c r="N205" s="182"/>
    </row>
    <row r="206" spans="2:14">
      <c r="B206" s="34" t="s">
        <v>454</v>
      </c>
      <c r="C206" s="73" t="s">
        <v>455</v>
      </c>
      <c r="D206" s="81">
        <v>78.33</v>
      </c>
      <c r="E206" s="82">
        <v>193.72289000000001</v>
      </c>
      <c r="F206" s="82">
        <f t="shared" si="9"/>
        <v>15174.3139737</v>
      </c>
      <c r="G206" s="74">
        <f t="shared" si="8"/>
        <v>2.82275927825703E-4</v>
      </c>
      <c r="H206" s="172">
        <v>3.5746201966041107E-2</v>
      </c>
      <c r="I206" s="76">
        <f t="shared" si="10"/>
        <v>1.0090292326209222E-5</v>
      </c>
      <c r="J206" s="172">
        <v>7.0000000000000007E-2</v>
      </c>
      <c r="K206" s="77">
        <f t="shared" si="11"/>
        <v>1.9759314947799213E-5</v>
      </c>
      <c r="L206" s="124"/>
      <c r="M206" s="158"/>
      <c r="N206" s="182"/>
    </row>
    <row r="207" spans="2:14">
      <c r="B207" s="34" t="s">
        <v>456</v>
      </c>
      <c r="C207" s="73" t="s">
        <v>457</v>
      </c>
      <c r="D207" s="81">
        <v>76.38</v>
      </c>
      <c r="E207" s="82">
        <v>629.75598000000002</v>
      </c>
      <c r="F207" s="82">
        <f t="shared" si="9"/>
        <v>48100.761752400002</v>
      </c>
      <c r="G207" s="74">
        <f t="shared" si="8"/>
        <v>8.9478095525863887E-4</v>
      </c>
      <c r="H207" s="172">
        <v>5.3940822204765648E-2</v>
      </c>
      <c r="I207" s="76">
        <f t="shared" si="10"/>
        <v>4.8265220419816608E-5</v>
      </c>
      <c r="J207" s="172">
        <v>0.125</v>
      </c>
      <c r="K207" s="77">
        <f t="shared" si="11"/>
        <v>1.1184761940732986E-4</v>
      </c>
      <c r="L207" s="124"/>
      <c r="M207" s="158"/>
      <c r="N207" s="182"/>
    </row>
    <row r="208" spans="2:14">
      <c r="B208" s="34" t="s">
        <v>458</v>
      </c>
      <c r="C208" s="73" t="s">
        <v>459</v>
      </c>
      <c r="D208" s="81">
        <v>169.44</v>
      </c>
      <c r="E208" s="82">
        <v>199.38398000000001</v>
      </c>
      <c r="F208" s="82">
        <f t="shared" si="9"/>
        <v>33783.621571199998</v>
      </c>
      <c r="G208" s="74">
        <f t="shared" si="8"/>
        <v>6.284503629522335E-4</v>
      </c>
      <c r="H208" s="172">
        <v>1.1803588290840416E-2</v>
      </c>
      <c r="I208" s="76">
        <f t="shared" si="10"/>
        <v>7.4179693455173932E-6</v>
      </c>
      <c r="J208" s="172">
        <v>0.105</v>
      </c>
      <c r="K208" s="77">
        <f t="shared" si="11"/>
        <v>6.5987288109984509E-5</v>
      </c>
      <c r="L208" s="124"/>
      <c r="M208" s="158"/>
      <c r="N208" s="182"/>
    </row>
    <row r="209" spans="2:14">
      <c r="B209" s="34" t="s">
        <v>460</v>
      </c>
      <c r="C209" s="73" t="s">
        <v>461</v>
      </c>
      <c r="D209" s="81">
        <v>15.28</v>
      </c>
      <c r="E209" s="82">
        <v>2197.8373999999999</v>
      </c>
      <c r="F209" s="82">
        <f t="shared" si="9"/>
        <v>33582.955471999994</v>
      </c>
      <c r="G209" s="74">
        <f t="shared" si="8"/>
        <v>6.247175280159709E-4</v>
      </c>
      <c r="H209" s="172">
        <v>6.544502617801048E-3</v>
      </c>
      <c r="I209" s="76">
        <f t="shared" si="10"/>
        <v>4.0884654974867208E-6</v>
      </c>
      <c r="J209" s="172">
        <v>0.09</v>
      </c>
      <c r="K209" s="77">
        <f t="shared" si="11"/>
        <v>5.6224577521437379E-5</v>
      </c>
      <c r="L209" s="124"/>
      <c r="M209" s="158"/>
      <c r="N209" s="182"/>
    </row>
    <row r="210" spans="2:14">
      <c r="B210" s="34" t="s">
        <v>462</v>
      </c>
      <c r="C210" s="73" t="s">
        <v>463</v>
      </c>
      <c r="D210" s="81">
        <v>759.35</v>
      </c>
      <c r="E210" s="82">
        <v>126.68214999999999</v>
      </c>
      <c r="F210" s="82">
        <f t="shared" si="9"/>
        <v>96196.0906025</v>
      </c>
      <c r="G210" s="74">
        <f t="shared" si="8"/>
        <v>1.7894608464731189E-3</v>
      </c>
      <c r="H210" s="172">
        <v>9.4817936392967671E-3</v>
      </c>
      <c r="I210" s="76">
        <f t="shared" si="10"/>
        <v>1.6967298471859426E-5</v>
      </c>
      <c r="J210" s="172">
        <v>0.1</v>
      </c>
      <c r="K210" s="77">
        <f t="shared" si="11"/>
        <v>1.789460846473119E-4</v>
      </c>
      <c r="L210" s="124"/>
      <c r="M210" s="158"/>
      <c r="N210" s="182"/>
    </row>
    <row r="211" spans="2:14">
      <c r="B211" s="34" t="s">
        <v>464</v>
      </c>
      <c r="C211" s="73" t="s">
        <v>465</v>
      </c>
      <c r="D211" s="81">
        <v>56.54</v>
      </c>
      <c r="E211" s="82">
        <v>484.64</v>
      </c>
      <c r="F211" s="82">
        <f t="shared" si="9"/>
        <v>27401.545599999998</v>
      </c>
      <c r="G211" s="74">
        <f t="shared" si="8"/>
        <v>5.0972958128480783E-4</v>
      </c>
      <c r="H211" s="172">
        <v>1.1673151750972763E-2</v>
      </c>
      <c r="I211" s="76">
        <f t="shared" si="10"/>
        <v>5.950150754297368E-6</v>
      </c>
      <c r="J211" s="172">
        <v>9.5000000000000001E-2</v>
      </c>
      <c r="K211" s="77">
        <f t="shared" si="11"/>
        <v>4.8424310222056745E-5</v>
      </c>
      <c r="L211" s="124"/>
      <c r="M211" s="158"/>
      <c r="N211" s="182"/>
    </row>
    <row r="212" spans="2:14">
      <c r="B212" s="34" t="s">
        <v>466</v>
      </c>
      <c r="C212" s="73" t="s">
        <v>467</v>
      </c>
      <c r="D212" s="81">
        <v>36.47</v>
      </c>
      <c r="E212" s="82">
        <v>739.51523999999995</v>
      </c>
      <c r="F212" s="82">
        <f t="shared" si="9"/>
        <v>26970.120802799996</v>
      </c>
      <c r="G212" s="74">
        <f t="shared" si="8"/>
        <v>5.0170412226717344E-4</v>
      </c>
      <c r="H212" s="172">
        <v>2.9887578831916648E-2</v>
      </c>
      <c r="I212" s="76">
        <f t="shared" si="10"/>
        <v>1.4994721504557696E-5</v>
      </c>
      <c r="J212" s="172">
        <v>7.4999999999999997E-2</v>
      </c>
      <c r="K212" s="77">
        <f t="shared" si="11"/>
        <v>3.7627809170038006E-5</v>
      </c>
      <c r="L212" s="124"/>
      <c r="M212" s="158"/>
      <c r="N212" s="182"/>
    </row>
    <row r="213" spans="2:14">
      <c r="B213" s="34" t="s">
        <v>468</v>
      </c>
      <c r="C213" s="73" t="s">
        <v>469</v>
      </c>
      <c r="D213" s="81">
        <v>79.53</v>
      </c>
      <c r="E213" s="82">
        <v>217.75980999999999</v>
      </c>
      <c r="F213" s="82">
        <f t="shared" si="9"/>
        <v>17318.437689300001</v>
      </c>
      <c r="G213" s="74">
        <f t="shared" si="8"/>
        <v>3.2216138902303103E-4</v>
      </c>
      <c r="H213" s="172" t="s">
        <v>57</v>
      </c>
      <c r="I213" s="76" t="str">
        <f t="shared" si="10"/>
        <v>n/a</v>
      </c>
      <c r="J213" s="172">
        <v>0.28499999999999998</v>
      </c>
      <c r="K213" s="77">
        <f t="shared" si="11"/>
        <v>9.1815995871563831E-5</v>
      </c>
      <c r="L213" s="124"/>
      <c r="M213" s="158"/>
      <c r="N213" s="182"/>
    </row>
    <row r="214" spans="2:14">
      <c r="B214" s="34" t="s">
        <v>470</v>
      </c>
      <c r="C214" s="73" t="s">
        <v>471</v>
      </c>
      <c r="D214" s="81">
        <v>98.97</v>
      </c>
      <c r="E214" s="82">
        <v>1248.9423099999999</v>
      </c>
      <c r="F214" s="82">
        <f t="shared" si="9"/>
        <v>123607.82042069999</v>
      </c>
      <c r="G214" s="74">
        <f t="shared" si="8"/>
        <v>2.2993798768260404E-3</v>
      </c>
      <c r="H214" s="172">
        <v>3.1524704455895725E-2</v>
      </c>
      <c r="I214" s="76">
        <f t="shared" si="10"/>
        <v>7.2487271048774841E-5</v>
      </c>
      <c r="J214" s="172">
        <v>1.4999999999999999E-2</v>
      </c>
      <c r="K214" s="77">
        <f t="shared" si="11"/>
        <v>3.4490698152390605E-5</v>
      </c>
      <c r="L214" s="124"/>
      <c r="M214" s="158"/>
      <c r="N214" s="182"/>
    </row>
    <row r="215" spans="2:14">
      <c r="B215" s="34" t="s">
        <v>472</v>
      </c>
      <c r="C215" s="73" t="s">
        <v>473</v>
      </c>
      <c r="D215" s="81">
        <v>132.02000000000001</v>
      </c>
      <c r="E215" s="82">
        <v>197.29757000000001</v>
      </c>
      <c r="F215" s="82">
        <f t="shared" si="9"/>
        <v>26047.225191400004</v>
      </c>
      <c r="G215" s="74">
        <f t="shared" ref="G215:G278" si="12">IF(F215="Excl.",0,F215/SUM($F$23:$F$525))</f>
        <v>4.8453621500983593E-4</v>
      </c>
      <c r="H215" s="172">
        <v>6.6656567186789868E-3</v>
      </c>
      <c r="I215" s="76">
        <f t="shared" si="10"/>
        <v>3.2297520770235989E-6</v>
      </c>
      <c r="J215" s="172">
        <v>0.05</v>
      </c>
      <c r="K215" s="77">
        <f t="shared" si="11"/>
        <v>2.4226810750491798E-5</v>
      </c>
      <c r="L215" s="124"/>
      <c r="M215" s="158"/>
      <c r="N215" s="182"/>
    </row>
    <row r="216" spans="2:14">
      <c r="B216" s="34" t="s">
        <v>474</v>
      </c>
      <c r="C216" s="73" t="s">
        <v>475</v>
      </c>
      <c r="D216" s="81">
        <v>89.36</v>
      </c>
      <c r="E216" s="82">
        <v>119.42724</v>
      </c>
      <c r="F216" s="82">
        <f t="shared" ref="F216:F279" si="13">IF(J216="","Excl.",D216*E216)</f>
        <v>10672.018166399999</v>
      </c>
      <c r="G216" s="74">
        <f t="shared" si="12"/>
        <v>1.9852323043496257E-4</v>
      </c>
      <c r="H216" s="172">
        <v>4.0062667860340205E-2</v>
      </c>
      <c r="I216" s="76">
        <f t="shared" ref="I216:I279" si="14">IFERROR($H216*$G216, "n/a")</f>
        <v>7.9533702434776882E-6</v>
      </c>
      <c r="J216" s="172">
        <v>0.05</v>
      </c>
      <c r="K216" s="77">
        <f t="shared" ref="K216:K279" si="15">IFERROR($J216*$G216, "n/a")</f>
        <v>9.9261615217481296E-6</v>
      </c>
      <c r="L216" s="124"/>
      <c r="M216" s="158"/>
      <c r="N216" s="182"/>
    </row>
    <row r="217" spans="2:14">
      <c r="B217" s="34" t="s">
        <v>476</v>
      </c>
      <c r="C217" s="73" t="s">
        <v>477</v>
      </c>
      <c r="D217" s="81">
        <v>207.44</v>
      </c>
      <c r="E217" s="82">
        <v>393.80738000000002</v>
      </c>
      <c r="F217" s="82">
        <f t="shared" si="13"/>
        <v>81691.402907199998</v>
      </c>
      <c r="G217" s="74">
        <f t="shared" si="12"/>
        <v>1.5196414540373806E-3</v>
      </c>
      <c r="H217" s="172">
        <v>3.2780563054377168E-2</v>
      </c>
      <c r="I217" s="76">
        <f t="shared" si="14"/>
        <v>4.9814702504117759E-5</v>
      </c>
      <c r="J217" s="172">
        <v>7.4999999999999997E-2</v>
      </c>
      <c r="K217" s="77">
        <f t="shared" si="15"/>
        <v>1.1397310905280353E-4</v>
      </c>
      <c r="L217" s="124"/>
      <c r="M217" s="158"/>
      <c r="N217" s="182"/>
    </row>
    <row r="218" spans="2:14">
      <c r="B218" s="34" t="s">
        <v>478</v>
      </c>
      <c r="C218" s="73" t="s">
        <v>479</v>
      </c>
      <c r="D218" s="81">
        <v>111.23</v>
      </c>
      <c r="E218" s="82">
        <v>225.7</v>
      </c>
      <c r="F218" s="82">
        <f t="shared" si="13"/>
        <v>25104.611000000001</v>
      </c>
      <c r="G218" s="74">
        <f t="shared" si="12"/>
        <v>4.6700149838803189E-4</v>
      </c>
      <c r="H218" s="172">
        <v>2.5532680032365366E-2</v>
      </c>
      <c r="I218" s="76">
        <f t="shared" si="14"/>
        <v>1.1923799832976808E-5</v>
      </c>
      <c r="J218" s="172">
        <v>0.06</v>
      </c>
      <c r="K218" s="77">
        <f t="shared" si="15"/>
        <v>2.8020089903281911E-5</v>
      </c>
      <c r="L218" s="124"/>
      <c r="M218" s="158"/>
      <c r="N218" s="182"/>
    </row>
    <row r="219" spans="2:14">
      <c r="B219" s="34" t="s">
        <v>1276</v>
      </c>
      <c r="C219" s="73" t="s">
        <v>1277</v>
      </c>
      <c r="D219" s="81">
        <v>245.25</v>
      </c>
      <c r="E219" s="82">
        <v>398.68051000000003</v>
      </c>
      <c r="F219" s="82" t="str">
        <f t="shared" si="13"/>
        <v>Excl.</v>
      </c>
      <c r="G219" s="74">
        <f t="shared" si="12"/>
        <v>0</v>
      </c>
      <c r="H219" s="172" t="s">
        <v>57</v>
      </c>
      <c r="I219" s="76" t="str">
        <f t="shared" si="14"/>
        <v>n/a</v>
      </c>
      <c r="J219" s="172" t="s">
        <v>107</v>
      </c>
      <c r="K219" s="77" t="str">
        <f t="shared" si="15"/>
        <v>n/a</v>
      </c>
      <c r="L219" s="124"/>
      <c r="M219" s="158"/>
      <c r="N219" s="182"/>
    </row>
    <row r="220" spans="2:14">
      <c r="B220" s="34" t="s">
        <v>480</v>
      </c>
      <c r="C220" s="73" t="s">
        <v>481</v>
      </c>
      <c r="D220" s="81">
        <v>247.06</v>
      </c>
      <c r="E220" s="82">
        <v>586.20848999999998</v>
      </c>
      <c r="F220" s="82">
        <f t="shared" si="13"/>
        <v>144828.6695394</v>
      </c>
      <c r="G220" s="74">
        <f t="shared" si="12"/>
        <v>2.6941347820304768E-3</v>
      </c>
      <c r="H220" s="172">
        <v>1.619039909333765E-3</v>
      </c>
      <c r="I220" s="76">
        <f t="shared" si="14"/>
        <v>4.3619117332315659E-6</v>
      </c>
      <c r="J220" s="172">
        <v>0.16500000000000001</v>
      </c>
      <c r="K220" s="77">
        <f t="shared" si="15"/>
        <v>4.4453223903502867E-4</v>
      </c>
      <c r="L220" s="124"/>
      <c r="M220" s="158"/>
      <c r="N220" s="182"/>
    </row>
    <row r="221" spans="2:14">
      <c r="B221" s="34" t="s">
        <v>482</v>
      </c>
      <c r="C221" s="73" t="s">
        <v>483</v>
      </c>
      <c r="D221" s="81">
        <v>106.19</v>
      </c>
      <c r="E221" s="82">
        <v>248.16085000000001</v>
      </c>
      <c r="F221" s="82">
        <f t="shared" si="13"/>
        <v>26352.200661499999</v>
      </c>
      <c r="G221" s="74">
        <f t="shared" si="12"/>
        <v>4.9020943581808867E-4</v>
      </c>
      <c r="H221" s="172">
        <v>4.14351633863829E-3</v>
      </c>
      <c r="I221" s="76">
        <f t="shared" si="14"/>
        <v>2.0311908066669085E-6</v>
      </c>
      <c r="J221" s="172">
        <v>0.06</v>
      </c>
      <c r="K221" s="77">
        <f t="shared" si="15"/>
        <v>2.9412566149085318E-5</v>
      </c>
      <c r="L221" s="124"/>
      <c r="M221" s="158"/>
      <c r="N221" s="182"/>
    </row>
    <row r="222" spans="2:14">
      <c r="B222" s="34" t="s">
        <v>484</v>
      </c>
      <c r="C222" s="73" t="s">
        <v>485</v>
      </c>
      <c r="D222" s="81">
        <v>82.33</v>
      </c>
      <c r="E222" s="82">
        <v>499.07974999999999</v>
      </c>
      <c r="F222" s="82">
        <f t="shared" si="13"/>
        <v>41089.235817499997</v>
      </c>
      <c r="G222" s="74">
        <f t="shared" si="12"/>
        <v>7.6435100684857002E-4</v>
      </c>
      <c r="H222" s="172">
        <v>3.0608526660998427E-2</v>
      </c>
      <c r="I222" s="76">
        <f t="shared" si="14"/>
        <v>2.3395658171485448E-5</v>
      </c>
      <c r="J222" s="172">
        <v>7.0000000000000007E-2</v>
      </c>
      <c r="K222" s="77">
        <f t="shared" si="15"/>
        <v>5.3504570479399907E-5</v>
      </c>
      <c r="L222" s="124"/>
      <c r="M222" s="158"/>
      <c r="N222" s="182"/>
    </row>
    <row r="223" spans="2:14">
      <c r="B223" s="34" t="s">
        <v>486</v>
      </c>
      <c r="C223" s="73" t="s">
        <v>487</v>
      </c>
      <c r="D223" s="81">
        <v>67.394999999999996</v>
      </c>
      <c r="E223" s="82">
        <v>198.80892</v>
      </c>
      <c r="F223" s="82">
        <f t="shared" si="13"/>
        <v>13398.727163399999</v>
      </c>
      <c r="G223" s="74">
        <f t="shared" si="12"/>
        <v>2.4924607124166248E-4</v>
      </c>
      <c r="H223" s="172" t="s">
        <v>57</v>
      </c>
      <c r="I223" s="76" t="str">
        <f t="shared" si="14"/>
        <v>n/a</v>
      </c>
      <c r="J223" s="172">
        <v>0.09</v>
      </c>
      <c r="K223" s="77">
        <f t="shared" si="15"/>
        <v>2.2432146411749621E-5</v>
      </c>
      <c r="L223" s="124"/>
      <c r="M223" s="158"/>
      <c r="N223" s="182"/>
    </row>
    <row r="224" spans="2:14">
      <c r="B224" s="34" t="s">
        <v>488</v>
      </c>
      <c r="C224" s="73" t="s">
        <v>489</v>
      </c>
      <c r="D224" s="81">
        <v>56.13</v>
      </c>
      <c r="E224" s="82">
        <v>384.83400999999998</v>
      </c>
      <c r="F224" s="82">
        <f t="shared" si="13"/>
        <v>21600.7329813</v>
      </c>
      <c r="G224" s="74">
        <f t="shared" si="12"/>
        <v>4.0182158841445015E-4</v>
      </c>
      <c r="H224" s="172">
        <v>5.8970247639408523E-2</v>
      </c>
      <c r="I224" s="76">
        <f t="shared" si="14"/>
        <v>2.3695518575660613E-5</v>
      </c>
      <c r="J224" s="172">
        <v>6.5000000000000002E-2</v>
      </c>
      <c r="K224" s="77">
        <f t="shared" si="15"/>
        <v>2.6118403246939261E-5</v>
      </c>
      <c r="L224" s="124"/>
      <c r="M224" s="158"/>
      <c r="N224" s="182"/>
    </row>
    <row r="225" spans="2:14">
      <c r="B225" s="34" t="s">
        <v>490</v>
      </c>
      <c r="C225" s="73" t="s">
        <v>491</v>
      </c>
      <c r="D225" s="81">
        <v>36.840000000000003</v>
      </c>
      <c r="E225" s="82">
        <v>1493.63921</v>
      </c>
      <c r="F225" s="82">
        <f t="shared" si="13"/>
        <v>55025.668496400009</v>
      </c>
      <c r="G225" s="74">
        <f t="shared" si="12"/>
        <v>1.0235995944180105E-3</v>
      </c>
      <c r="H225" s="172">
        <v>3.0944625407166117E-2</v>
      </c>
      <c r="I225" s="76">
        <f t="shared" si="14"/>
        <v>3.1674906016192499E-5</v>
      </c>
      <c r="J225" s="172">
        <v>0.125</v>
      </c>
      <c r="K225" s="77">
        <f t="shared" si="15"/>
        <v>1.2794994930225131E-4</v>
      </c>
      <c r="L225" s="124"/>
      <c r="M225" s="158"/>
      <c r="N225" s="182"/>
    </row>
    <row r="226" spans="2:14">
      <c r="B226" s="34" t="s">
        <v>492</v>
      </c>
      <c r="C226" s="73" t="s">
        <v>493</v>
      </c>
      <c r="D226" s="81">
        <v>95.84</v>
      </c>
      <c r="E226" s="82">
        <v>1815.2193</v>
      </c>
      <c r="F226" s="82">
        <f t="shared" si="13"/>
        <v>173970.61771200001</v>
      </c>
      <c r="G226" s="74">
        <f t="shared" si="12"/>
        <v>3.236239714966923E-3</v>
      </c>
      <c r="H226" s="172">
        <v>1.1268781302170284E-2</v>
      </c>
      <c r="I226" s="76">
        <f t="shared" si="14"/>
        <v>3.6468477589360153E-5</v>
      </c>
      <c r="J226" s="172">
        <v>0.11</v>
      </c>
      <c r="K226" s="77">
        <f t="shared" si="15"/>
        <v>3.5598636864636151E-4</v>
      </c>
      <c r="L226" s="124"/>
      <c r="M226" s="158"/>
      <c r="N226" s="182"/>
    </row>
    <row r="227" spans="2:14">
      <c r="B227" s="34" t="s">
        <v>494</v>
      </c>
      <c r="C227" s="73" t="s">
        <v>495</v>
      </c>
      <c r="D227" s="81">
        <v>365.83</v>
      </c>
      <c r="E227" s="82">
        <v>249.33331999999999</v>
      </c>
      <c r="F227" s="82">
        <f t="shared" si="13"/>
        <v>91213.608455599984</v>
      </c>
      <c r="G227" s="74">
        <f t="shared" si="12"/>
        <v>1.696775617122466E-3</v>
      </c>
      <c r="H227" s="172">
        <v>8.6378919170106341E-3</v>
      </c>
      <c r="I227" s="76">
        <f t="shared" si="14"/>
        <v>1.4656564388122879E-5</v>
      </c>
      <c r="J227" s="172">
        <v>0.11</v>
      </c>
      <c r="K227" s="77">
        <f t="shared" si="15"/>
        <v>1.8664531788347127E-4</v>
      </c>
      <c r="L227" s="124"/>
      <c r="M227" s="158"/>
      <c r="N227" s="182"/>
    </row>
    <row r="228" spans="2:14">
      <c r="B228" s="34" t="s">
        <v>496</v>
      </c>
      <c r="C228" s="73" t="s">
        <v>497</v>
      </c>
      <c r="D228" s="81">
        <v>246.95</v>
      </c>
      <c r="E228" s="82">
        <v>71.907330000000002</v>
      </c>
      <c r="F228" s="82">
        <f t="shared" si="13"/>
        <v>17757.515143500001</v>
      </c>
      <c r="G228" s="74">
        <f t="shared" si="12"/>
        <v>3.3032920445023693E-4</v>
      </c>
      <c r="H228" s="172">
        <v>3.5634743875278397E-3</v>
      </c>
      <c r="I228" s="76">
        <f t="shared" si="14"/>
        <v>1.1771196595108665E-6</v>
      </c>
      <c r="J228" s="172">
        <v>7.4999999999999997E-2</v>
      </c>
      <c r="K228" s="77">
        <f t="shared" si="15"/>
        <v>2.4774690333767771E-5</v>
      </c>
      <c r="L228" s="124"/>
      <c r="M228" s="158"/>
      <c r="N228" s="182"/>
    </row>
    <row r="229" spans="2:14">
      <c r="B229" s="34" t="s">
        <v>498</v>
      </c>
      <c r="C229" s="73" t="s">
        <v>499</v>
      </c>
      <c r="D229" s="81">
        <v>110.51</v>
      </c>
      <c r="E229" s="82">
        <v>106.68516</v>
      </c>
      <c r="F229" s="82">
        <f t="shared" si="13"/>
        <v>11789.777031600001</v>
      </c>
      <c r="G229" s="74">
        <f t="shared" si="12"/>
        <v>2.1931602682144738E-4</v>
      </c>
      <c r="H229" s="172">
        <v>3.9815401321147408E-2</v>
      </c>
      <c r="I229" s="76">
        <f t="shared" si="14"/>
        <v>8.7321556240554569E-6</v>
      </c>
      <c r="J229" s="172">
        <v>6.5000000000000002E-2</v>
      </c>
      <c r="K229" s="77">
        <f t="shared" si="15"/>
        <v>1.425554174339408E-5</v>
      </c>
      <c r="L229" s="124"/>
      <c r="M229" s="158"/>
      <c r="N229" s="182"/>
    </row>
    <row r="230" spans="2:14">
      <c r="B230" s="34" t="s">
        <v>500</v>
      </c>
      <c r="C230" s="73" t="s">
        <v>501</v>
      </c>
      <c r="D230" s="81">
        <v>325.24</v>
      </c>
      <c r="E230" s="82">
        <v>52.16337</v>
      </c>
      <c r="F230" s="82">
        <f t="shared" si="13"/>
        <v>16965.614458799999</v>
      </c>
      <c r="G230" s="74">
        <f t="shared" si="12"/>
        <v>3.1559809364635277E-4</v>
      </c>
      <c r="H230" s="172">
        <v>2.6319025950067642E-2</v>
      </c>
      <c r="I230" s="76">
        <f t="shared" si="14"/>
        <v>8.3062344164702368E-6</v>
      </c>
      <c r="J230" s="172">
        <v>4.4999999999999998E-2</v>
      </c>
      <c r="K230" s="77">
        <f t="shared" si="15"/>
        <v>1.4201914214085873E-5</v>
      </c>
      <c r="L230" s="124"/>
      <c r="M230" s="158"/>
      <c r="N230" s="182"/>
    </row>
    <row r="231" spans="2:14">
      <c r="B231" s="34" t="s">
        <v>502</v>
      </c>
      <c r="C231" s="73" t="s">
        <v>503</v>
      </c>
      <c r="D231" s="81">
        <v>184.8</v>
      </c>
      <c r="E231" s="82">
        <v>230.95396</v>
      </c>
      <c r="F231" s="82">
        <f t="shared" si="13"/>
        <v>42680.291808000002</v>
      </c>
      <c r="G231" s="74">
        <f t="shared" si="12"/>
        <v>7.9394818051450563E-4</v>
      </c>
      <c r="H231" s="172">
        <v>6.7099567099567093E-3</v>
      </c>
      <c r="I231" s="76">
        <f t="shared" si="14"/>
        <v>5.3273579212012281E-6</v>
      </c>
      <c r="J231" s="172">
        <v>8.5000000000000006E-2</v>
      </c>
      <c r="K231" s="77">
        <f t="shared" si="15"/>
        <v>6.7485595343732979E-5</v>
      </c>
      <c r="L231" s="124"/>
      <c r="M231" s="158"/>
      <c r="N231" s="182"/>
    </row>
    <row r="232" spans="2:14">
      <c r="B232" s="34" t="s">
        <v>504</v>
      </c>
      <c r="C232" s="73" t="s">
        <v>505</v>
      </c>
      <c r="D232" s="81">
        <v>93.75</v>
      </c>
      <c r="E232" s="82">
        <v>2085.4186800000002</v>
      </c>
      <c r="F232" s="82" t="str">
        <f t="shared" si="13"/>
        <v>Excl.</v>
      </c>
      <c r="G232" s="74">
        <f t="shared" si="12"/>
        <v>0</v>
      </c>
      <c r="H232" s="172" t="s">
        <v>57</v>
      </c>
      <c r="I232" s="76" t="str">
        <f t="shared" si="14"/>
        <v>n/a</v>
      </c>
      <c r="J232" s="172" t="s">
        <v>107</v>
      </c>
      <c r="K232" s="77" t="str">
        <f t="shared" si="15"/>
        <v>n/a</v>
      </c>
      <c r="L232" s="124"/>
      <c r="M232" s="158"/>
      <c r="N232" s="182"/>
    </row>
    <row r="233" spans="2:14">
      <c r="B233" s="34" t="s">
        <v>506</v>
      </c>
      <c r="C233" s="73" t="s">
        <v>507</v>
      </c>
      <c r="D233" s="81">
        <v>92.3</v>
      </c>
      <c r="E233" s="82">
        <v>1100.19364</v>
      </c>
      <c r="F233" s="82">
        <f t="shared" si="13"/>
        <v>101547.872972</v>
      </c>
      <c r="G233" s="74">
        <f t="shared" si="12"/>
        <v>1.8890158798334506E-3</v>
      </c>
      <c r="H233" s="172">
        <v>3.2069339111592633E-2</v>
      </c>
      <c r="I233" s="76">
        <f t="shared" si="14"/>
        <v>6.0579490837562446E-5</v>
      </c>
      <c r="J233" s="172">
        <v>6.5000000000000002E-2</v>
      </c>
      <c r="K233" s="77">
        <f t="shared" si="15"/>
        <v>1.2278603218917429E-4</v>
      </c>
      <c r="L233" s="124"/>
      <c r="M233" s="158"/>
      <c r="N233" s="182"/>
    </row>
    <row r="234" spans="2:14">
      <c r="B234" s="34" t="s">
        <v>508</v>
      </c>
      <c r="C234" s="73" t="s">
        <v>509</v>
      </c>
      <c r="D234" s="81">
        <v>46.82</v>
      </c>
      <c r="E234" s="82">
        <v>1289.43517</v>
      </c>
      <c r="F234" s="82">
        <f t="shared" si="13"/>
        <v>60371.3546594</v>
      </c>
      <c r="G234" s="74">
        <f t="shared" si="12"/>
        <v>1.1230412248034868E-3</v>
      </c>
      <c r="H234" s="172">
        <v>4.4425459205467747E-2</v>
      </c>
      <c r="I234" s="76">
        <f t="shared" si="14"/>
        <v>4.9891622118565838E-5</v>
      </c>
      <c r="J234" s="172">
        <v>0.05</v>
      </c>
      <c r="K234" s="77">
        <f t="shared" si="15"/>
        <v>5.6152061240174343E-5</v>
      </c>
      <c r="L234" s="124"/>
      <c r="M234" s="158"/>
      <c r="N234" s="182"/>
    </row>
    <row r="235" spans="2:14">
      <c r="B235" s="34" t="s">
        <v>510</v>
      </c>
      <c r="C235" s="73" t="s">
        <v>511</v>
      </c>
      <c r="D235" s="81">
        <v>32.9</v>
      </c>
      <c r="E235" s="82">
        <v>525.18771000000004</v>
      </c>
      <c r="F235" s="82">
        <f t="shared" si="13"/>
        <v>17278.675659</v>
      </c>
      <c r="G235" s="74">
        <f t="shared" si="12"/>
        <v>3.2142172698528627E-4</v>
      </c>
      <c r="H235" s="172">
        <v>2.188449848024316E-2</v>
      </c>
      <c r="I235" s="76">
        <f t="shared" si="14"/>
        <v>7.0341532957266289E-6</v>
      </c>
      <c r="J235" s="172">
        <v>0.14499999999999999</v>
      </c>
      <c r="K235" s="77">
        <f t="shared" si="15"/>
        <v>4.6606150412866509E-5</v>
      </c>
      <c r="L235" s="124"/>
      <c r="M235" s="158"/>
      <c r="N235" s="182"/>
    </row>
    <row r="236" spans="2:14">
      <c r="B236" s="34" t="s">
        <v>512</v>
      </c>
      <c r="C236" s="73" t="s">
        <v>513</v>
      </c>
      <c r="D236" s="81">
        <v>71.69</v>
      </c>
      <c r="E236" s="82">
        <v>379.29277000000002</v>
      </c>
      <c r="F236" s="82">
        <f t="shared" si="13"/>
        <v>27191.4986813</v>
      </c>
      <c r="G236" s="74">
        <f t="shared" si="12"/>
        <v>5.0582224227984621E-4</v>
      </c>
      <c r="H236" s="172">
        <v>5.021620867624494E-3</v>
      </c>
      <c r="I236" s="76">
        <f t="shared" si="14"/>
        <v>2.5400475271410881E-6</v>
      </c>
      <c r="J236" s="172">
        <v>0.13500000000000001</v>
      </c>
      <c r="K236" s="77">
        <f t="shared" si="15"/>
        <v>6.8286002707779249E-5</v>
      </c>
      <c r="L236" s="124"/>
      <c r="M236" s="158"/>
      <c r="N236" s="182"/>
    </row>
    <row r="237" spans="2:14">
      <c r="B237" s="34" t="s">
        <v>514</v>
      </c>
      <c r="C237" s="73" t="s">
        <v>515</v>
      </c>
      <c r="D237" s="81">
        <v>74.290000000000006</v>
      </c>
      <c r="E237" s="82">
        <v>154.79225</v>
      </c>
      <c r="F237" s="82">
        <f t="shared" si="13"/>
        <v>11499.516252500001</v>
      </c>
      <c r="G237" s="74">
        <f t="shared" si="12"/>
        <v>2.1391653193331798E-4</v>
      </c>
      <c r="H237" s="172">
        <v>4.4689729438686224E-2</v>
      </c>
      <c r="I237" s="76">
        <f t="shared" si="14"/>
        <v>9.5598719345620629E-6</v>
      </c>
      <c r="J237" s="172">
        <v>9.5000000000000001E-2</v>
      </c>
      <c r="K237" s="77">
        <f t="shared" si="15"/>
        <v>2.0322070533665208E-5</v>
      </c>
      <c r="L237" s="124"/>
      <c r="M237" s="158"/>
      <c r="N237" s="182"/>
    </row>
    <row r="238" spans="2:14">
      <c r="B238" s="34" t="s">
        <v>516</v>
      </c>
      <c r="C238" s="73" t="s">
        <v>517</v>
      </c>
      <c r="D238" s="81">
        <v>294.58999999999997</v>
      </c>
      <c r="E238" s="82">
        <v>175.45285000000001</v>
      </c>
      <c r="F238" s="82">
        <f t="shared" si="13"/>
        <v>51686.655081500001</v>
      </c>
      <c r="G238" s="74">
        <f t="shared" si="12"/>
        <v>9.6148653208471863E-4</v>
      </c>
      <c r="H238" s="172">
        <v>4.0734580264095863E-2</v>
      </c>
      <c r="I238" s="76">
        <f t="shared" si="14"/>
        <v>3.916575031405215E-5</v>
      </c>
      <c r="J238" s="172">
        <v>7.0000000000000007E-2</v>
      </c>
      <c r="K238" s="77">
        <f t="shared" si="15"/>
        <v>6.7304057245930304E-5</v>
      </c>
      <c r="L238" s="124"/>
      <c r="M238" s="158"/>
      <c r="N238" s="182"/>
    </row>
    <row r="239" spans="2:14">
      <c r="B239" s="34" t="s">
        <v>518</v>
      </c>
      <c r="C239" s="73" t="s">
        <v>519</v>
      </c>
      <c r="D239" s="81">
        <v>136.55000000000001</v>
      </c>
      <c r="E239" s="82">
        <v>1256.86538</v>
      </c>
      <c r="F239" s="82">
        <f t="shared" si="13"/>
        <v>171624.96763900001</v>
      </c>
      <c r="G239" s="74">
        <f t="shared" si="12"/>
        <v>3.192605416120986E-3</v>
      </c>
      <c r="H239" s="172" t="s">
        <v>57</v>
      </c>
      <c r="I239" s="76" t="str">
        <f t="shared" si="14"/>
        <v>n/a</v>
      </c>
      <c r="J239" s="172">
        <v>0.16</v>
      </c>
      <c r="K239" s="77">
        <f t="shared" si="15"/>
        <v>5.1081686657935773E-4</v>
      </c>
      <c r="L239" s="124"/>
      <c r="M239" s="158"/>
      <c r="N239" s="182"/>
    </row>
    <row r="240" spans="2:14">
      <c r="B240" s="34" t="s">
        <v>520</v>
      </c>
      <c r="C240" s="73" t="s">
        <v>521</v>
      </c>
      <c r="D240" s="81">
        <v>80.47</v>
      </c>
      <c r="E240" s="82">
        <v>478.21235999999999</v>
      </c>
      <c r="F240" s="82">
        <f t="shared" si="13"/>
        <v>38481.748609199996</v>
      </c>
      <c r="G240" s="74">
        <f t="shared" si="12"/>
        <v>7.1584595599142957E-4</v>
      </c>
      <c r="H240" s="172">
        <v>2.6842301478811982E-2</v>
      </c>
      <c r="I240" s="76">
        <f t="shared" si="14"/>
        <v>1.9214952963110326E-5</v>
      </c>
      <c r="J240" s="172">
        <v>0.08</v>
      </c>
      <c r="K240" s="77">
        <f t="shared" si="15"/>
        <v>5.7267676479314364E-5</v>
      </c>
      <c r="L240" s="124"/>
      <c r="M240" s="158"/>
      <c r="N240" s="182"/>
    </row>
    <row r="241" spans="2:14">
      <c r="B241" s="34" t="s">
        <v>522</v>
      </c>
      <c r="C241" s="73" t="s">
        <v>523</v>
      </c>
      <c r="D241" s="81">
        <v>74.19</v>
      </c>
      <c r="E241" s="82">
        <v>683.01458000000002</v>
      </c>
      <c r="F241" s="82">
        <f t="shared" si="13"/>
        <v>50672.851690199997</v>
      </c>
      <c r="G241" s="74">
        <f t="shared" si="12"/>
        <v>9.4262753830035094E-4</v>
      </c>
      <c r="H241" s="172">
        <v>9.7048119692680953E-3</v>
      </c>
      <c r="I241" s="76">
        <f t="shared" si="14"/>
        <v>9.1480230162589659E-6</v>
      </c>
      <c r="J241" s="172">
        <v>9.5000000000000001E-2</v>
      </c>
      <c r="K241" s="77">
        <f t="shared" si="15"/>
        <v>8.9549616138533334E-5</v>
      </c>
      <c r="L241" s="124"/>
      <c r="M241" s="158"/>
      <c r="N241" s="182"/>
    </row>
    <row r="242" spans="2:14">
      <c r="B242" s="34" t="s">
        <v>524</v>
      </c>
      <c r="C242" s="73" t="s">
        <v>525</v>
      </c>
      <c r="D242" s="81">
        <v>202.48</v>
      </c>
      <c r="E242" s="82">
        <v>909.13716999999997</v>
      </c>
      <c r="F242" s="82">
        <f t="shared" si="13"/>
        <v>184082.0941816</v>
      </c>
      <c r="G242" s="74">
        <f t="shared" si="12"/>
        <v>3.4243356254041938E-3</v>
      </c>
      <c r="H242" s="172">
        <v>2.6866851047016992E-2</v>
      </c>
      <c r="I242" s="76">
        <f t="shared" si="14"/>
        <v>9.2001115182728253E-5</v>
      </c>
      <c r="J242" s="172">
        <v>6.5000000000000002E-2</v>
      </c>
      <c r="K242" s="77">
        <f t="shared" si="15"/>
        <v>2.2258181565127261E-4</v>
      </c>
      <c r="L242" s="124"/>
      <c r="M242" s="158"/>
      <c r="N242" s="182"/>
    </row>
    <row r="243" spans="2:14">
      <c r="B243" s="34" t="s">
        <v>526</v>
      </c>
      <c r="C243" s="73" t="s">
        <v>527</v>
      </c>
      <c r="D243" s="81">
        <v>80.16</v>
      </c>
      <c r="E243" s="82">
        <v>178.20529999999999</v>
      </c>
      <c r="F243" s="82">
        <f t="shared" si="13"/>
        <v>14284.936847999999</v>
      </c>
      <c r="G243" s="74">
        <f t="shared" si="12"/>
        <v>2.6573153881549521E-4</v>
      </c>
      <c r="H243" s="172">
        <v>9.980039920159682E-4</v>
      </c>
      <c r="I243" s="76">
        <f t="shared" si="14"/>
        <v>2.6520113654241042E-7</v>
      </c>
      <c r="J243" s="172">
        <v>0.12</v>
      </c>
      <c r="K243" s="77">
        <f t="shared" si="15"/>
        <v>3.1887784657859427E-5</v>
      </c>
      <c r="L243" s="124"/>
      <c r="M243" s="158"/>
      <c r="N243" s="182"/>
    </row>
    <row r="244" spans="2:14">
      <c r="B244" s="34" t="s">
        <v>528</v>
      </c>
      <c r="C244" s="73" t="s">
        <v>529</v>
      </c>
      <c r="D244" s="81">
        <v>492.72</v>
      </c>
      <c r="E244" s="82">
        <v>377.61212</v>
      </c>
      <c r="F244" s="82">
        <f t="shared" si="13"/>
        <v>186057.04376640002</v>
      </c>
      <c r="G244" s="74">
        <f t="shared" si="12"/>
        <v>3.4610740721916157E-3</v>
      </c>
      <c r="H244" s="172">
        <v>3.490826432862477E-3</v>
      </c>
      <c r="I244" s="76">
        <f t="shared" si="14"/>
        <v>1.2082008857301466E-5</v>
      </c>
      <c r="J244" s="172">
        <v>0.06</v>
      </c>
      <c r="K244" s="77">
        <f t="shared" si="15"/>
        <v>2.0766444433149693E-4</v>
      </c>
      <c r="L244" s="124"/>
      <c r="M244" s="158"/>
      <c r="N244" s="182"/>
    </row>
    <row r="245" spans="2:14">
      <c r="B245" s="34" t="s">
        <v>530</v>
      </c>
      <c r="C245" s="73" t="s">
        <v>531</v>
      </c>
      <c r="D245" s="81">
        <v>136.61000000000001</v>
      </c>
      <c r="E245" s="82">
        <v>1112.93875</v>
      </c>
      <c r="F245" s="82">
        <f t="shared" si="13"/>
        <v>152038.56263750003</v>
      </c>
      <c r="G245" s="74">
        <f t="shared" si="12"/>
        <v>2.8282548000634288E-3</v>
      </c>
      <c r="H245" s="172">
        <v>1.2444184173925772E-2</v>
      </c>
      <c r="I245" s="76">
        <f t="shared" si="14"/>
        <v>3.5195323622778916E-5</v>
      </c>
      <c r="J245" s="172">
        <v>0.125</v>
      </c>
      <c r="K245" s="77">
        <f t="shared" si="15"/>
        <v>3.535318500079286E-4</v>
      </c>
      <c r="L245" s="124"/>
      <c r="M245" s="158"/>
      <c r="N245" s="182"/>
    </row>
    <row r="246" spans="2:14">
      <c r="B246" s="34" t="s">
        <v>532</v>
      </c>
      <c r="C246" s="73" t="s">
        <v>533</v>
      </c>
      <c r="D246" s="81">
        <v>139.94999999999999</v>
      </c>
      <c r="E246" s="82">
        <v>81.003540000000001</v>
      </c>
      <c r="F246" s="82">
        <f t="shared" si="13"/>
        <v>11336.445422999999</v>
      </c>
      <c r="G246" s="74">
        <f t="shared" si="12"/>
        <v>2.1088305247729771E-4</v>
      </c>
      <c r="H246" s="172">
        <v>7.7170418006430883E-3</v>
      </c>
      <c r="I246" s="76">
        <f t="shared" si="14"/>
        <v>1.6273933310145164E-6</v>
      </c>
      <c r="J246" s="172">
        <v>0.09</v>
      </c>
      <c r="K246" s="77">
        <f t="shared" si="15"/>
        <v>1.8979474722956792E-5</v>
      </c>
      <c r="L246" s="124"/>
      <c r="M246" s="158"/>
      <c r="N246" s="182"/>
    </row>
    <row r="247" spans="2:14">
      <c r="B247" s="34" t="s">
        <v>534</v>
      </c>
      <c r="C247" s="73" t="s">
        <v>535</v>
      </c>
      <c r="D247" s="81">
        <v>106.89</v>
      </c>
      <c r="E247" s="82">
        <v>654.38544000000002</v>
      </c>
      <c r="F247" s="82">
        <f t="shared" si="13"/>
        <v>69947.2596816</v>
      </c>
      <c r="G247" s="74">
        <f t="shared" si="12"/>
        <v>1.301174317317403E-3</v>
      </c>
      <c r="H247" s="172">
        <v>1.3846009916736832E-2</v>
      </c>
      <c r="I247" s="76">
        <f t="shared" si="14"/>
        <v>1.8016072500980041E-5</v>
      </c>
      <c r="J247" s="172">
        <v>0.115</v>
      </c>
      <c r="K247" s="77">
        <f t="shared" si="15"/>
        <v>1.4963504649150136E-4</v>
      </c>
      <c r="L247" s="124"/>
      <c r="M247" s="158"/>
      <c r="N247" s="182"/>
    </row>
    <row r="248" spans="2:14">
      <c r="B248" s="34" t="s">
        <v>536</v>
      </c>
      <c r="C248" s="73" t="s">
        <v>537</v>
      </c>
      <c r="D248" s="81">
        <v>492.73</v>
      </c>
      <c r="E248" s="82">
        <v>44.838360000000002</v>
      </c>
      <c r="F248" s="82">
        <f t="shared" si="13"/>
        <v>22093.205122800002</v>
      </c>
      <c r="G248" s="74">
        <f t="shared" si="12"/>
        <v>4.1098266356494198E-4</v>
      </c>
      <c r="H248" s="172" t="s">
        <v>57</v>
      </c>
      <c r="I248" s="76" t="str">
        <f t="shared" si="14"/>
        <v>n/a</v>
      </c>
      <c r="J248" s="172">
        <v>4.4999999999999998E-2</v>
      </c>
      <c r="K248" s="77">
        <f t="shared" si="15"/>
        <v>1.8494219860422389E-5</v>
      </c>
      <c r="L248" s="124"/>
      <c r="M248" s="158"/>
      <c r="N248" s="182"/>
    </row>
    <row r="249" spans="2:14">
      <c r="B249" s="34" t="s">
        <v>538</v>
      </c>
      <c r="C249" s="73" t="s">
        <v>539</v>
      </c>
      <c r="D249" s="81">
        <v>223.57</v>
      </c>
      <c r="E249" s="82">
        <v>593.04367000000002</v>
      </c>
      <c r="F249" s="82">
        <f t="shared" si="13"/>
        <v>132586.77330189999</v>
      </c>
      <c r="G249" s="74">
        <f t="shared" si="12"/>
        <v>2.4664083342467082E-3</v>
      </c>
      <c r="H249" s="172">
        <v>2.4690253611844164E-2</v>
      </c>
      <c r="I249" s="76">
        <f t="shared" si="14"/>
        <v>6.0896247282917336E-5</v>
      </c>
      <c r="J249" s="172">
        <v>0.08</v>
      </c>
      <c r="K249" s="77">
        <f t="shared" si="15"/>
        <v>1.9731266673973666E-4</v>
      </c>
      <c r="L249" s="124"/>
      <c r="M249" s="158"/>
      <c r="N249" s="182"/>
    </row>
    <row r="250" spans="2:14">
      <c r="B250" s="34" t="s">
        <v>540</v>
      </c>
      <c r="C250" s="73" t="s">
        <v>541</v>
      </c>
      <c r="D250" s="81">
        <v>163.43</v>
      </c>
      <c r="E250" s="82">
        <v>171.85624999999999</v>
      </c>
      <c r="F250" s="82">
        <f t="shared" si="13"/>
        <v>28086.466937499998</v>
      </c>
      <c r="G250" s="74">
        <f t="shared" si="12"/>
        <v>5.2247063873000924E-4</v>
      </c>
      <c r="H250" s="172" t="s">
        <v>57</v>
      </c>
      <c r="I250" s="76" t="str">
        <f t="shared" si="14"/>
        <v>n/a</v>
      </c>
      <c r="J250" s="172">
        <v>5.5E-2</v>
      </c>
      <c r="K250" s="77">
        <f t="shared" si="15"/>
        <v>2.8735885130150508E-5</v>
      </c>
      <c r="L250" s="124"/>
      <c r="M250" s="158"/>
      <c r="N250" s="182"/>
    </row>
    <row r="251" spans="2:14">
      <c r="B251" s="34" t="s">
        <v>542</v>
      </c>
      <c r="C251" s="73" t="s">
        <v>543</v>
      </c>
      <c r="D251" s="81">
        <v>309.87</v>
      </c>
      <c r="E251" s="82">
        <v>905.67363</v>
      </c>
      <c r="F251" s="82">
        <f t="shared" si="13"/>
        <v>280641.08772810001</v>
      </c>
      <c r="G251" s="74">
        <f t="shared" si="12"/>
        <v>5.2205472723026777E-3</v>
      </c>
      <c r="H251" s="172">
        <v>2.8528092425856008E-2</v>
      </c>
      <c r="I251" s="76">
        <f t="shared" si="14"/>
        <v>1.4893225509780126E-4</v>
      </c>
      <c r="J251" s="172">
        <v>0.03</v>
      </c>
      <c r="K251" s="77">
        <f t="shared" si="15"/>
        <v>1.5661641816908033E-4</v>
      </c>
      <c r="L251" s="124"/>
      <c r="M251" s="158"/>
      <c r="N251" s="182"/>
    </row>
    <row r="252" spans="2:14">
      <c r="B252" s="34" t="s">
        <v>544</v>
      </c>
      <c r="C252" s="73" t="s">
        <v>545</v>
      </c>
      <c r="D252" s="81">
        <v>171.4</v>
      </c>
      <c r="E252" s="82">
        <v>737.09167000000002</v>
      </c>
      <c r="F252" s="82">
        <f t="shared" si="13"/>
        <v>126337.51223800001</v>
      </c>
      <c r="G252" s="74">
        <f t="shared" si="12"/>
        <v>2.3501582047123662E-3</v>
      </c>
      <c r="H252" s="172">
        <v>2.4037339556592766E-2</v>
      </c>
      <c r="I252" s="76">
        <f t="shared" si="14"/>
        <v>5.64915507783836E-5</v>
      </c>
      <c r="J252" s="172">
        <v>0.26</v>
      </c>
      <c r="K252" s="77">
        <f t="shared" si="15"/>
        <v>6.1104113322521525E-4</v>
      </c>
      <c r="L252" s="124"/>
      <c r="M252" s="158"/>
      <c r="N252" s="182"/>
    </row>
    <row r="253" spans="2:14">
      <c r="B253" s="34" t="s">
        <v>546</v>
      </c>
      <c r="C253" s="73" t="s">
        <v>547</v>
      </c>
      <c r="D253" s="81">
        <v>68.08</v>
      </c>
      <c r="E253" s="82">
        <v>454.47118999999998</v>
      </c>
      <c r="F253" s="82">
        <f t="shared" si="13"/>
        <v>30940.398615199996</v>
      </c>
      <c r="G253" s="74">
        <f t="shared" si="12"/>
        <v>5.755601038399434E-4</v>
      </c>
      <c r="H253" s="172">
        <v>2.8202115158636899E-2</v>
      </c>
      <c r="I253" s="76">
        <f t="shared" si="14"/>
        <v>1.6232012329211094E-5</v>
      </c>
      <c r="J253" s="172">
        <v>0.23</v>
      </c>
      <c r="K253" s="77">
        <f t="shared" si="15"/>
        <v>1.3237882388318699E-4</v>
      </c>
      <c r="L253" s="124"/>
      <c r="M253" s="158"/>
      <c r="N253" s="182"/>
    </row>
    <row r="254" spans="2:14">
      <c r="B254" s="34" t="s">
        <v>548</v>
      </c>
      <c r="C254" s="73" t="s">
        <v>549</v>
      </c>
      <c r="D254" s="81">
        <v>277.99</v>
      </c>
      <c r="E254" s="82">
        <v>83.1</v>
      </c>
      <c r="F254" s="82">
        <f t="shared" si="13"/>
        <v>23100.969000000001</v>
      </c>
      <c r="G254" s="74">
        <f t="shared" si="12"/>
        <v>4.2972930897895506E-4</v>
      </c>
      <c r="H254" s="172">
        <v>1.0360084895140112E-2</v>
      </c>
      <c r="I254" s="76">
        <f t="shared" si="14"/>
        <v>4.4520321229518704E-6</v>
      </c>
      <c r="J254" s="172">
        <v>0.06</v>
      </c>
      <c r="K254" s="77">
        <f t="shared" si="15"/>
        <v>2.5783758538737302E-5</v>
      </c>
      <c r="L254" s="124"/>
      <c r="M254" s="158"/>
      <c r="N254" s="182"/>
    </row>
    <row r="255" spans="2:14">
      <c r="B255" s="34" t="s">
        <v>550</v>
      </c>
      <c r="C255" s="73" t="s">
        <v>551</v>
      </c>
      <c r="D255" s="81">
        <v>291.16000000000003</v>
      </c>
      <c r="E255" s="82">
        <v>132.12415999999999</v>
      </c>
      <c r="F255" s="82">
        <f t="shared" si="13"/>
        <v>38469.2704256</v>
      </c>
      <c r="G255" s="74">
        <f t="shared" si="12"/>
        <v>7.1561383407413087E-4</v>
      </c>
      <c r="H255" s="172">
        <v>6.7316939139991754E-3</v>
      </c>
      <c r="I255" s="76">
        <f t="shared" si="14"/>
        <v>4.8172932916104422E-6</v>
      </c>
      <c r="J255" s="172">
        <v>7.4999999999999997E-2</v>
      </c>
      <c r="K255" s="77">
        <f t="shared" si="15"/>
        <v>5.3671037555559812E-5</v>
      </c>
      <c r="L255" s="124"/>
      <c r="M255" s="158"/>
      <c r="N255" s="182"/>
    </row>
    <row r="256" spans="2:14">
      <c r="B256" s="34" t="s">
        <v>552</v>
      </c>
      <c r="C256" s="73" t="s">
        <v>553</v>
      </c>
      <c r="D256" s="81">
        <v>25.87</v>
      </c>
      <c r="E256" s="82">
        <v>721.51099999999997</v>
      </c>
      <c r="F256" s="82">
        <f t="shared" si="13"/>
        <v>18665.489570000002</v>
      </c>
      <c r="G256" s="74">
        <f t="shared" si="12"/>
        <v>3.4721954454248192E-4</v>
      </c>
      <c r="H256" s="172">
        <v>3.2470042520293771E-2</v>
      </c>
      <c r="I256" s="76">
        <f t="shared" si="14"/>
        <v>1.1274233375171424E-5</v>
      </c>
      <c r="J256" s="172">
        <v>6.5000000000000002E-2</v>
      </c>
      <c r="K256" s="77">
        <f t="shared" si="15"/>
        <v>2.2569270395261327E-5</v>
      </c>
      <c r="L256" s="124"/>
      <c r="M256" s="158"/>
      <c r="N256" s="182"/>
    </row>
    <row r="257" spans="2:14">
      <c r="B257" s="34" t="s">
        <v>554</v>
      </c>
      <c r="C257" s="73" t="s">
        <v>555</v>
      </c>
      <c r="D257" s="81">
        <v>57.88</v>
      </c>
      <c r="E257" s="82">
        <v>1221.17743</v>
      </c>
      <c r="F257" s="82">
        <f t="shared" si="13"/>
        <v>70681.7496484</v>
      </c>
      <c r="G257" s="74">
        <f t="shared" si="12"/>
        <v>1.3148374613130053E-3</v>
      </c>
      <c r="H257" s="172">
        <v>3.455425017277125E-2</v>
      </c>
      <c r="I257" s="76">
        <f t="shared" si="14"/>
        <v>4.5433222574741024E-5</v>
      </c>
      <c r="J257" s="172">
        <v>9.5000000000000001E-2</v>
      </c>
      <c r="K257" s="77">
        <f t="shared" si="15"/>
        <v>1.2490955882473552E-4</v>
      </c>
      <c r="L257" s="124"/>
      <c r="M257" s="158"/>
      <c r="N257" s="182"/>
    </row>
    <row r="258" spans="2:14">
      <c r="B258" s="34" t="s">
        <v>556</v>
      </c>
      <c r="C258" s="73" t="s">
        <v>557</v>
      </c>
      <c r="D258" s="81">
        <v>307.98</v>
      </c>
      <c r="E258" s="82">
        <v>312.40557999999999</v>
      </c>
      <c r="F258" s="82">
        <f t="shared" si="13"/>
        <v>96214.670528400005</v>
      </c>
      <c r="G258" s="74">
        <f t="shared" si="12"/>
        <v>1.7898064743434429E-3</v>
      </c>
      <c r="H258" s="172">
        <v>5.0366906942009215E-3</v>
      </c>
      <c r="I258" s="76">
        <f t="shared" si="14"/>
        <v>9.0147016137461785E-6</v>
      </c>
      <c r="J258" s="172">
        <v>0.18</v>
      </c>
      <c r="K258" s="77">
        <f t="shared" si="15"/>
        <v>3.2216516538181969E-4</v>
      </c>
      <c r="L258" s="124"/>
      <c r="M258" s="158"/>
      <c r="N258" s="182"/>
    </row>
    <row r="259" spans="2:14">
      <c r="B259" s="34" t="s">
        <v>558</v>
      </c>
      <c r="C259" s="73" t="s">
        <v>559</v>
      </c>
      <c r="D259" s="81">
        <v>106.51</v>
      </c>
      <c r="E259" s="82">
        <v>321.8664</v>
      </c>
      <c r="F259" s="82">
        <f t="shared" si="13"/>
        <v>34281.990264</v>
      </c>
      <c r="G259" s="74">
        <f t="shared" si="12"/>
        <v>6.377211270476137E-4</v>
      </c>
      <c r="H259" s="172">
        <v>3.3517979532438263E-2</v>
      </c>
      <c r="I259" s="76">
        <f t="shared" si="14"/>
        <v>2.1375123683785376E-5</v>
      </c>
      <c r="J259" s="172">
        <v>0.06</v>
      </c>
      <c r="K259" s="77">
        <f t="shared" si="15"/>
        <v>3.8263267622856821E-5</v>
      </c>
      <c r="L259" s="124"/>
      <c r="M259" s="158"/>
      <c r="N259" s="182"/>
    </row>
    <row r="260" spans="2:14">
      <c r="B260" s="34" t="s">
        <v>560</v>
      </c>
      <c r="C260" s="73" t="s">
        <v>561</v>
      </c>
      <c r="D260" s="81">
        <v>356.7</v>
      </c>
      <c r="E260" s="82">
        <v>424.2</v>
      </c>
      <c r="F260" s="82">
        <f t="shared" si="13"/>
        <v>151312.13999999998</v>
      </c>
      <c r="G260" s="74">
        <f t="shared" si="12"/>
        <v>2.8147417263027752E-3</v>
      </c>
      <c r="H260" s="172" t="s">
        <v>57</v>
      </c>
      <c r="I260" s="76" t="str">
        <f t="shared" si="14"/>
        <v>n/a</v>
      </c>
      <c r="J260" s="172">
        <v>0.14000000000000001</v>
      </c>
      <c r="K260" s="77">
        <f t="shared" si="15"/>
        <v>3.9406384168238855E-4</v>
      </c>
      <c r="L260" s="124"/>
      <c r="M260" s="158"/>
      <c r="N260" s="182"/>
    </row>
    <row r="261" spans="2:14">
      <c r="B261" s="34" t="s">
        <v>562</v>
      </c>
      <c r="C261" s="73" t="s">
        <v>563</v>
      </c>
      <c r="D261" s="81">
        <v>189.11</v>
      </c>
      <c r="E261" s="82">
        <v>338.82031999999998</v>
      </c>
      <c r="F261" s="82">
        <f t="shared" si="13"/>
        <v>64074.310715200001</v>
      </c>
      <c r="G261" s="74">
        <f t="shared" si="12"/>
        <v>1.191924428232675E-3</v>
      </c>
      <c r="H261" s="172">
        <v>4.7802866056792341E-3</v>
      </c>
      <c r="I261" s="76">
        <f t="shared" si="14"/>
        <v>5.6977403792625359E-6</v>
      </c>
      <c r="J261" s="172">
        <v>0.30499999999999999</v>
      </c>
      <c r="K261" s="77">
        <f t="shared" si="15"/>
        <v>3.6353695061096589E-4</v>
      </c>
      <c r="L261" s="124"/>
      <c r="M261" s="158"/>
      <c r="N261" s="182"/>
    </row>
    <row r="262" spans="2:14">
      <c r="B262" s="34" t="s">
        <v>564</v>
      </c>
      <c r="C262" s="73" t="s">
        <v>565</v>
      </c>
      <c r="D262" s="81">
        <v>13.54</v>
      </c>
      <c r="E262" s="82">
        <v>712.04956000000004</v>
      </c>
      <c r="F262" s="82">
        <f t="shared" si="13"/>
        <v>9641.1510424000007</v>
      </c>
      <c r="G262" s="74">
        <f t="shared" si="12"/>
        <v>1.793468133398337E-4</v>
      </c>
      <c r="H262" s="172">
        <v>5.1979320531757758E-2</v>
      </c>
      <c r="I262" s="76">
        <f t="shared" si="14"/>
        <v>9.3223254969405444E-6</v>
      </c>
      <c r="J262" s="172">
        <v>0.3</v>
      </c>
      <c r="K262" s="77">
        <f t="shared" si="15"/>
        <v>5.3804044001950109E-5</v>
      </c>
      <c r="L262" s="124"/>
      <c r="M262" s="158"/>
      <c r="N262" s="182"/>
    </row>
    <row r="263" spans="2:14">
      <c r="B263" s="34" t="s">
        <v>566</v>
      </c>
      <c r="C263" s="73" t="s">
        <v>567</v>
      </c>
      <c r="D263" s="81">
        <v>120.54</v>
      </c>
      <c r="E263" s="82">
        <v>135.71852000000001</v>
      </c>
      <c r="F263" s="82">
        <f t="shared" si="13"/>
        <v>16359.510400800002</v>
      </c>
      <c r="G263" s="74">
        <f t="shared" si="12"/>
        <v>3.043232125790833E-4</v>
      </c>
      <c r="H263" s="172">
        <v>1.2775842044134726E-2</v>
      </c>
      <c r="I263" s="76">
        <f t="shared" si="14"/>
        <v>3.8879852942740026E-6</v>
      </c>
      <c r="J263" s="172">
        <v>-5.0000000000000001E-3</v>
      </c>
      <c r="K263" s="77">
        <f t="shared" si="15"/>
        <v>-1.5216160628954165E-6</v>
      </c>
      <c r="L263" s="124"/>
      <c r="M263" s="158"/>
      <c r="N263" s="182"/>
    </row>
    <row r="264" spans="2:14">
      <c r="B264" s="34" t="s">
        <v>568</v>
      </c>
      <c r="C264" s="73" t="s">
        <v>569</v>
      </c>
      <c r="D264" s="81">
        <v>287.70999999999998</v>
      </c>
      <c r="E264" s="82">
        <v>538.36185</v>
      </c>
      <c r="F264" s="82">
        <f t="shared" si="13"/>
        <v>154892.0878635</v>
      </c>
      <c r="G264" s="74">
        <f t="shared" si="12"/>
        <v>2.8813367042693945E-3</v>
      </c>
      <c r="H264" s="172">
        <v>3.3088874213617878E-2</v>
      </c>
      <c r="I264" s="76">
        <f t="shared" si="14"/>
        <v>9.5340187774650286E-5</v>
      </c>
      <c r="J264" s="172">
        <v>5.5E-2</v>
      </c>
      <c r="K264" s="77">
        <f t="shared" si="15"/>
        <v>1.584735187348167E-4</v>
      </c>
      <c r="L264" s="124"/>
      <c r="M264" s="158"/>
      <c r="N264" s="182"/>
    </row>
    <row r="265" spans="2:14">
      <c r="B265" s="34" t="s">
        <v>570</v>
      </c>
      <c r="C265" s="73" t="s">
        <v>571</v>
      </c>
      <c r="D265" s="81">
        <v>232.14</v>
      </c>
      <c r="E265" s="82">
        <v>14840.39</v>
      </c>
      <c r="F265" s="82">
        <f t="shared" si="13"/>
        <v>3445048.1345999995</v>
      </c>
      <c r="G265" s="74">
        <f t="shared" si="12"/>
        <v>6.4085543523342933E-2</v>
      </c>
      <c r="H265" s="172">
        <v>4.4800551391401744E-3</v>
      </c>
      <c r="I265" s="76">
        <f t="shared" si="14"/>
        <v>2.871067686063438E-4</v>
      </c>
      <c r="J265" s="172">
        <v>0.1</v>
      </c>
      <c r="K265" s="77">
        <f t="shared" si="15"/>
        <v>6.408554352334294E-3</v>
      </c>
      <c r="L265" s="124"/>
      <c r="M265" s="158"/>
      <c r="N265" s="182"/>
    </row>
    <row r="266" spans="2:14">
      <c r="B266" s="34" t="s">
        <v>572</v>
      </c>
      <c r="C266" s="73" t="s">
        <v>573</v>
      </c>
      <c r="D266" s="81">
        <v>314.7</v>
      </c>
      <c r="E266" s="82">
        <v>214</v>
      </c>
      <c r="F266" s="82">
        <f t="shared" si="13"/>
        <v>67345.8</v>
      </c>
      <c r="G266" s="74">
        <f t="shared" si="12"/>
        <v>1.2527813918383646E-3</v>
      </c>
      <c r="H266" s="172" t="s">
        <v>57</v>
      </c>
      <c r="I266" s="76" t="str">
        <f t="shared" si="14"/>
        <v>n/a</v>
      </c>
      <c r="J266" s="172">
        <v>0.105</v>
      </c>
      <c r="K266" s="77">
        <f t="shared" si="15"/>
        <v>1.3154204614302829E-4</v>
      </c>
      <c r="L266" s="124"/>
      <c r="M266" s="158"/>
      <c r="N266" s="182"/>
    </row>
    <row r="267" spans="2:14">
      <c r="B267" s="34" t="s">
        <v>574</v>
      </c>
      <c r="C267" s="73" t="s">
        <v>575</v>
      </c>
      <c r="D267" s="81">
        <v>210.03</v>
      </c>
      <c r="E267" s="82">
        <v>402.97793000000001</v>
      </c>
      <c r="F267" s="82">
        <f t="shared" si="13"/>
        <v>84637.454637900009</v>
      </c>
      <c r="G267" s="74">
        <f t="shared" si="12"/>
        <v>1.5744445566453263E-3</v>
      </c>
      <c r="H267" s="172">
        <v>8.5702042565347809E-3</v>
      </c>
      <c r="I267" s="76">
        <f t="shared" si="14"/>
        <v>1.3493311441039791E-5</v>
      </c>
      <c r="J267" s="172">
        <v>0.14000000000000001</v>
      </c>
      <c r="K267" s="77">
        <f t="shared" si="15"/>
        <v>2.2042223793034571E-4</v>
      </c>
      <c r="L267" s="124"/>
      <c r="M267" s="158"/>
      <c r="N267" s="182"/>
    </row>
    <row r="268" spans="2:14">
      <c r="B268" s="34" t="s">
        <v>576</v>
      </c>
      <c r="C268" s="73" t="s">
        <v>577</v>
      </c>
      <c r="D268" s="81">
        <v>33.97</v>
      </c>
      <c r="E268" s="82">
        <v>3682.7621300000001</v>
      </c>
      <c r="F268" s="82">
        <f t="shared" si="13"/>
        <v>125103.4295561</v>
      </c>
      <c r="G268" s="74">
        <f t="shared" si="12"/>
        <v>2.3272015270891988E-3</v>
      </c>
      <c r="H268" s="172">
        <v>3.8857815719752727E-2</v>
      </c>
      <c r="I268" s="76">
        <f t="shared" si="14"/>
        <v>9.0429968082359215E-5</v>
      </c>
      <c r="J268" s="172">
        <v>7.4999999999999997E-2</v>
      </c>
      <c r="K268" s="77">
        <f t="shared" si="15"/>
        <v>1.745401145316899E-4</v>
      </c>
      <c r="L268" s="124"/>
      <c r="M268" s="158"/>
      <c r="N268" s="182"/>
    </row>
    <row r="269" spans="2:14">
      <c r="B269" s="34" t="s">
        <v>578</v>
      </c>
      <c r="C269" s="73" t="s">
        <v>579</v>
      </c>
      <c r="D269" s="81">
        <v>50.49</v>
      </c>
      <c r="E269" s="82">
        <v>185.38756000000001</v>
      </c>
      <c r="F269" s="82">
        <f t="shared" si="13"/>
        <v>9360.2179044000004</v>
      </c>
      <c r="G269" s="74">
        <f t="shared" si="12"/>
        <v>1.7412083328410401E-4</v>
      </c>
      <c r="H269" s="172">
        <v>3.7235096058625468E-2</v>
      </c>
      <c r="I269" s="76">
        <f t="shared" si="14"/>
        <v>6.4834059531415235E-6</v>
      </c>
      <c r="J269" s="172">
        <v>0.11</v>
      </c>
      <c r="K269" s="77">
        <f t="shared" si="15"/>
        <v>1.9153291661251443E-5</v>
      </c>
      <c r="L269" s="124"/>
      <c r="M269" s="158"/>
      <c r="N269" s="182"/>
    </row>
    <row r="270" spans="2:14">
      <c r="B270" s="34" t="s">
        <v>580</v>
      </c>
      <c r="C270" s="73" t="s">
        <v>581</v>
      </c>
      <c r="D270" s="81">
        <v>872</v>
      </c>
      <c r="E270" s="82">
        <v>131.96136999999999</v>
      </c>
      <c r="F270" s="82">
        <f t="shared" si="13"/>
        <v>115070.31464</v>
      </c>
      <c r="G270" s="74">
        <f t="shared" si="12"/>
        <v>2.1405633155145197E-3</v>
      </c>
      <c r="H270" s="172">
        <v>8.7155963302752281E-3</v>
      </c>
      <c r="I270" s="76">
        <f t="shared" si="14"/>
        <v>1.8656285777420122E-5</v>
      </c>
      <c r="J270" s="172">
        <v>0.125</v>
      </c>
      <c r="K270" s="77">
        <f t="shared" si="15"/>
        <v>2.6757041443931497E-4</v>
      </c>
      <c r="L270" s="124"/>
      <c r="M270" s="158"/>
      <c r="N270" s="182"/>
    </row>
    <row r="271" spans="2:14">
      <c r="B271" s="34" t="s">
        <v>582</v>
      </c>
      <c r="C271" s="73" t="s">
        <v>583</v>
      </c>
      <c r="D271" s="81">
        <v>267.86</v>
      </c>
      <c r="E271" s="82">
        <v>271.45783999999998</v>
      </c>
      <c r="F271" s="82">
        <f t="shared" si="13"/>
        <v>72712.697022399996</v>
      </c>
      <c r="G271" s="74">
        <f t="shared" si="12"/>
        <v>1.3526175912980999E-3</v>
      </c>
      <c r="H271" s="172">
        <v>1.000522661091615E-2</v>
      </c>
      <c r="I271" s="76">
        <f t="shared" si="14"/>
        <v>1.3533245518849054E-5</v>
      </c>
      <c r="J271" s="172">
        <v>0.09</v>
      </c>
      <c r="K271" s="77">
        <f t="shared" si="15"/>
        <v>1.2173558321682898E-4</v>
      </c>
      <c r="L271" s="124"/>
      <c r="M271" s="158"/>
      <c r="N271" s="182"/>
    </row>
    <row r="272" spans="2:14">
      <c r="B272" s="34" t="s">
        <v>584</v>
      </c>
      <c r="C272" s="73" t="s">
        <v>585</v>
      </c>
      <c r="D272" s="81">
        <v>138.18</v>
      </c>
      <c r="E272" s="82">
        <v>543.59317999999996</v>
      </c>
      <c r="F272" s="82">
        <f t="shared" si="13"/>
        <v>75113.705612399994</v>
      </c>
      <c r="G272" s="74">
        <f t="shared" si="12"/>
        <v>1.3972816814595659E-3</v>
      </c>
      <c r="H272" s="172" t="s">
        <v>57</v>
      </c>
      <c r="I272" s="76" t="str">
        <f t="shared" si="14"/>
        <v>n/a</v>
      </c>
      <c r="J272" s="172">
        <v>0.1</v>
      </c>
      <c r="K272" s="77">
        <f t="shared" si="15"/>
        <v>1.3972816814595659E-4</v>
      </c>
      <c r="L272" s="124"/>
      <c r="M272" s="158"/>
      <c r="N272" s="182"/>
    </row>
    <row r="273" spans="2:14">
      <c r="B273" s="34" t="s">
        <v>586</v>
      </c>
      <c r="C273" s="73" t="s">
        <v>587</v>
      </c>
      <c r="D273" s="81">
        <v>70.37</v>
      </c>
      <c r="E273" s="82">
        <v>253.0412</v>
      </c>
      <c r="F273" s="82">
        <f t="shared" si="13"/>
        <v>17806.509244000001</v>
      </c>
      <c r="G273" s="74">
        <f t="shared" si="12"/>
        <v>3.3124060348946815E-4</v>
      </c>
      <c r="H273" s="172">
        <v>2.5579081995168399E-2</v>
      </c>
      <c r="I273" s="76">
        <f t="shared" si="14"/>
        <v>8.4728305567861693E-6</v>
      </c>
      <c r="J273" s="172">
        <v>0.06</v>
      </c>
      <c r="K273" s="77">
        <f t="shared" si="15"/>
        <v>1.9874436209368089E-5</v>
      </c>
      <c r="L273" s="124"/>
      <c r="M273" s="158"/>
      <c r="N273" s="182"/>
    </row>
    <row r="274" spans="2:14">
      <c r="B274" s="34" t="s">
        <v>588</v>
      </c>
      <c r="C274" s="73" t="s">
        <v>589</v>
      </c>
      <c r="D274" s="81">
        <v>99.98</v>
      </c>
      <c r="E274" s="82">
        <v>525.10338999999999</v>
      </c>
      <c r="F274" s="82">
        <f t="shared" si="13"/>
        <v>52499.8369322</v>
      </c>
      <c r="G274" s="74">
        <f t="shared" si="12"/>
        <v>9.766135198217066E-4</v>
      </c>
      <c r="H274" s="172">
        <v>1.3202640528105623E-2</v>
      </c>
      <c r="I274" s="76">
        <f t="shared" si="14"/>
        <v>1.2893877237093948E-5</v>
      </c>
      <c r="J274" s="172">
        <v>0.14499999999999999</v>
      </c>
      <c r="K274" s="77">
        <f t="shared" si="15"/>
        <v>1.4160896037414744E-4</v>
      </c>
      <c r="L274" s="124"/>
      <c r="M274" s="158"/>
      <c r="N274" s="182"/>
    </row>
    <row r="275" spans="2:14">
      <c r="B275" s="34" t="s">
        <v>590</v>
      </c>
      <c r="C275" s="73" t="s">
        <v>591</v>
      </c>
      <c r="D275" s="81">
        <v>943.32</v>
      </c>
      <c r="E275" s="82">
        <v>443.47708999999998</v>
      </c>
      <c r="F275" s="82">
        <f t="shared" si="13"/>
        <v>418340.80853879999</v>
      </c>
      <c r="G275" s="74">
        <f t="shared" si="12"/>
        <v>7.7820677812725459E-3</v>
      </c>
      <c r="H275" s="172">
        <v>5.5124454055887721E-3</v>
      </c>
      <c r="I275" s="76">
        <f t="shared" si="14"/>
        <v>4.2898223786856255E-5</v>
      </c>
      <c r="J275" s="172">
        <v>0.1</v>
      </c>
      <c r="K275" s="77">
        <f t="shared" si="15"/>
        <v>7.7820677812725462E-4</v>
      </c>
      <c r="L275" s="124"/>
      <c r="M275" s="158"/>
      <c r="N275" s="182"/>
    </row>
    <row r="276" spans="2:14">
      <c r="B276" s="34" t="s">
        <v>592</v>
      </c>
      <c r="C276" s="73" t="s">
        <v>593</v>
      </c>
      <c r="D276" s="81">
        <v>391.41</v>
      </c>
      <c r="E276" s="82">
        <v>382.3073</v>
      </c>
      <c r="F276" s="82">
        <f t="shared" si="13"/>
        <v>149638.90029300001</v>
      </c>
      <c r="G276" s="74">
        <f t="shared" si="12"/>
        <v>2.7836157530570105E-3</v>
      </c>
      <c r="H276" s="172">
        <v>8.5843488924657006E-3</v>
      </c>
      <c r="I276" s="76">
        <f t="shared" si="14"/>
        <v>2.3895528806805027E-5</v>
      </c>
      <c r="J276" s="172">
        <v>9.5000000000000001E-2</v>
      </c>
      <c r="K276" s="77">
        <f t="shared" si="15"/>
        <v>2.6444349654041599E-4</v>
      </c>
      <c r="L276" s="124"/>
      <c r="M276" s="158"/>
      <c r="N276" s="182"/>
    </row>
    <row r="277" spans="2:14">
      <c r="B277" s="34" t="s">
        <v>594</v>
      </c>
      <c r="C277" s="73" t="s">
        <v>595</v>
      </c>
      <c r="D277" s="81">
        <v>56.78</v>
      </c>
      <c r="E277" s="82">
        <v>285.76038</v>
      </c>
      <c r="F277" s="82">
        <f t="shared" si="13"/>
        <v>16225.4743764</v>
      </c>
      <c r="G277" s="74">
        <f t="shared" si="12"/>
        <v>3.0182984495698485E-4</v>
      </c>
      <c r="H277" s="172">
        <v>3.522367030644593E-2</v>
      </c>
      <c r="I277" s="76">
        <f t="shared" si="14"/>
        <v>1.0631554947410527E-5</v>
      </c>
      <c r="J277" s="172">
        <v>0.04</v>
      </c>
      <c r="K277" s="77">
        <f t="shared" si="15"/>
        <v>1.2073193798279393E-5</v>
      </c>
      <c r="L277" s="124"/>
      <c r="M277" s="158"/>
      <c r="N277" s="182"/>
    </row>
    <row r="278" spans="2:14">
      <c r="B278" s="34" t="s">
        <v>596</v>
      </c>
      <c r="C278" s="73" t="s">
        <v>597</v>
      </c>
      <c r="D278" s="81">
        <v>57.53</v>
      </c>
      <c r="E278" s="82">
        <v>139.35471999999999</v>
      </c>
      <c r="F278" s="82">
        <f t="shared" si="13"/>
        <v>8017.0770415999996</v>
      </c>
      <c r="G278" s="74">
        <f t="shared" si="12"/>
        <v>1.491354313802946E-4</v>
      </c>
      <c r="H278" s="172">
        <v>2.5725708326090734E-2</v>
      </c>
      <c r="I278" s="76">
        <f t="shared" si="14"/>
        <v>3.8366146087751786E-6</v>
      </c>
      <c r="J278" s="172">
        <v>4.4999999999999998E-2</v>
      </c>
      <c r="K278" s="77">
        <f t="shared" si="15"/>
        <v>6.7110944121132573E-6</v>
      </c>
      <c r="L278" s="124"/>
      <c r="M278" s="158"/>
      <c r="N278" s="182"/>
    </row>
    <row r="279" spans="2:14">
      <c r="B279" s="34" t="s">
        <v>598</v>
      </c>
      <c r="C279" s="73" t="s">
        <v>599</v>
      </c>
      <c r="D279" s="81">
        <v>160.76</v>
      </c>
      <c r="E279" s="82">
        <v>796.64242999999999</v>
      </c>
      <c r="F279" s="82">
        <f t="shared" si="13"/>
        <v>128068.23704679999</v>
      </c>
      <c r="G279" s="74">
        <f t="shared" ref="G279:G342" si="16">IF(F279="Excl.",0,F279/SUM($F$23:$F$525))</f>
        <v>2.3823535284720901E-3</v>
      </c>
      <c r="H279" s="172">
        <v>1.1445633242100026E-2</v>
      </c>
      <c r="I279" s="76">
        <f t="shared" si="14"/>
        <v>2.7267544739914447E-5</v>
      </c>
      <c r="J279" s="172">
        <v>0.09</v>
      </c>
      <c r="K279" s="77">
        <f t="shared" si="15"/>
        <v>2.144118175624881E-4</v>
      </c>
      <c r="L279" s="124"/>
      <c r="M279" s="158"/>
      <c r="N279" s="182"/>
    </row>
    <row r="280" spans="2:14">
      <c r="B280" s="34" t="s">
        <v>600</v>
      </c>
      <c r="C280" s="73" t="s">
        <v>601</v>
      </c>
      <c r="D280" s="81">
        <v>148.78</v>
      </c>
      <c r="E280" s="82">
        <v>238.79365000000001</v>
      </c>
      <c r="F280" s="82">
        <f t="shared" ref="F280:F343" si="17">IF(J280="","Excl.",D280*E280)</f>
        <v>35527.719247000001</v>
      </c>
      <c r="G280" s="74">
        <f t="shared" si="16"/>
        <v>6.608944517267493E-4</v>
      </c>
      <c r="H280" s="172">
        <v>1.3730340099475737E-2</v>
      </c>
      <c r="I280" s="76">
        <f t="shared" ref="I280:I343" si="18">IFERROR($H280*$G280, "n/a")</f>
        <v>9.074305592064818E-6</v>
      </c>
      <c r="J280" s="172">
        <v>6.5000000000000002E-2</v>
      </c>
      <c r="K280" s="77">
        <f t="shared" ref="K280:K343" si="19">IFERROR($J280*$G280, "n/a")</f>
        <v>4.2958139362238706E-5</v>
      </c>
      <c r="L280" s="124"/>
      <c r="M280" s="158"/>
      <c r="N280" s="182"/>
    </row>
    <row r="281" spans="2:14">
      <c r="B281" s="34" t="s">
        <v>602</v>
      </c>
      <c r="C281" s="73" t="s">
        <v>603</v>
      </c>
      <c r="D281" s="81">
        <v>153.6</v>
      </c>
      <c r="E281" s="82">
        <v>156.37642</v>
      </c>
      <c r="F281" s="82">
        <f t="shared" si="17"/>
        <v>24019.418111999999</v>
      </c>
      <c r="G281" s="74">
        <f t="shared" si="16"/>
        <v>4.4681450147594922E-4</v>
      </c>
      <c r="H281" s="172">
        <v>2.2656249999999999E-2</v>
      </c>
      <c r="I281" s="76">
        <f t="shared" si="18"/>
        <v>1.0123141049064473E-5</v>
      </c>
      <c r="J281" s="172">
        <v>0.155</v>
      </c>
      <c r="K281" s="77">
        <f t="shared" si="19"/>
        <v>6.9256247728772123E-5</v>
      </c>
      <c r="L281" s="124"/>
      <c r="M281" s="158"/>
      <c r="N281" s="182"/>
    </row>
    <row r="282" spans="2:14">
      <c r="B282" s="34" t="s">
        <v>604</v>
      </c>
      <c r="C282" s="73" t="s">
        <v>605</v>
      </c>
      <c r="D282" s="81">
        <v>169.48</v>
      </c>
      <c r="E282" s="82">
        <v>298.12353000000002</v>
      </c>
      <c r="F282" s="82">
        <f t="shared" si="17"/>
        <v>50525.975864400003</v>
      </c>
      <c r="G282" s="74">
        <f t="shared" si="16"/>
        <v>9.3989532186705997E-4</v>
      </c>
      <c r="H282" s="172">
        <v>9.4406419636535299E-3</v>
      </c>
      <c r="I282" s="76">
        <f t="shared" si="18"/>
        <v>8.8732152170598069E-6</v>
      </c>
      <c r="J282" s="172">
        <v>3.5000000000000003E-2</v>
      </c>
      <c r="K282" s="77">
        <f t="shared" si="19"/>
        <v>3.2896336265347102E-5</v>
      </c>
      <c r="L282" s="124"/>
      <c r="M282" s="158"/>
      <c r="N282" s="182"/>
    </row>
    <row r="283" spans="2:14">
      <c r="B283" s="34" t="s">
        <v>606</v>
      </c>
      <c r="C283" s="73" t="s">
        <v>607</v>
      </c>
      <c r="D283" s="81">
        <v>171.95</v>
      </c>
      <c r="E283" s="82">
        <v>250.2073</v>
      </c>
      <c r="F283" s="82">
        <f t="shared" si="17"/>
        <v>43023.145234999996</v>
      </c>
      <c r="G283" s="74">
        <f t="shared" si="16"/>
        <v>8.0032601541250381E-4</v>
      </c>
      <c r="H283" s="172">
        <v>4.4198895027624313E-3</v>
      </c>
      <c r="I283" s="76">
        <f t="shared" si="18"/>
        <v>3.5373525543094095E-6</v>
      </c>
      <c r="J283" s="172">
        <v>0.125</v>
      </c>
      <c r="K283" s="77">
        <f t="shared" si="19"/>
        <v>1.0004075192656298E-4</v>
      </c>
      <c r="L283" s="124"/>
      <c r="M283" s="158"/>
      <c r="N283" s="182"/>
    </row>
    <row r="284" spans="2:14">
      <c r="B284" s="34" t="s">
        <v>608</v>
      </c>
      <c r="C284" s="73" t="s">
        <v>609</v>
      </c>
      <c r="D284" s="81">
        <v>354.38</v>
      </c>
      <c r="E284" s="82">
        <v>46.189070000000001</v>
      </c>
      <c r="F284" s="82">
        <f t="shared" si="17"/>
        <v>16368.4826266</v>
      </c>
      <c r="G284" s="74">
        <f t="shared" si="16"/>
        <v>3.0449011589785905E-4</v>
      </c>
      <c r="H284" s="172">
        <v>1.5407190022010272E-2</v>
      </c>
      <c r="I284" s="76">
        <f t="shared" si="18"/>
        <v>4.6913370754622447E-6</v>
      </c>
      <c r="J284" s="172">
        <v>0.16</v>
      </c>
      <c r="K284" s="77">
        <f t="shared" si="19"/>
        <v>4.8718418543657452E-5</v>
      </c>
      <c r="L284" s="124"/>
      <c r="M284" s="158"/>
      <c r="N284" s="182"/>
    </row>
    <row r="285" spans="2:14">
      <c r="B285" s="34" t="s">
        <v>610</v>
      </c>
      <c r="C285" s="73" t="s">
        <v>611</v>
      </c>
      <c r="D285" s="81">
        <v>1521.64</v>
      </c>
      <c r="E285" s="82">
        <v>24.00366</v>
      </c>
      <c r="F285" s="82">
        <f t="shared" si="17"/>
        <v>36524.929202400002</v>
      </c>
      <c r="G285" s="74">
        <f t="shared" si="16"/>
        <v>6.7944477076492375E-4</v>
      </c>
      <c r="H285" s="172" t="s">
        <v>57</v>
      </c>
      <c r="I285" s="76" t="str">
        <f t="shared" si="18"/>
        <v>n/a</v>
      </c>
      <c r="J285" s="172">
        <v>0.20499999999999999</v>
      </c>
      <c r="K285" s="77">
        <f t="shared" si="19"/>
        <v>1.3928617800680937E-4</v>
      </c>
      <c r="L285" s="124"/>
      <c r="M285" s="158"/>
      <c r="N285" s="182"/>
    </row>
    <row r="286" spans="2:14">
      <c r="B286" s="34" t="s">
        <v>612</v>
      </c>
      <c r="C286" s="73" t="s">
        <v>613</v>
      </c>
      <c r="D286" s="81">
        <v>49.66</v>
      </c>
      <c r="E286" s="82">
        <v>1147.63662</v>
      </c>
      <c r="F286" s="82">
        <f t="shared" si="17"/>
        <v>56991.634549199996</v>
      </c>
      <c r="G286" s="74">
        <f t="shared" si="16"/>
        <v>1.0601709275662357E-3</v>
      </c>
      <c r="H286" s="172">
        <v>1.7720499395892066E-2</v>
      </c>
      <c r="I286" s="76">
        <f t="shared" si="18"/>
        <v>1.8786758281479812E-5</v>
      </c>
      <c r="J286" s="172">
        <v>0.08</v>
      </c>
      <c r="K286" s="77">
        <f t="shared" si="19"/>
        <v>8.4813674205298851E-5</v>
      </c>
      <c r="L286" s="124"/>
      <c r="M286" s="158"/>
      <c r="N286" s="182"/>
    </row>
    <row r="287" spans="2:14">
      <c r="B287" s="34" t="s">
        <v>614</v>
      </c>
      <c r="C287" s="73" t="s">
        <v>615</v>
      </c>
      <c r="D287" s="81">
        <v>201.66</v>
      </c>
      <c r="E287" s="82">
        <v>156.26929000000001</v>
      </c>
      <c r="F287" s="82">
        <f t="shared" si="17"/>
        <v>31513.265021400002</v>
      </c>
      <c r="G287" s="74">
        <f t="shared" si="16"/>
        <v>5.8621669079409171E-4</v>
      </c>
      <c r="H287" s="172">
        <v>2.9753049687592979E-2</v>
      </c>
      <c r="I287" s="76">
        <f t="shared" si="18"/>
        <v>1.7441734328892942E-5</v>
      </c>
      <c r="J287" s="172">
        <v>4.4999999999999998E-2</v>
      </c>
      <c r="K287" s="77">
        <f t="shared" si="19"/>
        <v>2.6379751085734127E-5</v>
      </c>
      <c r="L287" s="124"/>
      <c r="M287" s="158"/>
      <c r="N287" s="182"/>
    </row>
    <row r="288" spans="2:14">
      <c r="B288" s="34" t="s">
        <v>616</v>
      </c>
      <c r="C288" s="73" t="s">
        <v>617</v>
      </c>
      <c r="D288" s="81">
        <v>72.39</v>
      </c>
      <c r="E288" s="82">
        <v>591.42618000000004</v>
      </c>
      <c r="F288" s="82">
        <f t="shared" si="17"/>
        <v>42813.341170200001</v>
      </c>
      <c r="G288" s="74">
        <f t="shared" si="16"/>
        <v>7.9642319402923288E-4</v>
      </c>
      <c r="H288" s="172">
        <v>3.1496062992125984E-2</v>
      </c>
      <c r="I288" s="76">
        <f t="shared" si="18"/>
        <v>2.5084195087534895E-5</v>
      </c>
      <c r="J288" s="172">
        <v>7.0000000000000007E-2</v>
      </c>
      <c r="K288" s="77">
        <f t="shared" si="19"/>
        <v>5.5749623582046308E-5</v>
      </c>
      <c r="L288" s="124"/>
      <c r="M288" s="158"/>
      <c r="N288" s="182"/>
    </row>
    <row r="289" spans="2:14">
      <c r="B289" s="34" t="s">
        <v>618</v>
      </c>
      <c r="C289" s="73" t="s">
        <v>619</v>
      </c>
      <c r="D289" s="81">
        <v>45.77</v>
      </c>
      <c r="E289" s="82">
        <v>661.88724000000002</v>
      </c>
      <c r="F289" s="82">
        <f t="shared" si="17"/>
        <v>30294.578974800002</v>
      </c>
      <c r="G289" s="74">
        <f t="shared" si="16"/>
        <v>5.6354642476898632E-4</v>
      </c>
      <c r="H289" s="172">
        <v>3.2335590998470609E-2</v>
      </c>
      <c r="I289" s="76">
        <f t="shared" si="18"/>
        <v>1.8222606699980327E-5</v>
      </c>
      <c r="J289" s="172">
        <v>7.0000000000000007E-2</v>
      </c>
      <c r="K289" s="77">
        <f t="shared" si="19"/>
        <v>3.9448249733829047E-5</v>
      </c>
      <c r="L289" s="124"/>
      <c r="M289" s="158"/>
      <c r="N289" s="182"/>
    </row>
    <row r="290" spans="2:14">
      <c r="B290" s="34" t="s">
        <v>620</v>
      </c>
      <c r="C290" s="73" t="s">
        <v>621</v>
      </c>
      <c r="D290" s="81">
        <v>112.97</v>
      </c>
      <c r="E290" s="82">
        <v>1240.80692</v>
      </c>
      <c r="F290" s="82">
        <f t="shared" si="17"/>
        <v>140173.95775239999</v>
      </c>
      <c r="G290" s="74">
        <f t="shared" si="16"/>
        <v>2.6075468090444209E-3</v>
      </c>
      <c r="H290" s="172">
        <v>2.7972027972027972E-2</v>
      </c>
      <c r="I290" s="76">
        <f t="shared" si="18"/>
        <v>7.2938372280962824E-5</v>
      </c>
      <c r="J290" s="172">
        <v>0.16</v>
      </c>
      <c r="K290" s="77">
        <f t="shared" si="19"/>
        <v>4.1720748944710736E-4</v>
      </c>
      <c r="L290" s="124"/>
      <c r="M290" s="158"/>
      <c r="N290" s="182"/>
    </row>
    <row r="291" spans="2:14">
      <c r="B291" s="34" t="s">
        <v>622</v>
      </c>
      <c r="C291" s="73" t="s">
        <v>623</v>
      </c>
      <c r="D291" s="81">
        <v>81.17</v>
      </c>
      <c r="E291" s="82">
        <v>140.23254</v>
      </c>
      <c r="F291" s="82">
        <f t="shared" si="17"/>
        <v>11382.675271800001</v>
      </c>
      <c r="G291" s="74">
        <f t="shared" si="16"/>
        <v>2.1174303029809934E-4</v>
      </c>
      <c r="H291" s="172">
        <v>3.4495503264752987E-2</v>
      </c>
      <c r="I291" s="76">
        <f t="shared" si="18"/>
        <v>7.304182392936776E-6</v>
      </c>
      <c r="J291" s="172">
        <v>8.5000000000000006E-2</v>
      </c>
      <c r="K291" s="77">
        <f t="shared" si="19"/>
        <v>1.7998157575338445E-5</v>
      </c>
      <c r="L291" s="124"/>
      <c r="M291" s="158"/>
      <c r="N291" s="182"/>
    </row>
    <row r="292" spans="2:14">
      <c r="B292" s="34" t="s">
        <v>624</v>
      </c>
      <c r="C292" s="73" t="s">
        <v>625</v>
      </c>
      <c r="D292" s="81">
        <v>17.809999999999999</v>
      </c>
      <c r="E292" s="82">
        <v>1458.8000400000001</v>
      </c>
      <c r="F292" s="82">
        <f t="shared" si="17"/>
        <v>25981.228712399999</v>
      </c>
      <c r="G292" s="74">
        <f t="shared" si="16"/>
        <v>4.833085339841735E-4</v>
      </c>
      <c r="H292" s="172">
        <v>3.4811903425042111E-2</v>
      </c>
      <c r="I292" s="76">
        <f t="shared" si="18"/>
        <v>1.6824890009555733E-5</v>
      </c>
      <c r="J292" s="172">
        <v>7.4999999999999997E-2</v>
      </c>
      <c r="K292" s="77">
        <f t="shared" si="19"/>
        <v>3.624814004881301E-5</v>
      </c>
      <c r="L292" s="124"/>
      <c r="M292" s="158"/>
      <c r="N292" s="182"/>
    </row>
    <row r="293" spans="2:14">
      <c r="B293" s="34" t="s">
        <v>626</v>
      </c>
      <c r="C293" s="73" t="s">
        <v>627</v>
      </c>
      <c r="D293" s="81">
        <v>168.28</v>
      </c>
      <c r="E293" s="82">
        <v>668.82593999999995</v>
      </c>
      <c r="F293" s="82">
        <f t="shared" si="17"/>
        <v>112550.02918319999</v>
      </c>
      <c r="G293" s="74">
        <f t="shared" si="16"/>
        <v>2.093680410828557E-3</v>
      </c>
      <c r="H293" s="172">
        <v>1.7589731400047541E-2</v>
      </c>
      <c r="I293" s="76">
        <f t="shared" si="18"/>
        <v>3.6827276064015504E-5</v>
      </c>
      <c r="J293" s="172">
        <v>0.23499999999999999</v>
      </c>
      <c r="K293" s="77">
        <f t="shared" si="19"/>
        <v>4.920148965447109E-4</v>
      </c>
      <c r="L293" s="124"/>
      <c r="M293" s="158"/>
      <c r="N293" s="182"/>
    </row>
    <row r="294" spans="2:14">
      <c r="B294" s="34" t="s">
        <v>628</v>
      </c>
      <c r="C294" s="73" t="s">
        <v>629</v>
      </c>
      <c r="D294" s="81">
        <v>132.22</v>
      </c>
      <c r="E294" s="82">
        <v>146.6146</v>
      </c>
      <c r="F294" s="82">
        <f t="shared" si="17"/>
        <v>19385.382411999999</v>
      </c>
      <c r="G294" s="74">
        <f t="shared" si="16"/>
        <v>3.6061114961028471E-4</v>
      </c>
      <c r="H294" s="172" t="s">
        <v>57</v>
      </c>
      <c r="I294" s="76" t="str">
        <f t="shared" si="18"/>
        <v>n/a</v>
      </c>
      <c r="J294" s="172">
        <v>0.01</v>
      </c>
      <c r="K294" s="77">
        <f t="shared" si="19"/>
        <v>3.606111496102847E-6</v>
      </c>
      <c r="L294" s="124"/>
      <c r="M294" s="158"/>
      <c r="N294" s="182"/>
    </row>
    <row r="295" spans="2:14">
      <c r="B295" s="34" t="s">
        <v>630</v>
      </c>
      <c r="C295" s="73" t="s">
        <v>631</v>
      </c>
      <c r="D295" s="81">
        <v>131.28</v>
      </c>
      <c r="E295" s="82">
        <v>191.23330000000001</v>
      </c>
      <c r="F295" s="82">
        <f t="shared" si="17"/>
        <v>25105.107624000004</v>
      </c>
      <c r="G295" s="74">
        <f t="shared" si="16"/>
        <v>4.6701073669696793E-4</v>
      </c>
      <c r="H295" s="172">
        <v>2.4375380865326021E-2</v>
      </c>
      <c r="I295" s="76">
        <f t="shared" si="18"/>
        <v>1.1383564575185081E-5</v>
      </c>
      <c r="J295" s="172">
        <v>0.05</v>
      </c>
      <c r="K295" s="77">
        <f t="shared" si="19"/>
        <v>2.3350536834848397E-5</v>
      </c>
      <c r="L295" s="124"/>
      <c r="M295" s="158"/>
      <c r="N295" s="182"/>
    </row>
    <row r="296" spans="2:14">
      <c r="B296" s="34" t="s">
        <v>632</v>
      </c>
      <c r="C296" s="73" t="s">
        <v>633</v>
      </c>
      <c r="D296" s="81">
        <v>217.96</v>
      </c>
      <c r="E296" s="82">
        <v>89.97878</v>
      </c>
      <c r="F296" s="82">
        <f t="shared" si="17"/>
        <v>19611.774888800002</v>
      </c>
      <c r="G296" s="74">
        <f t="shared" si="16"/>
        <v>3.6482255228405562E-4</v>
      </c>
      <c r="H296" s="172">
        <v>2.2939988988805286E-2</v>
      </c>
      <c r="I296" s="76">
        <f t="shared" si="18"/>
        <v>8.3690253322640767E-6</v>
      </c>
      <c r="J296" s="172">
        <v>0.09</v>
      </c>
      <c r="K296" s="77">
        <f t="shared" si="19"/>
        <v>3.2834029705565005E-5</v>
      </c>
      <c r="L296" s="124"/>
      <c r="M296" s="158"/>
      <c r="N296" s="182"/>
    </row>
    <row r="297" spans="2:14">
      <c r="B297" s="34" t="s">
        <v>634</v>
      </c>
      <c r="C297" s="73" t="s">
        <v>635</v>
      </c>
      <c r="D297" s="81">
        <v>139.45500000000001</v>
      </c>
      <c r="E297" s="82">
        <v>359.60890999999998</v>
      </c>
      <c r="F297" s="82">
        <f t="shared" si="17"/>
        <v>50149.260544050005</v>
      </c>
      <c r="G297" s="74">
        <f t="shared" si="16"/>
        <v>9.3288758057725562E-4</v>
      </c>
      <c r="H297" s="172">
        <v>3.0977734753146177E-2</v>
      </c>
      <c r="I297" s="76">
        <f t="shared" si="18"/>
        <v>2.8898744025626506E-5</v>
      </c>
      <c r="J297" s="172">
        <v>0.08</v>
      </c>
      <c r="K297" s="77">
        <f t="shared" si="19"/>
        <v>7.4631006446180447E-5</v>
      </c>
      <c r="L297" s="124"/>
      <c r="M297" s="158"/>
      <c r="N297" s="182"/>
    </row>
    <row r="298" spans="2:14">
      <c r="B298" s="34" t="s">
        <v>636</v>
      </c>
      <c r="C298" s="73" t="s">
        <v>637</v>
      </c>
      <c r="D298" s="81">
        <v>160.72999999999999</v>
      </c>
      <c r="E298" s="82">
        <v>1079</v>
      </c>
      <c r="F298" s="82">
        <f t="shared" si="17"/>
        <v>173427.66999999998</v>
      </c>
      <c r="G298" s="74">
        <f t="shared" si="16"/>
        <v>3.2261396821462447E-3</v>
      </c>
      <c r="H298" s="172">
        <v>2.2148945436446216E-2</v>
      </c>
      <c r="I298" s="76">
        <f t="shared" si="18"/>
        <v>7.1455591790211114E-5</v>
      </c>
      <c r="J298" s="172">
        <v>5.5E-2</v>
      </c>
      <c r="K298" s="77">
        <f t="shared" si="19"/>
        <v>1.7743768251804345E-4</v>
      </c>
      <c r="L298" s="124"/>
      <c r="M298" s="158"/>
      <c r="N298" s="182"/>
    </row>
    <row r="299" spans="2:14">
      <c r="B299" s="34" t="s">
        <v>638</v>
      </c>
      <c r="C299" s="73" t="s">
        <v>639</v>
      </c>
      <c r="D299" s="81">
        <v>147.16</v>
      </c>
      <c r="E299" s="82">
        <v>327.07051999999999</v>
      </c>
      <c r="F299" s="82">
        <f t="shared" si="17"/>
        <v>48131.697723199999</v>
      </c>
      <c r="G299" s="74">
        <f t="shared" si="16"/>
        <v>8.9535643299528604E-4</v>
      </c>
      <c r="H299" s="172">
        <v>1.1008426202772491E-2</v>
      </c>
      <c r="I299" s="76">
        <f t="shared" si="18"/>
        <v>9.8564652178062186E-6</v>
      </c>
      <c r="J299" s="172">
        <v>0.08</v>
      </c>
      <c r="K299" s="77">
        <f t="shared" si="19"/>
        <v>7.1628514639622882E-5</v>
      </c>
      <c r="L299" s="124"/>
      <c r="M299" s="158"/>
      <c r="N299" s="182"/>
    </row>
    <row r="300" spans="2:14">
      <c r="B300" s="34" t="s">
        <v>640</v>
      </c>
      <c r="C300" s="73" t="s">
        <v>641</v>
      </c>
      <c r="D300" s="81">
        <v>647.09</v>
      </c>
      <c r="E300" s="82">
        <v>80.004689999999997</v>
      </c>
      <c r="F300" s="82">
        <f t="shared" si="17"/>
        <v>51770.234852100002</v>
      </c>
      <c r="G300" s="74">
        <f t="shared" si="16"/>
        <v>9.630413013701351E-4</v>
      </c>
      <c r="H300" s="172" t="s">
        <v>57</v>
      </c>
      <c r="I300" s="76" t="str">
        <f t="shared" si="18"/>
        <v>n/a</v>
      </c>
      <c r="J300" s="172">
        <v>0.11</v>
      </c>
      <c r="K300" s="77">
        <f t="shared" si="19"/>
        <v>1.0593454315071487E-4</v>
      </c>
      <c r="L300" s="124"/>
      <c r="M300" s="158"/>
      <c r="N300" s="182"/>
    </row>
    <row r="301" spans="2:14">
      <c r="B301" s="34" t="s">
        <v>642</v>
      </c>
      <c r="C301" s="73" t="s">
        <v>643</v>
      </c>
      <c r="D301" s="81">
        <v>88.19</v>
      </c>
      <c r="E301" s="82">
        <v>1136.7</v>
      </c>
      <c r="F301" s="82">
        <f t="shared" si="17"/>
        <v>100245.573</v>
      </c>
      <c r="G301" s="74">
        <f t="shared" si="16"/>
        <v>1.8647902091678231E-3</v>
      </c>
      <c r="H301" s="172">
        <v>2.7667536001814264E-2</v>
      </c>
      <c r="I301" s="76">
        <f t="shared" si="18"/>
        <v>5.1594150247981497E-5</v>
      </c>
      <c r="J301" s="172">
        <v>0.05</v>
      </c>
      <c r="K301" s="77">
        <f t="shared" si="19"/>
        <v>9.3239510458391166E-5</v>
      </c>
      <c r="L301" s="124"/>
      <c r="M301" s="158"/>
      <c r="N301" s="182"/>
    </row>
    <row r="302" spans="2:14">
      <c r="B302" s="34" t="s">
        <v>644</v>
      </c>
      <c r="C302" s="73" t="s">
        <v>645</v>
      </c>
      <c r="D302" s="81">
        <v>19.36</v>
      </c>
      <c r="E302" s="82">
        <v>1096.51584</v>
      </c>
      <c r="F302" s="82" t="str">
        <f t="shared" si="17"/>
        <v>Excl.</v>
      </c>
      <c r="G302" s="74">
        <f t="shared" si="16"/>
        <v>0</v>
      </c>
      <c r="H302" s="172">
        <v>4.2355371900826444E-2</v>
      </c>
      <c r="I302" s="76">
        <f t="shared" si="18"/>
        <v>0</v>
      </c>
      <c r="J302" s="172" t="s">
        <v>107</v>
      </c>
      <c r="K302" s="77" t="str">
        <f t="shared" si="19"/>
        <v>n/a</v>
      </c>
      <c r="L302" s="124"/>
      <c r="M302" s="158"/>
      <c r="N302" s="182"/>
    </row>
    <row r="303" spans="2:14">
      <c r="B303" s="34" t="s">
        <v>646</v>
      </c>
      <c r="C303" s="73" t="s">
        <v>647</v>
      </c>
      <c r="D303" s="81">
        <v>59.7</v>
      </c>
      <c r="E303" s="82">
        <v>209.95492999999999</v>
      </c>
      <c r="F303" s="82">
        <f t="shared" si="17"/>
        <v>12534.309321000001</v>
      </c>
      <c r="G303" s="74">
        <f t="shared" si="16"/>
        <v>2.3316598031198629E-4</v>
      </c>
      <c r="H303" s="172">
        <v>9.3802345058626464E-3</v>
      </c>
      <c r="I303" s="76">
        <f t="shared" si="18"/>
        <v>2.1871515741157842E-6</v>
      </c>
      <c r="J303" s="172">
        <v>7.4999999999999997E-2</v>
      </c>
      <c r="K303" s="77">
        <f t="shared" si="19"/>
        <v>1.7487448523398971E-5</v>
      </c>
      <c r="L303" s="124"/>
      <c r="M303" s="158"/>
      <c r="N303" s="182"/>
    </row>
    <row r="304" spans="2:14">
      <c r="B304" s="34" t="s">
        <v>646</v>
      </c>
      <c r="C304" s="73" t="s">
        <v>648</v>
      </c>
      <c r="D304" s="81">
        <v>54.55</v>
      </c>
      <c r="E304" s="82">
        <v>235.58103</v>
      </c>
      <c r="F304" s="82" t="str">
        <f t="shared" si="17"/>
        <v>Excl.</v>
      </c>
      <c r="G304" s="74">
        <f t="shared" si="16"/>
        <v>0</v>
      </c>
      <c r="H304" s="172">
        <v>1.0265811182401467E-2</v>
      </c>
      <c r="I304" s="76">
        <f t="shared" si="18"/>
        <v>0</v>
      </c>
      <c r="J304" s="172" t="s">
        <v>107</v>
      </c>
      <c r="K304" s="77" t="str">
        <f t="shared" si="19"/>
        <v>n/a</v>
      </c>
      <c r="L304" s="124"/>
      <c r="M304" s="158"/>
      <c r="N304" s="182"/>
    </row>
    <row r="305" spans="2:14">
      <c r="B305" s="34" t="s">
        <v>649</v>
      </c>
      <c r="C305" s="73" t="s">
        <v>650</v>
      </c>
      <c r="D305" s="81">
        <v>114.97</v>
      </c>
      <c r="E305" s="82">
        <v>283.69533999999999</v>
      </c>
      <c r="F305" s="82">
        <f t="shared" si="17"/>
        <v>32616.453239799997</v>
      </c>
      <c r="G305" s="74">
        <f t="shared" si="16"/>
        <v>6.0673844080236E-4</v>
      </c>
      <c r="H305" s="172">
        <v>2.9225015221362095E-2</v>
      </c>
      <c r="I305" s="76">
        <f t="shared" si="18"/>
        <v>1.7731940167834474E-5</v>
      </c>
      <c r="J305" s="172">
        <v>7.0000000000000007E-2</v>
      </c>
      <c r="K305" s="77">
        <f t="shared" si="19"/>
        <v>4.2471690856165204E-5</v>
      </c>
      <c r="L305" s="124"/>
      <c r="M305" s="158"/>
      <c r="N305" s="182"/>
    </row>
    <row r="306" spans="2:14">
      <c r="B306" s="34" t="s">
        <v>651</v>
      </c>
      <c r="C306" s="73" t="s">
        <v>652</v>
      </c>
      <c r="D306" s="81">
        <v>24.84</v>
      </c>
      <c r="E306" s="82">
        <v>451.93707999999998</v>
      </c>
      <c r="F306" s="82" t="str">
        <f t="shared" si="17"/>
        <v>Excl.</v>
      </c>
      <c r="G306" s="74">
        <f t="shared" si="16"/>
        <v>0</v>
      </c>
      <c r="H306" s="172" t="s">
        <v>57</v>
      </c>
      <c r="I306" s="76" t="str">
        <f t="shared" si="18"/>
        <v>n/a</v>
      </c>
      <c r="J306" s="172" t="s">
        <v>107</v>
      </c>
      <c r="K306" s="77" t="str">
        <f t="shared" si="19"/>
        <v>n/a</v>
      </c>
      <c r="L306" s="124"/>
      <c r="M306" s="158"/>
      <c r="N306" s="182"/>
    </row>
    <row r="307" spans="2:14">
      <c r="B307" s="34" t="s">
        <v>653</v>
      </c>
      <c r="C307" s="73" t="s">
        <v>654</v>
      </c>
      <c r="D307" s="81">
        <v>48.83</v>
      </c>
      <c r="E307" s="82">
        <v>1556.1894500000001</v>
      </c>
      <c r="F307" s="82">
        <f t="shared" si="17"/>
        <v>75988.730843500001</v>
      </c>
      <c r="G307" s="74">
        <f t="shared" si="16"/>
        <v>1.4135590933681207E-3</v>
      </c>
      <c r="H307" s="172">
        <v>4.0958427196395662E-2</v>
      </c>
      <c r="I307" s="76">
        <f t="shared" si="18"/>
        <v>5.7897157213521232E-5</v>
      </c>
      <c r="J307" s="172">
        <v>0.06</v>
      </c>
      <c r="K307" s="77">
        <f t="shared" si="19"/>
        <v>8.4813545602087235E-5</v>
      </c>
      <c r="L307" s="124"/>
      <c r="M307" s="158"/>
      <c r="N307" s="182"/>
    </row>
    <row r="308" spans="2:14">
      <c r="B308" s="34" t="s">
        <v>655</v>
      </c>
      <c r="C308" s="73" t="s">
        <v>656</v>
      </c>
      <c r="D308" s="81">
        <v>71.290000000000006</v>
      </c>
      <c r="E308" s="82">
        <v>114.25951999999999</v>
      </c>
      <c r="F308" s="82">
        <f t="shared" si="17"/>
        <v>8145.5611808000003</v>
      </c>
      <c r="G308" s="74">
        <f t="shared" si="16"/>
        <v>1.5152552161214474E-4</v>
      </c>
      <c r="H308" s="172">
        <v>1.9077009398232571E-2</v>
      </c>
      <c r="I308" s="76">
        <f t="shared" si="18"/>
        <v>2.8906537998669775E-6</v>
      </c>
      <c r="J308" s="172">
        <v>7.4999999999999997E-2</v>
      </c>
      <c r="K308" s="77">
        <f t="shared" si="19"/>
        <v>1.1364414120910856E-5</v>
      </c>
      <c r="L308" s="124"/>
      <c r="M308" s="158"/>
      <c r="N308" s="182"/>
    </row>
    <row r="309" spans="2:14">
      <c r="B309" s="34" t="s">
        <v>657</v>
      </c>
      <c r="C309" s="73" t="s">
        <v>658</v>
      </c>
      <c r="D309" s="81">
        <v>30.2</v>
      </c>
      <c r="E309" s="82">
        <v>615.86910999999998</v>
      </c>
      <c r="F309" s="82">
        <f t="shared" si="17"/>
        <v>18599.247122000001</v>
      </c>
      <c r="G309" s="74">
        <f t="shared" si="16"/>
        <v>3.4598728794735316E-4</v>
      </c>
      <c r="H309" s="172">
        <v>1.6556291390728478E-2</v>
      </c>
      <c r="I309" s="76">
        <f t="shared" si="18"/>
        <v>5.7282663567442576E-6</v>
      </c>
      <c r="J309" s="172">
        <v>0.105</v>
      </c>
      <c r="K309" s="77">
        <f t="shared" si="19"/>
        <v>3.6328665234472077E-5</v>
      </c>
      <c r="L309" s="124"/>
      <c r="M309" s="158"/>
      <c r="N309" s="182"/>
    </row>
    <row r="310" spans="2:14">
      <c r="B310" s="34" t="s">
        <v>659</v>
      </c>
      <c r="C310" s="73" t="s">
        <v>660</v>
      </c>
      <c r="D310" s="81">
        <v>107.62</v>
      </c>
      <c r="E310" s="82">
        <v>219.71523999999999</v>
      </c>
      <c r="F310" s="82">
        <f t="shared" si="17"/>
        <v>23645.754128799999</v>
      </c>
      <c r="G310" s="74">
        <f t="shared" si="16"/>
        <v>4.3986352183129191E-4</v>
      </c>
      <c r="H310" s="172">
        <v>4.7203122096264635E-2</v>
      </c>
      <c r="I310" s="76">
        <f t="shared" si="18"/>
        <v>2.0762931526695436E-5</v>
      </c>
      <c r="J310" s="172">
        <v>8.5000000000000006E-2</v>
      </c>
      <c r="K310" s="77">
        <f t="shared" si="19"/>
        <v>3.7388399355659817E-5</v>
      </c>
      <c r="L310" s="124"/>
      <c r="M310" s="158"/>
      <c r="N310" s="182"/>
    </row>
    <row r="311" spans="2:14">
      <c r="B311" s="34" t="s">
        <v>661</v>
      </c>
      <c r="C311" s="73" t="s">
        <v>662</v>
      </c>
      <c r="D311" s="81">
        <v>226.39</v>
      </c>
      <c r="E311" s="82">
        <v>402.83031999999997</v>
      </c>
      <c r="F311" s="82">
        <f t="shared" si="17"/>
        <v>91196.756144799991</v>
      </c>
      <c r="G311" s="74">
        <f t="shared" si="16"/>
        <v>1.6964621267284144E-3</v>
      </c>
      <c r="H311" s="172">
        <v>1.4576615574892884E-2</v>
      </c>
      <c r="I311" s="76">
        <f t="shared" si="18"/>
        <v>2.4728676258685312E-5</v>
      </c>
      <c r="J311" s="172">
        <v>8.5000000000000006E-2</v>
      </c>
      <c r="K311" s="77">
        <f t="shared" si="19"/>
        <v>1.4419928077191523E-4</v>
      </c>
      <c r="L311" s="124"/>
      <c r="M311" s="158"/>
      <c r="N311" s="182"/>
    </row>
    <row r="312" spans="2:14">
      <c r="B312" s="34" t="s">
        <v>663</v>
      </c>
      <c r="C312" s="73" t="s">
        <v>664</v>
      </c>
      <c r="D312" s="81">
        <v>161.94</v>
      </c>
      <c r="E312" s="82">
        <v>176.26624000000001</v>
      </c>
      <c r="F312" s="82">
        <f t="shared" si="17"/>
        <v>28544.554905600002</v>
      </c>
      <c r="G312" s="74">
        <f t="shared" si="16"/>
        <v>5.3099209192027097E-4</v>
      </c>
      <c r="H312" s="172">
        <v>2.5194516487587998E-2</v>
      </c>
      <c r="I312" s="76">
        <f t="shared" si="18"/>
        <v>1.3378089014664109E-5</v>
      </c>
      <c r="J312" s="172">
        <v>6.5000000000000002E-2</v>
      </c>
      <c r="K312" s="77">
        <f t="shared" si="19"/>
        <v>3.4514485974817614E-5</v>
      </c>
      <c r="L312" s="124"/>
      <c r="M312" s="158"/>
      <c r="N312" s="182"/>
    </row>
    <row r="313" spans="2:14">
      <c r="B313" s="34" t="s">
        <v>665</v>
      </c>
      <c r="C313" s="73" t="s">
        <v>666</v>
      </c>
      <c r="D313" s="81">
        <v>21.89</v>
      </c>
      <c r="E313" s="82">
        <v>445.96377000000001</v>
      </c>
      <c r="F313" s="82">
        <f t="shared" si="17"/>
        <v>9762.1469253000014</v>
      </c>
      <c r="G313" s="74">
        <f t="shared" si="16"/>
        <v>1.8159760538011198E-4</v>
      </c>
      <c r="H313" s="172">
        <v>3.8373686614892641E-2</v>
      </c>
      <c r="I313" s="76">
        <f t="shared" si="18"/>
        <v>6.9685695988713594E-6</v>
      </c>
      <c r="J313" s="172">
        <v>0.23</v>
      </c>
      <c r="K313" s="77">
        <f t="shared" si="19"/>
        <v>4.1767449237425758E-5</v>
      </c>
      <c r="L313" s="124"/>
      <c r="M313" s="158"/>
      <c r="N313" s="182"/>
    </row>
    <row r="314" spans="2:14">
      <c r="B314" s="34" t="s">
        <v>667</v>
      </c>
      <c r="C314" s="73" t="s">
        <v>668</v>
      </c>
      <c r="D314" s="81">
        <v>667</v>
      </c>
      <c r="E314" s="82">
        <v>278.947</v>
      </c>
      <c r="F314" s="82">
        <f t="shared" si="17"/>
        <v>186057.649</v>
      </c>
      <c r="G314" s="74">
        <f t="shared" si="16"/>
        <v>3.4610853308802317E-3</v>
      </c>
      <c r="H314" s="172">
        <v>7.1964017991004488E-3</v>
      </c>
      <c r="I314" s="76">
        <f t="shared" si="18"/>
        <v>2.4907360701986672E-5</v>
      </c>
      <c r="J314" s="172">
        <v>0.13500000000000001</v>
      </c>
      <c r="K314" s="77">
        <f t="shared" si="19"/>
        <v>4.6724651966883129E-4</v>
      </c>
      <c r="L314" s="124"/>
      <c r="M314" s="158"/>
      <c r="N314" s="182"/>
    </row>
    <row r="315" spans="2:14">
      <c r="B315" s="34" t="s">
        <v>669</v>
      </c>
      <c r="C315" s="73" t="s">
        <v>670</v>
      </c>
      <c r="D315" s="81">
        <v>150.47999999999999</v>
      </c>
      <c r="E315" s="82">
        <v>1596.3357599999999</v>
      </c>
      <c r="F315" s="82">
        <f t="shared" si="17"/>
        <v>240216.60516479998</v>
      </c>
      <c r="G315" s="74">
        <f t="shared" si="16"/>
        <v>4.4685621517755372E-3</v>
      </c>
      <c r="H315" s="172">
        <v>2.6581605528973949E-2</v>
      </c>
      <c r="I315" s="76">
        <f t="shared" si="18"/>
        <v>1.1878155640020034E-4</v>
      </c>
      <c r="J315" s="172">
        <v>0.125</v>
      </c>
      <c r="K315" s="77">
        <f t="shared" si="19"/>
        <v>5.5857026897194214E-4</v>
      </c>
      <c r="L315" s="124"/>
      <c r="M315" s="158"/>
      <c r="N315" s="182"/>
    </row>
    <row r="316" spans="2:14">
      <c r="B316" s="34" t="s">
        <v>671</v>
      </c>
      <c r="C316" s="73" t="s">
        <v>672</v>
      </c>
      <c r="D316" s="81">
        <v>65</v>
      </c>
      <c r="E316" s="82">
        <v>539.67966999999999</v>
      </c>
      <c r="F316" s="82">
        <f t="shared" si="17"/>
        <v>35079.178549999997</v>
      </c>
      <c r="G316" s="74">
        <f t="shared" si="16"/>
        <v>6.525505989744794E-4</v>
      </c>
      <c r="H316" s="172">
        <v>2.8000000000000004E-2</v>
      </c>
      <c r="I316" s="76">
        <f t="shared" si="18"/>
        <v>1.8271416771285426E-5</v>
      </c>
      <c r="J316" s="172">
        <v>0.03</v>
      </c>
      <c r="K316" s="77">
        <f t="shared" si="19"/>
        <v>1.9576517969234382E-5</v>
      </c>
      <c r="L316" s="124"/>
      <c r="M316" s="158"/>
      <c r="N316" s="182"/>
    </row>
    <row r="317" spans="2:14">
      <c r="B317" s="34" t="s">
        <v>673</v>
      </c>
      <c r="C317" s="73" t="s">
        <v>674</v>
      </c>
      <c r="D317" s="81">
        <v>423.7</v>
      </c>
      <c r="E317" s="82">
        <v>250.95514</v>
      </c>
      <c r="F317" s="82" t="str">
        <f t="shared" si="17"/>
        <v>Excl.</v>
      </c>
      <c r="G317" s="74">
        <f t="shared" si="16"/>
        <v>0</v>
      </c>
      <c r="H317" s="172" t="s">
        <v>57</v>
      </c>
      <c r="I317" s="76" t="str">
        <f t="shared" si="18"/>
        <v>n/a</v>
      </c>
      <c r="J317" s="172" t="s">
        <v>107</v>
      </c>
      <c r="K317" s="77" t="str">
        <f t="shared" si="19"/>
        <v>n/a</v>
      </c>
      <c r="L317" s="124"/>
      <c r="M317" s="158"/>
      <c r="N317" s="182"/>
    </row>
    <row r="318" spans="2:14">
      <c r="B318" s="34" t="s">
        <v>675</v>
      </c>
      <c r="C318" s="73" t="s">
        <v>676</v>
      </c>
      <c r="D318" s="81">
        <v>275.07</v>
      </c>
      <c r="E318" s="82">
        <v>398.69029</v>
      </c>
      <c r="F318" s="82">
        <f t="shared" si="17"/>
        <v>109667.73807029999</v>
      </c>
      <c r="G318" s="74">
        <f t="shared" si="16"/>
        <v>2.0400633972642041E-3</v>
      </c>
      <c r="H318" s="172">
        <v>1.4105500418075399E-2</v>
      </c>
      <c r="I318" s="76">
        <f t="shared" si="18"/>
        <v>2.8776115103010551E-5</v>
      </c>
      <c r="J318" s="172">
        <v>0.11</v>
      </c>
      <c r="K318" s="77">
        <f t="shared" si="19"/>
        <v>2.2440697369906245E-4</v>
      </c>
      <c r="L318" s="124"/>
      <c r="M318" s="158"/>
      <c r="N318" s="182"/>
    </row>
    <row r="319" spans="2:14">
      <c r="B319" s="34" t="s">
        <v>677</v>
      </c>
      <c r="C319" s="73" t="s">
        <v>678</v>
      </c>
      <c r="D319" s="81">
        <v>67.12</v>
      </c>
      <c r="E319" s="82">
        <v>222.41927999999999</v>
      </c>
      <c r="F319" s="82">
        <f t="shared" si="17"/>
        <v>14928.782073599999</v>
      </c>
      <c r="G319" s="74">
        <f t="shared" si="16"/>
        <v>2.7770848938784946E-4</v>
      </c>
      <c r="H319" s="172" t="s">
        <v>57</v>
      </c>
      <c r="I319" s="76" t="str">
        <f t="shared" si="18"/>
        <v>n/a</v>
      </c>
      <c r="J319" s="172">
        <v>0.02</v>
      </c>
      <c r="K319" s="77">
        <f t="shared" si="19"/>
        <v>5.554169787756989E-6</v>
      </c>
      <c r="L319" s="124"/>
      <c r="M319" s="158"/>
      <c r="N319" s="182"/>
    </row>
    <row r="320" spans="2:14">
      <c r="B320" s="34" t="s">
        <v>679</v>
      </c>
      <c r="C320" s="73" t="s">
        <v>680</v>
      </c>
      <c r="D320" s="81">
        <v>52.28</v>
      </c>
      <c r="E320" s="82">
        <v>431.34899000000001</v>
      </c>
      <c r="F320" s="82">
        <f t="shared" si="17"/>
        <v>22550.925197200002</v>
      </c>
      <c r="G320" s="74">
        <f t="shared" si="16"/>
        <v>4.1949727311563694E-4</v>
      </c>
      <c r="H320" s="172">
        <v>3.2134659525631215E-2</v>
      </c>
      <c r="I320" s="76">
        <f t="shared" si="18"/>
        <v>1.3480402043501723E-5</v>
      </c>
      <c r="J320" s="172">
        <v>0.105</v>
      </c>
      <c r="K320" s="77">
        <f t="shared" si="19"/>
        <v>4.4047213677141878E-5</v>
      </c>
      <c r="L320" s="124"/>
      <c r="M320" s="158"/>
      <c r="N320" s="182"/>
    </row>
    <row r="321" spans="2:14">
      <c r="B321" s="34" t="s">
        <v>681</v>
      </c>
      <c r="C321" s="73" t="s">
        <v>682</v>
      </c>
      <c r="D321" s="81">
        <v>204.83</v>
      </c>
      <c r="E321" s="82">
        <v>107.31883999999999</v>
      </c>
      <c r="F321" s="82">
        <f t="shared" si="17"/>
        <v>21982.117997199999</v>
      </c>
      <c r="G321" s="74">
        <f t="shared" si="16"/>
        <v>4.0891619640849727E-4</v>
      </c>
      <c r="H321" s="172">
        <v>1.5622711516867646E-3</v>
      </c>
      <c r="I321" s="76">
        <f t="shared" si="18"/>
        <v>6.388379771064742E-7</v>
      </c>
      <c r="J321" s="172">
        <v>0.115</v>
      </c>
      <c r="K321" s="77">
        <f t="shared" si="19"/>
        <v>4.7025362586977185E-5</v>
      </c>
      <c r="L321" s="124"/>
      <c r="M321" s="158"/>
      <c r="N321" s="182"/>
    </row>
    <row r="322" spans="2:14">
      <c r="B322" s="34" t="s">
        <v>683</v>
      </c>
      <c r="C322" s="73" t="s">
        <v>684</v>
      </c>
      <c r="D322" s="81">
        <v>103.68</v>
      </c>
      <c r="E322" s="82">
        <v>848.49667999999997</v>
      </c>
      <c r="F322" s="82">
        <f t="shared" si="17"/>
        <v>87972.135782400001</v>
      </c>
      <c r="G322" s="74">
        <f t="shared" si="16"/>
        <v>1.6364770291312698E-3</v>
      </c>
      <c r="H322" s="172" t="s">
        <v>57</v>
      </c>
      <c r="I322" s="76" t="str">
        <f t="shared" si="18"/>
        <v>n/a</v>
      </c>
      <c r="J322" s="172">
        <v>0.105</v>
      </c>
      <c r="K322" s="77">
        <f t="shared" si="19"/>
        <v>1.7183008805878331E-4</v>
      </c>
      <c r="L322" s="124"/>
      <c r="M322" s="158"/>
      <c r="N322" s="182"/>
    </row>
    <row r="323" spans="2:14">
      <c r="B323" s="34" t="s">
        <v>685</v>
      </c>
      <c r="C323" s="73" t="s">
        <v>686</v>
      </c>
      <c r="D323" s="81">
        <v>203.45</v>
      </c>
      <c r="E323" s="82">
        <v>263.50533000000001</v>
      </c>
      <c r="F323" s="82">
        <f t="shared" si="17"/>
        <v>53610.159388499997</v>
      </c>
      <c r="G323" s="74">
        <f t="shared" si="16"/>
        <v>9.9726798249336404E-4</v>
      </c>
      <c r="H323" s="172">
        <v>1.966085033177685E-2</v>
      </c>
      <c r="I323" s="76">
        <f t="shared" si="18"/>
        <v>1.9607136544475085E-5</v>
      </c>
      <c r="J323" s="172">
        <v>0.27500000000000002</v>
      </c>
      <c r="K323" s="77">
        <f t="shared" si="19"/>
        <v>2.7424869518567513E-4</v>
      </c>
      <c r="L323" s="124"/>
      <c r="M323" s="158"/>
      <c r="N323" s="182"/>
    </row>
    <row r="324" spans="2:14">
      <c r="B324" s="34" t="s">
        <v>687</v>
      </c>
      <c r="C324" s="73" t="s">
        <v>688</v>
      </c>
      <c r="D324" s="81">
        <v>66.12</v>
      </c>
      <c r="E324" s="82">
        <v>381.89805999999999</v>
      </c>
      <c r="F324" s="82">
        <f t="shared" si="17"/>
        <v>25251.099727200002</v>
      </c>
      <c r="G324" s="74">
        <f t="shared" si="16"/>
        <v>4.6972651392798015E-4</v>
      </c>
      <c r="H324" s="172">
        <v>4.1893526920750143E-2</v>
      </c>
      <c r="I324" s="76">
        <f t="shared" si="18"/>
        <v>1.9678500356631955E-5</v>
      </c>
      <c r="J324" s="172">
        <v>0.04</v>
      </c>
      <c r="K324" s="77">
        <f t="shared" si="19"/>
        <v>1.8789060557119207E-5</v>
      </c>
      <c r="L324" s="124"/>
      <c r="M324" s="158"/>
      <c r="N324" s="182"/>
    </row>
    <row r="325" spans="2:14">
      <c r="B325" s="34" t="s">
        <v>689</v>
      </c>
      <c r="C325" s="73" t="s">
        <v>690</v>
      </c>
      <c r="D325" s="81">
        <v>29.09</v>
      </c>
      <c r="E325" s="82">
        <v>1358.4352799999999</v>
      </c>
      <c r="F325" s="82">
        <f t="shared" si="17"/>
        <v>39516.882295199997</v>
      </c>
      <c r="G325" s="74">
        <f t="shared" si="16"/>
        <v>7.3510174061178983E-4</v>
      </c>
      <c r="H325" s="172">
        <v>3.1625988312134756E-2</v>
      </c>
      <c r="I325" s="76">
        <f t="shared" si="18"/>
        <v>2.3248319056818382E-5</v>
      </c>
      <c r="J325" s="172">
        <v>0.13</v>
      </c>
      <c r="K325" s="77">
        <f t="shared" si="19"/>
        <v>9.5563226279532675E-5</v>
      </c>
      <c r="L325" s="124"/>
      <c r="M325" s="158"/>
      <c r="N325" s="182"/>
    </row>
    <row r="326" spans="2:14">
      <c r="B326" s="34" t="s">
        <v>691</v>
      </c>
      <c r="C326" s="73" t="s">
        <v>692</v>
      </c>
      <c r="D326" s="81">
        <v>17.21</v>
      </c>
      <c r="E326" s="82">
        <v>687.54287999999997</v>
      </c>
      <c r="F326" s="82">
        <f t="shared" si="17"/>
        <v>11832.612964800001</v>
      </c>
      <c r="G326" s="74">
        <f t="shared" si="16"/>
        <v>2.201128702773866E-4</v>
      </c>
      <c r="H326" s="172">
        <v>4.6484601975595584E-2</v>
      </c>
      <c r="I326" s="76">
        <f t="shared" si="18"/>
        <v>1.023185916455022E-5</v>
      </c>
      <c r="J326" s="172">
        <v>0.115</v>
      </c>
      <c r="K326" s="77">
        <f t="shared" si="19"/>
        <v>2.5312980081899458E-5</v>
      </c>
      <c r="L326" s="124"/>
      <c r="M326" s="158"/>
      <c r="N326" s="182"/>
    </row>
    <row r="327" spans="2:14">
      <c r="B327" s="34" t="s">
        <v>693</v>
      </c>
      <c r="C327" s="73" t="s">
        <v>694</v>
      </c>
      <c r="D327" s="81">
        <v>84.61</v>
      </c>
      <c r="E327" s="82">
        <v>195.27615</v>
      </c>
      <c r="F327" s="82">
        <f t="shared" si="17"/>
        <v>16522.315051500002</v>
      </c>
      <c r="G327" s="74">
        <f t="shared" si="16"/>
        <v>3.0735174051849009E-4</v>
      </c>
      <c r="H327" s="172" t="s">
        <v>57</v>
      </c>
      <c r="I327" s="76" t="str">
        <f t="shared" si="18"/>
        <v>n/a</v>
      </c>
      <c r="J327" s="172">
        <v>0.33500000000000002</v>
      </c>
      <c r="K327" s="77">
        <f t="shared" si="19"/>
        <v>1.0296283307369418E-4</v>
      </c>
      <c r="L327" s="124"/>
      <c r="M327" s="158"/>
      <c r="N327" s="182"/>
    </row>
    <row r="328" spans="2:14">
      <c r="B328" s="34" t="s">
        <v>695</v>
      </c>
      <c r="C328" s="73" t="s">
        <v>696</v>
      </c>
      <c r="D328" s="81">
        <v>180.66</v>
      </c>
      <c r="E328" s="82">
        <v>326.48475999999999</v>
      </c>
      <c r="F328" s="82">
        <f t="shared" si="17"/>
        <v>58982.736741599998</v>
      </c>
      <c r="G328" s="74">
        <f t="shared" si="16"/>
        <v>1.0972098487148046E-3</v>
      </c>
      <c r="H328" s="172">
        <v>4.7603232591608542E-2</v>
      </c>
      <c r="I328" s="76">
        <f t="shared" si="18"/>
        <v>5.2230735630174464E-5</v>
      </c>
      <c r="J328" s="172">
        <v>3.5000000000000003E-2</v>
      </c>
      <c r="K328" s="77">
        <f t="shared" si="19"/>
        <v>3.8402344705018167E-5</v>
      </c>
      <c r="L328" s="124"/>
      <c r="M328" s="158"/>
      <c r="N328" s="182"/>
    </row>
    <row r="329" spans="2:14">
      <c r="B329" s="34" t="s">
        <v>697</v>
      </c>
      <c r="C329" s="73" t="s">
        <v>698</v>
      </c>
      <c r="D329" s="81">
        <v>70.34</v>
      </c>
      <c r="E329" s="82">
        <v>114.83241</v>
      </c>
      <c r="F329" s="82">
        <f t="shared" si="17"/>
        <v>8077.3117193999997</v>
      </c>
      <c r="G329" s="74">
        <f t="shared" si="16"/>
        <v>1.5025593011208218E-4</v>
      </c>
      <c r="H329" s="172">
        <v>4.7199317600227463E-2</v>
      </c>
      <c r="I329" s="76">
        <f t="shared" si="18"/>
        <v>7.0919773666777478E-6</v>
      </c>
      <c r="J329" s="172">
        <v>4.4999999999999998E-2</v>
      </c>
      <c r="K329" s="77">
        <f t="shared" si="19"/>
        <v>6.7615168550436978E-6</v>
      </c>
      <c r="L329" s="124"/>
      <c r="M329" s="158"/>
      <c r="N329" s="182"/>
    </row>
    <row r="330" spans="2:14">
      <c r="B330" s="34" t="s">
        <v>699</v>
      </c>
      <c r="C330" s="73" t="s">
        <v>700</v>
      </c>
      <c r="D330" s="81">
        <v>195.85</v>
      </c>
      <c r="E330" s="82">
        <v>142.38301999999999</v>
      </c>
      <c r="F330" s="82">
        <f t="shared" si="17"/>
        <v>27885.714466999998</v>
      </c>
      <c r="G330" s="74">
        <f t="shared" si="16"/>
        <v>5.1873619709581699E-4</v>
      </c>
      <c r="H330" s="172">
        <v>3.5741639009446005E-2</v>
      </c>
      <c r="I330" s="76">
        <f t="shared" si="18"/>
        <v>1.8540481897731523E-5</v>
      </c>
      <c r="J330" s="172">
        <v>0.06</v>
      </c>
      <c r="K330" s="76">
        <f t="shared" si="19"/>
        <v>3.1124171825749018E-5</v>
      </c>
      <c r="L330" s="155"/>
      <c r="M330" s="181"/>
      <c r="N330" s="182"/>
    </row>
    <row r="331" spans="2:14">
      <c r="B331" s="34" t="s">
        <v>701</v>
      </c>
      <c r="C331" s="73" t="s">
        <v>702</v>
      </c>
      <c r="D331" s="81">
        <v>109.66</v>
      </c>
      <c r="E331" s="82">
        <v>352</v>
      </c>
      <c r="F331" s="82">
        <f t="shared" si="17"/>
        <v>38600.32</v>
      </c>
      <c r="G331" s="74">
        <f t="shared" si="16"/>
        <v>7.1805164709612564E-4</v>
      </c>
      <c r="H331" s="172">
        <v>4.924311508298377E-2</v>
      </c>
      <c r="I331" s="76">
        <f t="shared" si="18"/>
        <v>3.5359099893480564E-5</v>
      </c>
      <c r="J331" s="172">
        <v>0.04</v>
      </c>
      <c r="K331" s="77">
        <f t="shared" si="19"/>
        <v>2.8722065883845024E-5</v>
      </c>
      <c r="L331" s="124"/>
      <c r="M331" s="158"/>
      <c r="N331" s="182"/>
    </row>
    <row r="332" spans="2:14">
      <c r="B332" s="34" t="s">
        <v>703</v>
      </c>
      <c r="C332" s="73" t="s">
        <v>704</v>
      </c>
      <c r="D332" s="81">
        <v>87.44</v>
      </c>
      <c r="E332" s="82">
        <v>736.04290000000003</v>
      </c>
      <c r="F332" s="82">
        <f t="shared" si="17"/>
        <v>64359.591176000002</v>
      </c>
      <c r="G332" s="74">
        <f t="shared" si="16"/>
        <v>1.1972312781438101E-3</v>
      </c>
      <c r="H332" s="172">
        <v>7.5022872827081422E-2</v>
      </c>
      <c r="I332" s="76">
        <f t="shared" si="18"/>
        <v>8.9819729924787213E-5</v>
      </c>
      <c r="J332" s="172">
        <v>5.0000000000000001E-3</v>
      </c>
      <c r="K332" s="77">
        <f t="shared" si="19"/>
        <v>5.9861563907190505E-6</v>
      </c>
      <c r="L332" s="124"/>
      <c r="M332" s="158"/>
      <c r="N332" s="182"/>
    </row>
    <row r="333" spans="2:14">
      <c r="B333" s="34" t="s">
        <v>705</v>
      </c>
      <c r="C333" s="73" t="s">
        <v>706</v>
      </c>
      <c r="D333" s="81">
        <v>245.06</v>
      </c>
      <c r="E333" s="82">
        <v>98.490610000000004</v>
      </c>
      <c r="F333" s="82">
        <f t="shared" si="17"/>
        <v>24136.108886600003</v>
      </c>
      <c r="G333" s="74">
        <f t="shared" si="16"/>
        <v>4.4898520894424108E-4</v>
      </c>
      <c r="H333" s="172">
        <v>1.0283195952011753E-2</v>
      </c>
      <c r="I333" s="76">
        <f t="shared" si="18"/>
        <v>4.6170028831285707E-6</v>
      </c>
      <c r="J333" s="172">
        <v>0.08</v>
      </c>
      <c r="K333" s="77">
        <f t="shared" si="19"/>
        <v>3.5918816715539284E-5</v>
      </c>
      <c r="L333" s="124"/>
      <c r="M333" s="158"/>
      <c r="N333" s="182"/>
    </row>
    <row r="334" spans="2:14">
      <c r="B334" s="34" t="s">
        <v>707</v>
      </c>
      <c r="C334" s="73" t="s">
        <v>708</v>
      </c>
      <c r="D334" s="81">
        <v>686.64</v>
      </c>
      <c r="E334" s="82">
        <v>124.38439</v>
      </c>
      <c r="F334" s="82">
        <f t="shared" si="17"/>
        <v>85407.2975496</v>
      </c>
      <c r="G334" s="74">
        <f t="shared" si="16"/>
        <v>1.588765343901791E-3</v>
      </c>
      <c r="H334" s="172">
        <v>4.7768845392054055E-3</v>
      </c>
      <c r="I334" s="76">
        <f t="shared" si="18"/>
        <v>7.5893486077098239E-6</v>
      </c>
      <c r="J334" s="172">
        <v>0.12</v>
      </c>
      <c r="K334" s="77">
        <f t="shared" si="19"/>
        <v>1.9065184126821491E-4</v>
      </c>
      <c r="L334" s="124"/>
      <c r="M334" s="158"/>
      <c r="N334" s="182"/>
    </row>
    <row r="335" spans="2:14">
      <c r="B335" s="34" t="s">
        <v>709</v>
      </c>
      <c r="C335" s="73" t="s">
        <v>710</v>
      </c>
      <c r="D335" s="81">
        <v>455.63</v>
      </c>
      <c r="E335" s="82">
        <v>233.46505999999999</v>
      </c>
      <c r="F335" s="82">
        <f t="shared" si="17"/>
        <v>106373.68528779999</v>
      </c>
      <c r="G335" s="74">
        <f t="shared" si="16"/>
        <v>1.9787867025089349E-3</v>
      </c>
      <c r="H335" s="172">
        <v>2.8970875491078286E-2</v>
      </c>
      <c r="I335" s="76">
        <f t="shared" si="18"/>
        <v>5.732718318178772E-5</v>
      </c>
      <c r="J335" s="172">
        <v>0.125</v>
      </c>
      <c r="K335" s="77">
        <f t="shared" si="19"/>
        <v>2.4734833781361686E-4</v>
      </c>
      <c r="L335" s="124"/>
      <c r="M335" s="158"/>
      <c r="N335" s="182"/>
    </row>
    <row r="336" spans="2:14">
      <c r="B336" s="34" t="s">
        <v>711</v>
      </c>
      <c r="C336" s="73" t="s">
        <v>712</v>
      </c>
      <c r="D336" s="81">
        <v>291.61</v>
      </c>
      <c r="E336" s="82">
        <v>193.87788</v>
      </c>
      <c r="F336" s="82">
        <f t="shared" si="17"/>
        <v>56536.728586800004</v>
      </c>
      <c r="G336" s="74">
        <f t="shared" si="16"/>
        <v>1.0517086667462434E-3</v>
      </c>
      <c r="H336" s="172">
        <v>7.544322897019993E-3</v>
      </c>
      <c r="I336" s="76">
        <f t="shared" si="18"/>
        <v>7.934429775528053E-6</v>
      </c>
      <c r="J336" s="172">
        <v>6.5000000000000002E-2</v>
      </c>
      <c r="K336" s="77">
        <f t="shared" si="19"/>
        <v>6.8361063338505832E-5</v>
      </c>
      <c r="L336" s="124"/>
      <c r="M336" s="158"/>
      <c r="N336" s="182"/>
    </row>
    <row r="337" spans="2:14">
      <c r="B337" s="34" t="s">
        <v>713</v>
      </c>
      <c r="C337" s="73" t="s">
        <v>714</v>
      </c>
      <c r="D337" s="81">
        <v>227.22</v>
      </c>
      <c r="E337" s="82">
        <v>639.51730999999995</v>
      </c>
      <c r="F337" s="82">
        <f t="shared" si="17"/>
        <v>145311.12317819998</v>
      </c>
      <c r="G337" s="74">
        <f t="shared" si="16"/>
        <v>2.703109490789053E-3</v>
      </c>
      <c r="H337" s="172">
        <v>1.0562450488513335E-2</v>
      </c>
      <c r="I337" s="76">
        <f t="shared" si="18"/>
        <v>2.8551460161489867E-5</v>
      </c>
      <c r="J337" s="172">
        <v>0.09</v>
      </c>
      <c r="K337" s="77">
        <f t="shared" si="19"/>
        <v>2.4327985417101476E-4</v>
      </c>
      <c r="L337" s="124"/>
      <c r="M337" s="158"/>
      <c r="N337" s="182"/>
    </row>
    <row r="338" spans="2:14">
      <c r="B338" s="34" t="s">
        <v>715</v>
      </c>
      <c r="C338" s="73" t="s">
        <v>716</v>
      </c>
      <c r="D338" s="81">
        <v>31.93</v>
      </c>
      <c r="E338" s="82">
        <v>298.12997000000001</v>
      </c>
      <c r="F338" s="82">
        <f t="shared" si="17"/>
        <v>9519.2899421000002</v>
      </c>
      <c r="G338" s="74">
        <f t="shared" si="16"/>
        <v>1.770799263350793E-4</v>
      </c>
      <c r="H338" s="172">
        <v>4.8856874412777952E-2</v>
      </c>
      <c r="I338" s="76">
        <f t="shared" si="18"/>
        <v>8.6515717219769412E-6</v>
      </c>
      <c r="J338" s="172">
        <v>0.06</v>
      </c>
      <c r="K338" s="77">
        <f t="shared" si="19"/>
        <v>1.0624795580104758E-5</v>
      </c>
      <c r="L338" s="124"/>
      <c r="M338" s="158"/>
      <c r="N338" s="182"/>
    </row>
    <row r="339" spans="2:14">
      <c r="B339" s="34" t="s">
        <v>717</v>
      </c>
      <c r="C339" s="73" t="s">
        <v>718</v>
      </c>
      <c r="D339" s="81">
        <v>301.8</v>
      </c>
      <c r="E339" s="82">
        <v>59.52413</v>
      </c>
      <c r="F339" s="82">
        <f t="shared" si="17"/>
        <v>17964.382433999999</v>
      </c>
      <c r="G339" s="74">
        <f t="shared" si="16"/>
        <v>3.3417739531170742E-4</v>
      </c>
      <c r="H339" s="172" t="s">
        <v>57</v>
      </c>
      <c r="I339" s="76" t="str">
        <f t="shared" si="18"/>
        <v>n/a</v>
      </c>
      <c r="J339" s="172">
        <v>6.5000000000000002E-2</v>
      </c>
      <c r="K339" s="77">
        <f t="shared" si="19"/>
        <v>2.1721530695260985E-5</v>
      </c>
      <c r="L339" s="124"/>
      <c r="M339" s="158"/>
      <c r="N339" s="182"/>
    </row>
    <row r="340" spans="2:14">
      <c r="B340" s="34" t="s">
        <v>719</v>
      </c>
      <c r="C340" s="73" t="s">
        <v>720</v>
      </c>
      <c r="D340" s="81">
        <v>225.09</v>
      </c>
      <c r="E340" s="82">
        <v>56.186300000000003</v>
      </c>
      <c r="F340" s="82">
        <f t="shared" si="17"/>
        <v>12646.974267000001</v>
      </c>
      <c r="G340" s="74">
        <f t="shared" si="16"/>
        <v>2.3526179843072977E-4</v>
      </c>
      <c r="H340" s="172">
        <v>1.4571948998178506E-2</v>
      </c>
      <c r="I340" s="76">
        <f t="shared" si="18"/>
        <v>3.4282229279523466E-6</v>
      </c>
      <c r="J340" s="172">
        <v>8.5000000000000006E-2</v>
      </c>
      <c r="K340" s="77">
        <f t="shared" si="19"/>
        <v>1.9997252866612034E-5</v>
      </c>
      <c r="L340" s="124"/>
      <c r="M340" s="158"/>
      <c r="N340" s="182"/>
    </row>
    <row r="341" spans="2:14">
      <c r="B341" s="34" t="s">
        <v>721</v>
      </c>
      <c r="C341" s="73" t="s">
        <v>722</v>
      </c>
      <c r="D341" s="81">
        <v>109.17</v>
      </c>
      <c r="E341" s="82">
        <v>208.69582</v>
      </c>
      <c r="F341" s="82">
        <f t="shared" si="17"/>
        <v>22783.3226694</v>
      </c>
      <c r="G341" s="74">
        <f t="shared" si="16"/>
        <v>4.2382038203530876E-4</v>
      </c>
      <c r="H341" s="172" t="s">
        <v>57</v>
      </c>
      <c r="I341" s="76" t="str">
        <f t="shared" si="18"/>
        <v>n/a</v>
      </c>
      <c r="J341" s="172">
        <v>0.22</v>
      </c>
      <c r="K341" s="77">
        <f t="shared" si="19"/>
        <v>9.3240484047767927E-5</v>
      </c>
      <c r="L341" s="124"/>
      <c r="M341" s="158"/>
      <c r="N341" s="182"/>
    </row>
    <row r="342" spans="2:14">
      <c r="B342" s="34" t="s">
        <v>723</v>
      </c>
      <c r="C342" s="73" t="s">
        <v>724</v>
      </c>
      <c r="D342" s="81">
        <v>206.94</v>
      </c>
      <c r="E342" s="82">
        <v>116.5949</v>
      </c>
      <c r="F342" s="82">
        <f t="shared" si="17"/>
        <v>24128.148605999999</v>
      </c>
      <c r="G342" s="74">
        <f t="shared" si="16"/>
        <v>4.4883713005276608E-4</v>
      </c>
      <c r="H342" s="172">
        <v>2.8993911278631487E-2</v>
      </c>
      <c r="I342" s="76">
        <f t="shared" si="18"/>
        <v>1.3013543927305481E-5</v>
      </c>
      <c r="J342" s="172">
        <v>0.11</v>
      </c>
      <c r="K342" s="77">
        <f t="shared" si="19"/>
        <v>4.9372084305804268E-5</v>
      </c>
      <c r="L342" s="124"/>
      <c r="M342" s="158"/>
      <c r="N342" s="182"/>
    </row>
    <row r="343" spans="2:14">
      <c r="B343" s="34" t="s">
        <v>725</v>
      </c>
      <c r="C343" s="73" t="s">
        <v>726</v>
      </c>
      <c r="D343" s="81">
        <v>71.260000000000005</v>
      </c>
      <c r="E343" s="82">
        <v>229.74593999999999</v>
      </c>
      <c r="F343" s="82">
        <f t="shared" si="17"/>
        <v>16371.6956844</v>
      </c>
      <c r="G343" s="74">
        <f t="shared" ref="G343:G406" si="20">IF(F343="Excl.",0,F343/SUM($F$23:$F$525))</f>
        <v>3.0454988590612595E-4</v>
      </c>
      <c r="H343" s="172">
        <v>3.7468425484142573E-2</v>
      </c>
      <c r="I343" s="76">
        <f t="shared" si="18"/>
        <v>1.1411004706277802E-5</v>
      </c>
      <c r="J343" s="172">
        <v>7.4999999999999997E-2</v>
      </c>
      <c r="K343" s="77">
        <f t="shared" si="19"/>
        <v>2.2841241442959447E-5</v>
      </c>
      <c r="L343" s="124"/>
      <c r="M343" s="158"/>
      <c r="N343" s="182"/>
    </row>
    <row r="344" spans="2:14">
      <c r="B344" s="34" t="s">
        <v>727</v>
      </c>
      <c r="C344" s="73" t="s">
        <v>728</v>
      </c>
      <c r="D344" s="81">
        <v>37.340000000000003</v>
      </c>
      <c r="E344" s="82">
        <v>240.62215</v>
      </c>
      <c r="F344" s="82">
        <f t="shared" ref="F344:F407" si="21">IF(J344="","Excl.",D344*E344)</f>
        <v>8984.8310810000003</v>
      </c>
      <c r="G344" s="74">
        <f t="shared" si="20"/>
        <v>1.6713780498691497E-4</v>
      </c>
      <c r="H344" s="172">
        <v>2.0353508302088912E-2</v>
      </c>
      <c r="I344" s="76">
        <f t="shared" ref="I344:I407" si="22">IFERROR($H344*$G344, "n/a")</f>
        <v>3.4018407013940913E-6</v>
      </c>
      <c r="J344" s="172">
        <v>6.5000000000000002E-2</v>
      </c>
      <c r="K344" s="77">
        <f t="shared" ref="K344:K407" si="23">IFERROR($J344*$G344, "n/a")</f>
        <v>1.0863957324149474E-5</v>
      </c>
      <c r="L344" s="124"/>
      <c r="M344" s="158"/>
      <c r="N344" s="182"/>
    </row>
    <row r="345" spans="2:14">
      <c r="B345" s="34" t="s">
        <v>731</v>
      </c>
      <c r="C345" s="73" t="s">
        <v>732</v>
      </c>
      <c r="D345" s="81">
        <v>8117.65</v>
      </c>
      <c r="E345" s="82">
        <v>2.8698000000000001</v>
      </c>
      <c r="F345" s="82">
        <f t="shared" si="21"/>
        <v>23296.03197</v>
      </c>
      <c r="G345" s="74">
        <f t="shared" si="20"/>
        <v>4.3335791327280449E-4</v>
      </c>
      <c r="H345" s="172" t="s">
        <v>57</v>
      </c>
      <c r="I345" s="76" t="str">
        <f t="shared" si="22"/>
        <v>n/a</v>
      </c>
      <c r="J345" s="172">
        <v>1.4999999999999999E-2</v>
      </c>
      <c r="K345" s="77">
        <f t="shared" si="23"/>
        <v>6.5003686990920671E-6</v>
      </c>
      <c r="L345" s="124"/>
      <c r="M345" s="158"/>
      <c r="N345" s="182"/>
    </row>
    <row r="346" spans="2:14">
      <c r="B346" s="34" t="s">
        <v>733</v>
      </c>
      <c r="C346" s="73" t="s">
        <v>734</v>
      </c>
      <c r="D346" s="81">
        <v>112.79</v>
      </c>
      <c r="E346" s="82">
        <v>199.61839000000001</v>
      </c>
      <c r="F346" s="82">
        <f t="shared" si="21"/>
        <v>22514.958208100001</v>
      </c>
      <c r="G346" s="74">
        <f t="shared" si="20"/>
        <v>4.1882820726943815E-4</v>
      </c>
      <c r="H346" s="172">
        <v>1.8441351183615569E-2</v>
      </c>
      <c r="I346" s="76">
        <f t="shared" si="22"/>
        <v>7.7237580558598397E-6</v>
      </c>
      <c r="J346" s="172">
        <v>9.5000000000000001E-2</v>
      </c>
      <c r="K346" s="77">
        <f t="shared" si="23"/>
        <v>3.9788679690596624E-5</v>
      </c>
      <c r="L346" s="124"/>
      <c r="M346" s="158"/>
      <c r="N346" s="182"/>
    </row>
    <row r="347" spans="2:14">
      <c r="B347" s="34" t="s">
        <v>735</v>
      </c>
      <c r="C347" s="73" t="s">
        <v>736</v>
      </c>
      <c r="D347" s="81">
        <v>150.97</v>
      </c>
      <c r="E347" s="82">
        <v>210.16813999999999</v>
      </c>
      <c r="F347" s="82">
        <f t="shared" si="21"/>
        <v>31729.084095799997</v>
      </c>
      <c r="G347" s="74">
        <f t="shared" si="20"/>
        <v>5.9023140470961574E-4</v>
      </c>
      <c r="H347" s="172">
        <v>7.4186924554547271E-3</v>
      </c>
      <c r="I347" s="76">
        <f t="shared" si="22"/>
        <v>4.3787452690916717E-6</v>
      </c>
      <c r="J347" s="172">
        <v>0.06</v>
      </c>
      <c r="K347" s="77">
        <f t="shared" si="23"/>
        <v>3.541388428257694E-5</v>
      </c>
      <c r="L347" s="124"/>
      <c r="M347" s="158"/>
      <c r="N347" s="182"/>
    </row>
    <row r="348" spans="2:14">
      <c r="B348" s="34" t="s">
        <v>737</v>
      </c>
      <c r="C348" s="73" t="s">
        <v>738</v>
      </c>
      <c r="D348" s="81">
        <v>137.76</v>
      </c>
      <c r="E348" s="82">
        <v>71.5</v>
      </c>
      <c r="F348" s="82">
        <f t="shared" si="21"/>
        <v>9849.84</v>
      </c>
      <c r="G348" s="74">
        <f t="shared" si="20"/>
        <v>1.8322889125357776E-4</v>
      </c>
      <c r="H348" s="172" t="s">
        <v>57</v>
      </c>
      <c r="I348" s="76" t="str">
        <f t="shared" si="22"/>
        <v>n/a</v>
      </c>
      <c r="J348" s="172">
        <v>0.105</v>
      </c>
      <c r="K348" s="77">
        <f t="shared" si="23"/>
        <v>1.9239033581625663E-5</v>
      </c>
      <c r="L348" s="124"/>
      <c r="M348" s="158"/>
      <c r="N348" s="182"/>
    </row>
    <row r="349" spans="2:14">
      <c r="B349" s="34" t="s">
        <v>1268</v>
      </c>
      <c r="C349" s="73" t="s">
        <v>739</v>
      </c>
      <c r="D349" s="81">
        <v>132.31</v>
      </c>
      <c r="E349" s="82">
        <v>281.17165999999997</v>
      </c>
      <c r="F349" s="82">
        <f t="shared" si="21"/>
        <v>37201.822334599994</v>
      </c>
      <c r="G349" s="74">
        <f t="shared" si="20"/>
        <v>6.9203648576843301E-4</v>
      </c>
      <c r="H349" s="172">
        <v>1.5720656035069155E-2</v>
      </c>
      <c r="I349" s="76">
        <f t="shared" si="22"/>
        <v>1.0879267556483566E-5</v>
      </c>
      <c r="J349" s="172">
        <v>7.0000000000000007E-2</v>
      </c>
      <c r="K349" s="77">
        <f t="shared" si="23"/>
        <v>4.8442554003790313E-5</v>
      </c>
      <c r="L349" s="124"/>
      <c r="M349" s="158"/>
      <c r="N349" s="182"/>
    </row>
    <row r="350" spans="2:14">
      <c r="B350" s="34" t="s">
        <v>740</v>
      </c>
      <c r="C350" s="73" t="s">
        <v>741</v>
      </c>
      <c r="D350" s="81">
        <v>92.33</v>
      </c>
      <c r="E350" s="82">
        <v>295.34823</v>
      </c>
      <c r="F350" s="82">
        <f t="shared" si="21"/>
        <v>27269.5020759</v>
      </c>
      <c r="G350" s="74">
        <f t="shared" si="20"/>
        <v>5.072732785917633E-4</v>
      </c>
      <c r="H350" s="172">
        <v>3.400844795841005E-2</v>
      </c>
      <c r="I350" s="76">
        <f t="shared" si="22"/>
        <v>1.7251576895680025E-5</v>
      </c>
      <c r="J350" s="172">
        <v>3.5000000000000003E-2</v>
      </c>
      <c r="K350" s="77">
        <f t="shared" si="23"/>
        <v>1.7754564750711717E-5</v>
      </c>
      <c r="L350" s="124"/>
      <c r="M350" s="158"/>
      <c r="N350" s="182"/>
    </row>
    <row r="351" spans="2:14">
      <c r="B351" s="34" t="s">
        <v>742</v>
      </c>
      <c r="C351" s="73" t="s">
        <v>743</v>
      </c>
      <c r="D351" s="81">
        <v>91.73</v>
      </c>
      <c r="E351" s="82">
        <v>234.34742</v>
      </c>
      <c r="F351" s="82">
        <f t="shared" si="21"/>
        <v>21496.688836600002</v>
      </c>
      <c r="G351" s="74">
        <f t="shared" si="20"/>
        <v>3.9988613633859846E-4</v>
      </c>
      <c r="H351" s="172">
        <v>1.5262182492096368E-2</v>
      </c>
      <c r="I351" s="76">
        <f t="shared" si="22"/>
        <v>6.1031351888590187E-6</v>
      </c>
      <c r="J351" s="172">
        <v>3.5000000000000003E-2</v>
      </c>
      <c r="K351" s="77">
        <f t="shared" si="23"/>
        <v>1.3996014771850948E-5</v>
      </c>
      <c r="L351" s="124"/>
      <c r="M351" s="158"/>
      <c r="N351" s="182"/>
    </row>
    <row r="352" spans="2:14">
      <c r="B352" s="34" t="s">
        <v>744</v>
      </c>
      <c r="C352" s="73" t="s">
        <v>745</v>
      </c>
      <c r="D352" s="81">
        <v>350.43</v>
      </c>
      <c r="E352" s="82">
        <v>272.49</v>
      </c>
      <c r="F352" s="82">
        <f t="shared" si="21"/>
        <v>95488.670700000002</v>
      </c>
      <c r="G352" s="74">
        <f t="shared" si="20"/>
        <v>1.7763012657707126E-3</v>
      </c>
      <c r="H352" s="172" t="s">
        <v>57</v>
      </c>
      <c r="I352" s="76" t="str">
        <f t="shared" si="22"/>
        <v>n/a</v>
      </c>
      <c r="J352" s="172">
        <v>0.12</v>
      </c>
      <c r="K352" s="77">
        <f t="shared" si="23"/>
        <v>2.131561518924855E-4</v>
      </c>
      <c r="L352" s="124"/>
      <c r="M352" s="158"/>
      <c r="N352" s="182"/>
    </row>
    <row r="353" spans="2:14">
      <c r="B353" s="34" t="s">
        <v>746</v>
      </c>
      <c r="C353" s="73" t="s">
        <v>747</v>
      </c>
      <c r="D353" s="81">
        <v>562.88</v>
      </c>
      <c r="E353" s="82">
        <v>43.261809999999997</v>
      </c>
      <c r="F353" s="82">
        <f t="shared" si="21"/>
        <v>24351.207612799997</v>
      </c>
      <c r="G353" s="74">
        <f t="shared" si="20"/>
        <v>4.529865227840275E-4</v>
      </c>
      <c r="H353" s="172" t="s">
        <v>57</v>
      </c>
      <c r="I353" s="76" t="str">
        <f t="shared" si="22"/>
        <v>n/a</v>
      </c>
      <c r="J353" s="172">
        <v>0.105</v>
      </c>
      <c r="K353" s="77">
        <f t="shared" si="23"/>
        <v>4.7563584892322887E-5</v>
      </c>
      <c r="L353" s="124"/>
      <c r="M353" s="158"/>
      <c r="N353" s="182"/>
    </row>
    <row r="354" spans="2:14">
      <c r="B354" s="34" t="s">
        <v>748</v>
      </c>
      <c r="C354" s="73" t="s">
        <v>749</v>
      </c>
      <c r="D354" s="81">
        <v>181.58</v>
      </c>
      <c r="E354" s="82">
        <v>56.388010000000001</v>
      </c>
      <c r="F354" s="82">
        <f t="shared" si="21"/>
        <v>10238.9348558</v>
      </c>
      <c r="G354" s="74">
        <f t="shared" si="20"/>
        <v>1.9046691938608596E-4</v>
      </c>
      <c r="H354" s="172">
        <v>4.4057715607445751E-3</v>
      </c>
      <c r="I354" s="76">
        <f t="shared" si="22"/>
        <v>8.3915373669384708E-7</v>
      </c>
      <c r="J354" s="172">
        <v>0.13</v>
      </c>
      <c r="K354" s="77">
        <f t="shared" si="23"/>
        <v>2.4760699520191175E-5</v>
      </c>
      <c r="L354" s="124"/>
      <c r="M354" s="158"/>
      <c r="N354" s="182"/>
    </row>
    <row r="355" spans="2:14">
      <c r="B355" s="34" t="s">
        <v>750</v>
      </c>
      <c r="C355" s="73" t="s">
        <v>751</v>
      </c>
      <c r="D355" s="81">
        <v>74.94</v>
      </c>
      <c r="E355" s="82">
        <v>148.42757</v>
      </c>
      <c r="F355" s="82" t="str">
        <f t="shared" si="21"/>
        <v>Excl.</v>
      </c>
      <c r="G355" s="74">
        <f t="shared" si="20"/>
        <v>0</v>
      </c>
      <c r="H355" s="172">
        <v>3.7896984254069919E-2</v>
      </c>
      <c r="I355" s="76">
        <f t="shared" si="22"/>
        <v>0</v>
      </c>
      <c r="J355" s="172" t="s">
        <v>107</v>
      </c>
      <c r="K355" s="77" t="str">
        <f t="shared" si="23"/>
        <v>n/a</v>
      </c>
      <c r="L355" s="124"/>
      <c r="M355" s="158"/>
      <c r="N355" s="182"/>
    </row>
    <row r="356" spans="2:14">
      <c r="B356" s="34" t="s">
        <v>752</v>
      </c>
      <c r="C356" s="73" t="s">
        <v>753</v>
      </c>
      <c r="D356" s="81">
        <v>181.64</v>
      </c>
      <c r="E356" s="82">
        <v>111.82344000000001</v>
      </c>
      <c r="F356" s="82">
        <f t="shared" si="21"/>
        <v>20311.6096416</v>
      </c>
      <c r="G356" s="74">
        <f t="shared" si="20"/>
        <v>3.7784103236254067E-4</v>
      </c>
      <c r="H356" s="172">
        <v>1.761726491962123E-2</v>
      </c>
      <c r="I356" s="76">
        <f t="shared" si="22"/>
        <v>6.6565255646340581E-6</v>
      </c>
      <c r="J356" s="172">
        <v>7.4999999999999997E-2</v>
      </c>
      <c r="K356" s="77">
        <f t="shared" si="23"/>
        <v>2.833807742719055E-5</v>
      </c>
      <c r="L356" s="124"/>
      <c r="M356" s="158"/>
      <c r="N356" s="182"/>
    </row>
    <row r="357" spans="2:14">
      <c r="B357" s="34" t="s">
        <v>754</v>
      </c>
      <c r="C357" s="73" t="s">
        <v>755</v>
      </c>
      <c r="D357" s="81">
        <v>343.43</v>
      </c>
      <c r="E357" s="82">
        <v>112.4344</v>
      </c>
      <c r="F357" s="82">
        <f t="shared" si="21"/>
        <v>38613.345992000002</v>
      </c>
      <c r="G357" s="74">
        <f t="shared" si="20"/>
        <v>7.1829395946583301E-4</v>
      </c>
      <c r="H357" s="172">
        <v>1.5257840025623854E-2</v>
      </c>
      <c r="I357" s="76">
        <f t="shared" si="22"/>
        <v>1.0959614324901624E-5</v>
      </c>
      <c r="J357" s="172">
        <v>0.08</v>
      </c>
      <c r="K357" s="77">
        <f t="shared" si="23"/>
        <v>5.7463516757266645E-5</v>
      </c>
      <c r="L357" s="124"/>
      <c r="M357" s="158"/>
      <c r="N357" s="182"/>
    </row>
    <row r="358" spans="2:14">
      <c r="B358" s="34" t="s">
        <v>756</v>
      </c>
      <c r="C358" s="73" t="s">
        <v>757</v>
      </c>
      <c r="D358" s="81">
        <v>27.97</v>
      </c>
      <c r="E358" s="82">
        <v>1183.5992200000001</v>
      </c>
      <c r="F358" s="82">
        <f t="shared" si="21"/>
        <v>33105.270183400004</v>
      </c>
      <c r="G358" s="74">
        <f t="shared" si="20"/>
        <v>6.1583152115714658E-4</v>
      </c>
      <c r="H358" s="172">
        <v>5.7204147300679305E-2</v>
      </c>
      <c r="I358" s="76">
        <f t="shared" si="22"/>
        <v>3.5228117048674818E-5</v>
      </c>
      <c r="J358" s="172">
        <v>4.4999999999999998E-2</v>
      </c>
      <c r="K358" s="77">
        <f t="shared" si="23"/>
        <v>2.7712418452071596E-5</v>
      </c>
      <c r="L358" s="124"/>
      <c r="M358" s="158"/>
      <c r="N358" s="182"/>
    </row>
    <row r="359" spans="2:14">
      <c r="B359" s="34" t="s">
        <v>758</v>
      </c>
      <c r="C359" s="73" t="s">
        <v>759</v>
      </c>
      <c r="D359" s="81">
        <v>203.85</v>
      </c>
      <c r="E359" s="82">
        <v>468.25123000000002</v>
      </c>
      <c r="F359" s="82">
        <f t="shared" si="21"/>
        <v>95453.013235499995</v>
      </c>
      <c r="G359" s="74">
        <f t="shared" si="20"/>
        <v>1.7756379577692374E-3</v>
      </c>
      <c r="H359" s="172">
        <v>3.3357861172430711E-2</v>
      </c>
      <c r="I359" s="76">
        <f t="shared" si="22"/>
        <v>5.9231484487764607E-5</v>
      </c>
      <c r="J359" s="172">
        <v>0.1</v>
      </c>
      <c r="K359" s="77">
        <f t="shared" si="23"/>
        <v>1.7756379577692376E-4</v>
      </c>
      <c r="L359" s="124"/>
      <c r="M359" s="158"/>
      <c r="N359" s="182"/>
    </row>
    <row r="360" spans="2:14">
      <c r="B360" s="34" t="s">
        <v>760</v>
      </c>
      <c r="C360" s="73" t="s">
        <v>761</v>
      </c>
      <c r="D360" s="81">
        <v>580.70000000000005</v>
      </c>
      <c r="E360" s="82">
        <v>104.1703</v>
      </c>
      <c r="F360" s="82">
        <f t="shared" si="21"/>
        <v>60491.693210000005</v>
      </c>
      <c r="G360" s="74">
        <f t="shared" si="20"/>
        <v>1.125279789003667E-3</v>
      </c>
      <c r="H360" s="172">
        <v>6.0616497330807642E-3</v>
      </c>
      <c r="I360" s="76">
        <f t="shared" si="22"/>
        <v>6.8210519326552566E-6</v>
      </c>
      <c r="J360" s="172">
        <v>3.5000000000000003E-2</v>
      </c>
      <c r="K360" s="77">
        <f t="shared" si="23"/>
        <v>3.9384792615128344E-5</v>
      </c>
      <c r="L360" s="124"/>
      <c r="M360" s="158"/>
      <c r="N360" s="182"/>
    </row>
    <row r="361" spans="2:14">
      <c r="B361" s="34" t="s">
        <v>762</v>
      </c>
      <c r="C361" s="73" t="s">
        <v>763</v>
      </c>
      <c r="D361" s="81">
        <v>229</v>
      </c>
      <c r="E361" s="82">
        <v>10664.9121</v>
      </c>
      <c r="F361" s="82">
        <f t="shared" si="21"/>
        <v>2442264.8709</v>
      </c>
      <c r="G361" s="74">
        <f t="shared" si="20"/>
        <v>4.5431548577699661E-2</v>
      </c>
      <c r="H361" s="172" t="s">
        <v>57</v>
      </c>
      <c r="I361" s="76" t="str">
        <f t="shared" si="22"/>
        <v>n/a</v>
      </c>
      <c r="J361" s="172">
        <v>0.245</v>
      </c>
      <c r="K361" s="77">
        <f t="shared" si="23"/>
        <v>1.1130729401536418E-2</v>
      </c>
      <c r="L361" s="124"/>
      <c r="M361" s="158"/>
      <c r="N361" s="182"/>
    </row>
    <row r="362" spans="2:14">
      <c r="B362" s="34" t="s">
        <v>764</v>
      </c>
      <c r="C362" s="73" t="s">
        <v>765</v>
      </c>
      <c r="D362" s="81">
        <v>163.26</v>
      </c>
      <c r="E362" s="82">
        <v>72.871390000000005</v>
      </c>
      <c r="F362" s="82">
        <f t="shared" si="21"/>
        <v>11896.9831314</v>
      </c>
      <c r="G362" s="74">
        <f t="shared" si="20"/>
        <v>2.2131029828189488E-4</v>
      </c>
      <c r="H362" s="172">
        <v>1.42104618400098E-2</v>
      </c>
      <c r="I362" s="76">
        <f t="shared" si="22"/>
        <v>3.1449215485360537E-6</v>
      </c>
      <c r="J362" s="172">
        <v>5.5E-2</v>
      </c>
      <c r="K362" s="77">
        <f t="shared" si="23"/>
        <v>1.2172066405504218E-5</v>
      </c>
      <c r="L362" s="124"/>
      <c r="M362" s="158"/>
      <c r="N362" s="182"/>
    </row>
    <row r="363" spans="2:14">
      <c r="B363" s="34" t="s">
        <v>766</v>
      </c>
      <c r="C363" s="73" t="s">
        <v>767</v>
      </c>
      <c r="D363" s="81">
        <v>296.93</v>
      </c>
      <c r="E363" s="82">
        <v>38.693010000000001</v>
      </c>
      <c r="F363" s="82">
        <f t="shared" si="21"/>
        <v>11489.115459300001</v>
      </c>
      <c r="G363" s="74">
        <f t="shared" si="20"/>
        <v>2.1372305408939423E-4</v>
      </c>
      <c r="H363" s="172">
        <v>1.2292459502239585E-2</v>
      </c>
      <c r="I363" s="76">
        <f t="shared" si="22"/>
        <v>2.6271819870888389E-6</v>
      </c>
      <c r="J363" s="172">
        <v>0.12</v>
      </c>
      <c r="K363" s="77">
        <f t="shared" si="23"/>
        <v>2.5646766490727308E-5</v>
      </c>
      <c r="L363" s="124"/>
      <c r="M363" s="158"/>
      <c r="N363" s="182"/>
    </row>
    <row r="364" spans="2:14">
      <c r="B364" s="34" t="s">
        <v>768</v>
      </c>
      <c r="C364" s="73" t="s">
        <v>769</v>
      </c>
      <c r="D364" s="81">
        <v>72.510000000000005</v>
      </c>
      <c r="E364" s="82">
        <v>158.37551999999999</v>
      </c>
      <c r="F364" s="82">
        <f t="shared" si="21"/>
        <v>11483.8089552</v>
      </c>
      <c r="G364" s="74">
        <f t="shared" si="20"/>
        <v>2.1362434133236714E-4</v>
      </c>
      <c r="H364" s="172">
        <v>5.4061508757412759E-2</v>
      </c>
      <c r="I364" s="76">
        <f t="shared" si="22"/>
        <v>1.1548854199736298E-5</v>
      </c>
      <c r="J364" s="172">
        <v>1.4999999999999999E-2</v>
      </c>
      <c r="K364" s="77">
        <f t="shared" si="23"/>
        <v>3.2043651199855071E-6</v>
      </c>
      <c r="L364" s="124"/>
      <c r="M364" s="158"/>
      <c r="N364" s="182"/>
    </row>
    <row r="365" spans="2:14">
      <c r="B365" s="34" t="s">
        <v>770</v>
      </c>
      <c r="C365" s="73" t="s">
        <v>771</v>
      </c>
      <c r="D365" s="81">
        <v>108.86</v>
      </c>
      <c r="E365" s="82">
        <v>1220.92111</v>
      </c>
      <c r="F365" s="82">
        <f t="shared" si="21"/>
        <v>132909.47203460001</v>
      </c>
      <c r="G365" s="74">
        <f t="shared" si="20"/>
        <v>2.4724112470860603E-3</v>
      </c>
      <c r="H365" s="172">
        <v>6.0628329965092785E-3</v>
      </c>
      <c r="I365" s="76">
        <f t="shared" si="22"/>
        <v>1.498981648977402E-5</v>
      </c>
      <c r="J365" s="172">
        <v>0.17</v>
      </c>
      <c r="K365" s="77">
        <f t="shared" si="23"/>
        <v>4.2030991200463029E-4</v>
      </c>
      <c r="L365" s="124"/>
      <c r="M365" s="158"/>
      <c r="N365" s="182"/>
    </row>
    <row r="366" spans="2:14">
      <c r="B366" s="34" t="s">
        <v>772</v>
      </c>
      <c r="C366" s="73" t="s">
        <v>773</v>
      </c>
      <c r="D366" s="81">
        <v>174.1</v>
      </c>
      <c r="E366" s="82">
        <v>403.12632000000002</v>
      </c>
      <c r="F366" s="82">
        <f t="shared" si="21"/>
        <v>70184.292312000005</v>
      </c>
      <c r="G366" s="74">
        <f t="shared" si="20"/>
        <v>1.3055836504699326E-3</v>
      </c>
      <c r="H366" s="172">
        <v>2.7570361860999428E-3</v>
      </c>
      <c r="I366" s="76">
        <f t="shared" si="22"/>
        <v>3.5995413683260638E-6</v>
      </c>
      <c r="J366" s="172">
        <v>0.12</v>
      </c>
      <c r="K366" s="77">
        <f t="shared" si="23"/>
        <v>1.5667003805639192E-4</v>
      </c>
      <c r="L366" s="124"/>
      <c r="M366" s="158"/>
      <c r="N366" s="182"/>
    </row>
    <row r="367" spans="2:14">
      <c r="B367" s="34" t="s">
        <v>774</v>
      </c>
      <c r="C367" s="73" t="s">
        <v>775</v>
      </c>
      <c r="D367" s="81">
        <v>152.01</v>
      </c>
      <c r="E367" s="82">
        <v>310.65174000000002</v>
      </c>
      <c r="F367" s="82">
        <f t="shared" si="21"/>
        <v>47222.170997399997</v>
      </c>
      <c r="G367" s="74">
        <f t="shared" si="20"/>
        <v>8.7843721668986064E-4</v>
      </c>
      <c r="H367" s="172">
        <v>2.9734885862772186E-2</v>
      </c>
      <c r="I367" s="76">
        <f t="shared" si="22"/>
        <v>2.6120230375884284E-5</v>
      </c>
      <c r="J367" s="172">
        <v>-0.08</v>
      </c>
      <c r="K367" s="77">
        <f t="shared" si="23"/>
        <v>-7.0274977335188851E-5</v>
      </c>
      <c r="L367" s="124"/>
      <c r="M367" s="158"/>
      <c r="N367" s="182"/>
    </row>
    <row r="368" spans="2:14">
      <c r="B368" s="34" t="s">
        <v>776</v>
      </c>
      <c r="C368" s="73" t="s">
        <v>777</v>
      </c>
      <c r="D368" s="81">
        <v>603.52</v>
      </c>
      <c r="E368" s="82">
        <v>185.04364000000001</v>
      </c>
      <c r="F368" s="82">
        <f t="shared" si="21"/>
        <v>111677.53761280001</v>
      </c>
      <c r="G368" s="74">
        <f t="shared" si="20"/>
        <v>2.0774501306339058E-3</v>
      </c>
      <c r="H368" s="172" t="s">
        <v>57</v>
      </c>
      <c r="I368" s="76" t="str">
        <f t="shared" si="22"/>
        <v>n/a</v>
      </c>
      <c r="J368" s="172">
        <v>0.12</v>
      </c>
      <c r="K368" s="77">
        <f t="shared" si="23"/>
        <v>2.4929401567606868E-4</v>
      </c>
      <c r="L368" s="124"/>
      <c r="M368" s="158"/>
      <c r="N368" s="182"/>
    </row>
    <row r="369" spans="2:14">
      <c r="B369" s="34" t="s">
        <v>778</v>
      </c>
      <c r="C369" s="73" t="s">
        <v>779</v>
      </c>
      <c r="D369" s="81">
        <v>128.69999999999999</v>
      </c>
      <c r="E369" s="82">
        <v>118.09116</v>
      </c>
      <c r="F369" s="82">
        <f t="shared" si="21"/>
        <v>15198.332291999999</v>
      </c>
      <c r="G369" s="74">
        <f t="shared" si="20"/>
        <v>2.8272272186823409E-4</v>
      </c>
      <c r="H369" s="172">
        <v>1.926961926961927E-2</v>
      </c>
      <c r="I369" s="76">
        <f t="shared" si="22"/>
        <v>5.4479592092713325E-6</v>
      </c>
      <c r="J369" s="172">
        <v>8.5000000000000006E-2</v>
      </c>
      <c r="K369" s="77">
        <f t="shared" si="23"/>
        <v>2.40314313587999E-5</v>
      </c>
      <c r="L369" s="124"/>
      <c r="M369" s="158"/>
      <c r="N369" s="182"/>
    </row>
    <row r="370" spans="2:14">
      <c r="B370" s="34" t="s">
        <v>780</v>
      </c>
      <c r="C370" s="73" t="s">
        <v>781</v>
      </c>
      <c r="D370" s="81">
        <v>259.97000000000003</v>
      </c>
      <c r="E370" s="82">
        <v>622.85270000000003</v>
      </c>
      <c r="F370" s="82">
        <f t="shared" si="21"/>
        <v>161923.01641900002</v>
      </c>
      <c r="G370" s="74">
        <f t="shared" si="20"/>
        <v>3.0121275844976407E-3</v>
      </c>
      <c r="H370" s="172">
        <v>2.2771858291341304E-2</v>
      </c>
      <c r="I370" s="76">
        <f t="shared" si="22"/>
        <v>6.859174250962046E-5</v>
      </c>
      <c r="J370" s="172">
        <v>0.125</v>
      </c>
      <c r="K370" s="77">
        <f t="shared" si="23"/>
        <v>3.7651594806220509E-4</v>
      </c>
      <c r="L370" s="124"/>
      <c r="M370" s="158"/>
      <c r="N370" s="182"/>
    </row>
    <row r="371" spans="2:14">
      <c r="B371" s="34" t="s">
        <v>782</v>
      </c>
      <c r="C371" s="73" t="s">
        <v>783</v>
      </c>
      <c r="D371" s="81">
        <v>1398.88</v>
      </c>
      <c r="E371" s="82">
        <v>56.350290000000001</v>
      </c>
      <c r="F371" s="82">
        <f t="shared" si="21"/>
        <v>78827.29367520001</v>
      </c>
      <c r="G371" s="74">
        <f t="shared" si="20"/>
        <v>1.4663626638226671E-3</v>
      </c>
      <c r="H371" s="172" t="s">
        <v>57</v>
      </c>
      <c r="I371" s="76" t="str">
        <f t="shared" si="22"/>
        <v>n/a</v>
      </c>
      <c r="J371" s="172">
        <v>0.19</v>
      </c>
      <c r="K371" s="77">
        <f t="shared" si="23"/>
        <v>2.7860890612630676E-4</v>
      </c>
      <c r="L371" s="124"/>
      <c r="M371" s="158"/>
      <c r="N371" s="182"/>
    </row>
    <row r="372" spans="2:14">
      <c r="B372" s="34" t="s">
        <v>784</v>
      </c>
      <c r="C372" s="73" t="s">
        <v>785</v>
      </c>
      <c r="D372" s="81">
        <v>146.97</v>
      </c>
      <c r="E372" s="82">
        <v>277.53570000000002</v>
      </c>
      <c r="F372" s="82">
        <f t="shared" si="21"/>
        <v>40789.421828999999</v>
      </c>
      <c r="G372" s="74">
        <f t="shared" si="20"/>
        <v>7.5877380105688534E-4</v>
      </c>
      <c r="H372" s="172">
        <v>1.932367149758454E-2</v>
      </c>
      <c r="I372" s="76">
        <f t="shared" si="22"/>
        <v>1.4662295672596818E-5</v>
      </c>
      <c r="J372" s="172">
        <v>9.5000000000000001E-2</v>
      </c>
      <c r="K372" s="77">
        <f t="shared" si="23"/>
        <v>7.2083511100404113E-5</v>
      </c>
      <c r="L372" s="124"/>
      <c r="M372" s="158"/>
      <c r="N372" s="182"/>
    </row>
    <row r="373" spans="2:14">
      <c r="B373" s="34" t="s">
        <v>786</v>
      </c>
      <c r="C373" s="73" t="s">
        <v>787</v>
      </c>
      <c r="D373" s="81">
        <v>113.78</v>
      </c>
      <c r="E373" s="82">
        <v>926.17499999999995</v>
      </c>
      <c r="F373" s="82">
        <f t="shared" si="21"/>
        <v>105380.1915</v>
      </c>
      <c r="G373" s="74">
        <f t="shared" si="20"/>
        <v>1.9603055124382423E-3</v>
      </c>
      <c r="H373" s="172">
        <v>3.5507119001582002E-2</v>
      </c>
      <c r="I373" s="76">
        <f t="shared" si="22"/>
        <v>6.9604801109601853E-5</v>
      </c>
      <c r="J373" s="172">
        <v>2.5000000000000001E-2</v>
      </c>
      <c r="K373" s="77">
        <f t="shared" si="23"/>
        <v>4.9007637810956062E-5</v>
      </c>
      <c r="L373" s="124"/>
      <c r="M373" s="158"/>
      <c r="N373" s="182"/>
    </row>
    <row r="374" spans="2:14">
      <c r="B374" s="34" t="s">
        <v>788</v>
      </c>
      <c r="C374" s="73" t="s">
        <v>789</v>
      </c>
      <c r="D374" s="81">
        <v>43.62</v>
      </c>
      <c r="E374" s="82">
        <v>577.12617999999998</v>
      </c>
      <c r="F374" s="82">
        <f t="shared" si="21"/>
        <v>25174.243971599997</v>
      </c>
      <c r="G374" s="74">
        <f t="shared" si="20"/>
        <v>4.682968262492925E-4</v>
      </c>
      <c r="H374" s="172">
        <v>4.0806969280146731E-2</v>
      </c>
      <c r="I374" s="76">
        <f t="shared" si="22"/>
        <v>1.9109774202745091E-5</v>
      </c>
      <c r="J374" s="172">
        <v>4.4999999999999998E-2</v>
      </c>
      <c r="K374" s="77">
        <f t="shared" si="23"/>
        <v>2.1073357181218162E-5</v>
      </c>
      <c r="L374" s="124"/>
      <c r="M374" s="158"/>
      <c r="N374" s="182"/>
    </row>
    <row r="375" spans="2:14">
      <c r="B375" s="34" t="s">
        <v>790</v>
      </c>
      <c r="C375" s="73" t="s">
        <v>791</v>
      </c>
      <c r="D375" s="81">
        <v>273.37</v>
      </c>
      <c r="E375" s="82">
        <v>93.4</v>
      </c>
      <c r="F375" s="82">
        <f t="shared" si="21"/>
        <v>25532.758000000002</v>
      </c>
      <c r="G375" s="74">
        <f t="shared" si="20"/>
        <v>4.7496598310083386E-4</v>
      </c>
      <c r="H375" s="172">
        <v>1.126678128543732E-2</v>
      </c>
      <c r="I375" s="76">
        <f t="shared" si="22"/>
        <v>5.3513378496198133E-6</v>
      </c>
      <c r="J375" s="172">
        <v>0.1</v>
      </c>
      <c r="K375" s="77">
        <f t="shared" si="23"/>
        <v>4.749659831008339E-5</v>
      </c>
      <c r="L375" s="124"/>
      <c r="M375" s="158"/>
      <c r="N375" s="182"/>
    </row>
    <row r="376" spans="2:14">
      <c r="B376" s="34" t="s">
        <v>792</v>
      </c>
      <c r="C376" s="73" t="s">
        <v>793</v>
      </c>
      <c r="D376" s="81">
        <v>377.96</v>
      </c>
      <c r="E376" s="82">
        <v>149.00594000000001</v>
      </c>
      <c r="F376" s="82">
        <f t="shared" si="21"/>
        <v>56318.285082399998</v>
      </c>
      <c r="G376" s="74">
        <f t="shared" si="20"/>
        <v>1.0476451326063225E-3</v>
      </c>
      <c r="H376" s="172">
        <v>1.0583130489998944E-3</v>
      </c>
      <c r="I376" s="76">
        <f t="shared" si="22"/>
        <v>1.1087365145584958E-6</v>
      </c>
      <c r="J376" s="172">
        <v>0.17499999999999999</v>
      </c>
      <c r="K376" s="77">
        <f t="shared" si="23"/>
        <v>1.8333789820610641E-4</v>
      </c>
      <c r="L376" s="124"/>
      <c r="M376" s="158"/>
      <c r="N376" s="182"/>
    </row>
    <row r="377" spans="2:14">
      <c r="B377" s="34" t="s">
        <v>794</v>
      </c>
      <c r="C377" s="73" t="s">
        <v>795</v>
      </c>
      <c r="D377" s="81">
        <v>69.58</v>
      </c>
      <c r="E377" s="82">
        <v>121.2684</v>
      </c>
      <c r="F377" s="82">
        <f t="shared" si="21"/>
        <v>8437.8552719999989</v>
      </c>
      <c r="G377" s="74">
        <f t="shared" si="20"/>
        <v>1.5696284061941264E-4</v>
      </c>
      <c r="H377" s="172" t="s">
        <v>57</v>
      </c>
      <c r="I377" s="76" t="str">
        <f t="shared" si="22"/>
        <v>n/a</v>
      </c>
      <c r="J377" s="172">
        <v>0.105</v>
      </c>
      <c r="K377" s="77">
        <f t="shared" si="23"/>
        <v>1.6481098265038325E-5</v>
      </c>
      <c r="L377" s="124"/>
      <c r="M377" s="158"/>
      <c r="N377" s="182"/>
    </row>
    <row r="378" spans="2:14">
      <c r="B378" s="34" t="s">
        <v>796</v>
      </c>
      <c r="C378" s="73" t="s">
        <v>797</v>
      </c>
      <c r="D378" s="81">
        <v>99.78</v>
      </c>
      <c r="E378" s="82">
        <v>270.40992</v>
      </c>
      <c r="F378" s="82">
        <f t="shared" si="21"/>
        <v>26981.501817600001</v>
      </c>
      <c r="G378" s="74">
        <f t="shared" si="20"/>
        <v>5.0191583440900979E-4</v>
      </c>
      <c r="H378" s="172">
        <v>2.8462617759069952E-2</v>
      </c>
      <c r="I378" s="76">
        <f t="shared" si="22"/>
        <v>1.4285838542008296E-5</v>
      </c>
      <c r="J378" s="172">
        <v>6.5000000000000002E-2</v>
      </c>
      <c r="K378" s="77">
        <f t="shared" si="23"/>
        <v>3.2624529236585638E-5</v>
      </c>
      <c r="L378" s="124"/>
      <c r="M378" s="158"/>
      <c r="N378" s="182"/>
    </row>
    <row r="379" spans="2:14">
      <c r="B379" s="34" t="s">
        <v>798</v>
      </c>
      <c r="C379" s="73" t="s">
        <v>799</v>
      </c>
      <c r="D379" s="81">
        <v>373.32</v>
      </c>
      <c r="E379" s="82">
        <v>37.80677</v>
      </c>
      <c r="F379" s="82">
        <f t="shared" si="21"/>
        <v>14114.0233764</v>
      </c>
      <c r="G379" s="74">
        <f t="shared" si="20"/>
        <v>2.6255216880526484E-4</v>
      </c>
      <c r="H379" s="172">
        <v>1.1786135219114969E-2</v>
      </c>
      <c r="I379" s="76">
        <f t="shared" si="22"/>
        <v>3.0944753636107504E-6</v>
      </c>
      <c r="J379" s="172">
        <v>0.08</v>
      </c>
      <c r="K379" s="77">
        <f t="shared" si="23"/>
        <v>2.1004173504421189E-5</v>
      </c>
      <c r="L379" s="124"/>
      <c r="M379" s="158"/>
      <c r="N379" s="182"/>
    </row>
    <row r="380" spans="2:14">
      <c r="B380" s="34" t="s">
        <v>800</v>
      </c>
      <c r="C380" s="73" t="s">
        <v>801</v>
      </c>
      <c r="D380" s="81">
        <v>174.18</v>
      </c>
      <c r="E380" s="82">
        <v>24300</v>
      </c>
      <c r="F380" s="82">
        <f t="shared" si="21"/>
        <v>4232574</v>
      </c>
      <c r="G380" s="74">
        <f t="shared" si="20"/>
        <v>7.8735272975877846E-2</v>
      </c>
      <c r="H380" s="172">
        <v>2.2964749110115972E-4</v>
      </c>
      <c r="I380" s="76">
        <f t="shared" si="22"/>
        <v>1.8081357900075287E-5</v>
      </c>
      <c r="J380" s="172">
        <v>0.315</v>
      </c>
      <c r="K380" s="77">
        <f t="shared" si="23"/>
        <v>2.480161098740152E-2</v>
      </c>
      <c r="L380" s="124"/>
      <c r="M380" s="158"/>
      <c r="N380" s="182"/>
    </row>
    <row r="381" spans="2:14">
      <c r="B381" s="34" t="s">
        <v>802</v>
      </c>
      <c r="C381" s="73" t="s">
        <v>803</v>
      </c>
      <c r="D381" s="81">
        <v>72.25</v>
      </c>
      <c r="E381" s="82">
        <v>488.39594</v>
      </c>
      <c r="F381" s="82">
        <f t="shared" si="21"/>
        <v>35286.606664999999</v>
      </c>
      <c r="G381" s="74">
        <f t="shared" si="20"/>
        <v>6.5640922241671509E-4</v>
      </c>
      <c r="H381" s="172">
        <v>1.7162629757785468E-2</v>
      </c>
      <c r="I381" s="76">
        <f t="shared" si="22"/>
        <v>1.1265708453933935E-5</v>
      </c>
      <c r="J381" s="172">
        <v>0.09</v>
      </c>
      <c r="K381" s="77">
        <f t="shared" si="23"/>
        <v>5.9076830017504355E-5</v>
      </c>
      <c r="L381" s="124"/>
      <c r="M381" s="158"/>
      <c r="N381" s="182"/>
    </row>
    <row r="382" spans="2:14">
      <c r="B382" s="34" t="s">
        <v>804</v>
      </c>
      <c r="C382" s="73" t="s">
        <v>805</v>
      </c>
      <c r="D382" s="81">
        <v>473.29500000000002</v>
      </c>
      <c r="E382" s="82">
        <v>358.47651000000002</v>
      </c>
      <c r="F382" s="82">
        <f t="shared" si="21"/>
        <v>169665.13980045001</v>
      </c>
      <c r="G382" s="74">
        <f t="shared" si="20"/>
        <v>3.1561482673850257E-3</v>
      </c>
      <c r="H382" s="172" t="s">
        <v>57</v>
      </c>
      <c r="I382" s="76" t="str">
        <f t="shared" si="22"/>
        <v>n/a</v>
      </c>
      <c r="J382" s="172">
        <v>0.14499999999999999</v>
      </c>
      <c r="K382" s="77">
        <f t="shared" si="23"/>
        <v>4.5764149877082868E-4</v>
      </c>
      <c r="L382" s="124"/>
      <c r="M382" s="158"/>
      <c r="N382" s="182"/>
    </row>
    <row r="383" spans="2:14">
      <c r="B383" s="34" t="s">
        <v>806</v>
      </c>
      <c r="C383" s="73" t="s">
        <v>807</v>
      </c>
      <c r="D383" s="81">
        <v>233.27</v>
      </c>
      <c r="E383" s="82">
        <v>184.47021000000001</v>
      </c>
      <c r="F383" s="82" t="str">
        <f t="shared" si="21"/>
        <v>Excl.</v>
      </c>
      <c r="G383" s="74">
        <f t="shared" si="20"/>
        <v>0</v>
      </c>
      <c r="H383" s="172" t="s">
        <v>57</v>
      </c>
      <c r="I383" s="76" t="str">
        <f t="shared" si="22"/>
        <v>n/a</v>
      </c>
      <c r="J383" s="172" t="s">
        <v>107</v>
      </c>
      <c r="K383" s="77" t="str">
        <f t="shared" si="23"/>
        <v>n/a</v>
      </c>
      <c r="L383" s="124"/>
      <c r="M383" s="158"/>
      <c r="N383" s="182"/>
    </row>
    <row r="384" spans="2:14">
      <c r="B384" s="34" t="s">
        <v>808</v>
      </c>
      <c r="C384" s="73" t="s">
        <v>809</v>
      </c>
      <c r="D384" s="81">
        <v>233.97</v>
      </c>
      <c r="E384" s="82">
        <v>312.21582000000001</v>
      </c>
      <c r="F384" s="82">
        <f t="shared" si="21"/>
        <v>73049.135405399997</v>
      </c>
      <c r="G384" s="74">
        <f t="shared" si="20"/>
        <v>1.3588760921359039E-3</v>
      </c>
      <c r="H384" s="172">
        <v>1.0685130572295594E-2</v>
      </c>
      <c r="I384" s="76">
        <f t="shared" si="22"/>
        <v>1.4519768476042911E-5</v>
      </c>
      <c r="J384" s="172">
        <v>0.11</v>
      </c>
      <c r="K384" s="77">
        <f t="shared" si="23"/>
        <v>1.4947637013494944E-4</v>
      </c>
      <c r="L384" s="124"/>
      <c r="M384" s="158"/>
      <c r="N384" s="182"/>
    </row>
    <row r="385" spans="2:14">
      <c r="B385" s="34" t="s">
        <v>810</v>
      </c>
      <c r="C385" s="73" t="s">
        <v>811</v>
      </c>
      <c r="D385" s="81">
        <v>90.61</v>
      </c>
      <c r="E385" s="82">
        <v>457</v>
      </c>
      <c r="F385" s="82">
        <f t="shared" si="21"/>
        <v>41408.769999999997</v>
      </c>
      <c r="G385" s="74">
        <f t="shared" si="20"/>
        <v>7.702950520287042E-4</v>
      </c>
      <c r="H385" s="172">
        <v>1.2802118971415956E-2</v>
      </c>
      <c r="I385" s="76">
        <f t="shared" si="22"/>
        <v>9.8614088991645153E-6</v>
      </c>
      <c r="J385" s="172">
        <v>0.115</v>
      </c>
      <c r="K385" s="77">
        <f t="shared" si="23"/>
        <v>8.8583930983300992E-5</v>
      </c>
      <c r="L385" s="124"/>
      <c r="M385" s="158"/>
      <c r="N385" s="182"/>
    </row>
    <row r="386" spans="2:14">
      <c r="B386" s="34" t="s">
        <v>812</v>
      </c>
      <c r="C386" s="73" t="s">
        <v>813</v>
      </c>
      <c r="D386" s="81">
        <v>745.25</v>
      </c>
      <c r="E386" s="82">
        <v>302.72109</v>
      </c>
      <c r="F386" s="82">
        <f t="shared" si="21"/>
        <v>225602.8923225</v>
      </c>
      <c r="G386" s="74">
        <f t="shared" si="20"/>
        <v>4.1967146495630351E-3</v>
      </c>
      <c r="H386" s="172">
        <v>2.1469305602146931E-2</v>
      </c>
      <c r="I386" s="76">
        <f t="shared" si="22"/>
        <v>9.0100549336475757E-5</v>
      </c>
      <c r="J386" s="172">
        <v>0.12</v>
      </c>
      <c r="K386" s="77">
        <f t="shared" si="23"/>
        <v>5.0360575794756415E-4</v>
      </c>
      <c r="L386" s="124"/>
      <c r="M386" s="158"/>
      <c r="N386" s="182"/>
    </row>
    <row r="387" spans="2:14">
      <c r="B387" s="34" t="s">
        <v>814</v>
      </c>
      <c r="C387" s="73" t="s">
        <v>815</v>
      </c>
      <c r="D387" s="81">
        <v>204.85</v>
      </c>
      <c r="E387" s="82">
        <v>107.37900999999999</v>
      </c>
      <c r="F387" s="82">
        <f t="shared" si="21"/>
        <v>21996.590198499998</v>
      </c>
      <c r="G387" s="74">
        <f t="shared" si="20"/>
        <v>4.0918541148185863E-4</v>
      </c>
      <c r="H387" s="172">
        <v>2.1674395899438616E-2</v>
      </c>
      <c r="I387" s="76">
        <f t="shared" si="22"/>
        <v>8.8688466047324995E-6</v>
      </c>
      <c r="J387" s="172">
        <v>0.14000000000000001</v>
      </c>
      <c r="K387" s="77">
        <f t="shared" si="23"/>
        <v>5.7285957607460211E-5</v>
      </c>
      <c r="L387" s="124"/>
      <c r="M387" s="158"/>
      <c r="N387" s="182"/>
    </row>
    <row r="388" spans="2:14">
      <c r="B388" s="34" t="s">
        <v>816</v>
      </c>
      <c r="C388" s="73" t="s">
        <v>817</v>
      </c>
      <c r="D388" s="81">
        <v>82.56</v>
      </c>
      <c r="E388" s="82">
        <v>652.47245999999996</v>
      </c>
      <c r="F388" s="82">
        <f t="shared" si="21"/>
        <v>53868.1262976</v>
      </c>
      <c r="G388" s="74">
        <f t="shared" si="20"/>
        <v>1.002066739705106E-3</v>
      </c>
      <c r="H388" s="172">
        <v>3.125E-2</v>
      </c>
      <c r="I388" s="76">
        <f t="shared" si="22"/>
        <v>3.1314585615784563E-5</v>
      </c>
      <c r="J388" s="172">
        <v>0.05</v>
      </c>
      <c r="K388" s="77">
        <f t="shared" si="23"/>
        <v>5.0103336985255304E-5</v>
      </c>
      <c r="L388" s="124"/>
      <c r="M388" s="158"/>
      <c r="N388" s="182"/>
    </row>
    <row r="389" spans="2:14">
      <c r="B389" s="34" t="s">
        <v>818</v>
      </c>
      <c r="C389" s="73" t="s">
        <v>819</v>
      </c>
      <c r="D389" s="81">
        <v>509.76</v>
      </c>
      <c r="E389" s="82">
        <v>179</v>
      </c>
      <c r="F389" s="82">
        <f t="shared" si="21"/>
        <v>91247.039999999994</v>
      </c>
      <c r="G389" s="74">
        <f t="shared" si="20"/>
        <v>1.6973975180684009E-3</v>
      </c>
      <c r="H389" s="172">
        <v>7.3760200878844936E-3</v>
      </c>
      <c r="I389" s="76">
        <f t="shared" si="22"/>
        <v>1.2520038190397808E-5</v>
      </c>
      <c r="J389" s="172">
        <v>0.08</v>
      </c>
      <c r="K389" s="77">
        <f t="shared" si="23"/>
        <v>1.3579180144547207E-4</v>
      </c>
      <c r="L389" s="124"/>
      <c r="M389" s="158"/>
      <c r="N389" s="182"/>
    </row>
    <row r="390" spans="2:14">
      <c r="B390" s="34" t="s">
        <v>820</v>
      </c>
      <c r="C390" s="73" t="s">
        <v>821</v>
      </c>
      <c r="D390" s="81">
        <v>49.59</v>
      </c>
      <c r="E390" s="82">
        <v>408.97399000000001</v>
      </c>
      <c r="F390" s="82">
        <f t="shared" si="21"/>
        <v>20281.020164100002</v>
      </c>
      <c r="G390" s="74">
        <f t="shared" si="20"/>
        <v>3.7727200017051004E-4</v>
      </c>
      <c r="H390" s="172" t="s">
        <v>57</v>
      </c>
      <c r="I390" s="76" t="str">
        <f t="shared" si="22"/>
        <v>n/a</v>
      </c>
      <c r="J390" s="172">
        <v>0.04</v>
      </c>
      <c r="K390" s="77">
        <f t="shared" si="23"/>
        <v>1.5090880006820403E-5</v>
      </c>
      <c r="L390" s="124"/>
      <c r="M390" s="158"/>
      <c r="N390" s="182"/>
    </row>
    <row r="391" spans="2:14">
      <c r="B391" s="34" t="s">
        <v>822</v>
      </c>
      <c r="C391" s="73" t="s">
        <v>823</v>
      </c>
      <c r="D391" s="81">
        <v>5599.05</v>
      </c>
      <c r="E391" s="82">
        <v>32.409889999999997</v>
      </c>
      <c r="F391" s="82">
        <f t="shared" si="21"/>
        <v>181464.59460449999</v>
      </c>
      <c r="G391" s="74">
        <f t="shared" si="20"/>
        <v>3.3756443222592958E-3</v>
      </c>
      <c r="H391" s="172">
        <v>6.8583063198221113E-3</v>
      </c>
      <c r="I391" s="76">
        <f t="shared" si="22"/>
        <v>2.3151202788822554E-5</v>
      </c>
      <c r="J391" s="172">
        <v>0.22</v>
      </c>
      <c r="K391" s="77">
        <f t="shared" si="23"/>
        <v>7.4264175089704511E-4</v>
      </c>
      <c r="L391" s="124"/>
      <c r="M391" s="158"/>
      <c r="N391" s="182"/>
    </row>
    <row r="392" spans="2:14">
      <c r="B392" s="34" t="s">
        <v>824</v>
      </c>
      <c r="C392" s="73" t="s">
        <v>825</v>
      </c>
      <c r="D392" s="81">
        <v>313.14</v>
      </c>
      <c r="E392" s="82">
        <v>57.44717</v>
      </c>
      <c r="F392" s="82">
        <f t="shared" si="21"/>
        <v>17989.006813799999</v>
      </c>
      <c r="G392" s="74">
        <f t="shared" si="20"/>
        <v>3.3463546344363249E-4</v>
      </c>
      <c r="H392" s="172" t="s">
        <v>57</v>
      </c>
      <c r="I392" s="76" t="str">
        <f t="shared" si="22"/>
        <v>n/a</v>
      </c>
      <c r="J392" s="172">
        <v>9.5000000000000001E-2</v>
      </c>
      <c r="K392" s="77">
        <f t="shared" si="23"/>
        <v>3.179036902714509E-5</v>
      </c>
      <c r="L392" s="124"/>
      <c r="M392" s="158"/>
      <c r="N392" s="182"/>
    </row>
    <row r="393" spans="2:14">
      <c r="B393" s="34" t="s">
        <v>826</v>
      </c>
      <c r="C393" s="73" t="s">
        <v>827</v>
      </c>
      <c r="D393" s="81">
        <v>79.13</v>
      </c>
      <c r="E393" s="82">
        <v>143.38552999999999</v>
      </c>
      <c r="F393" s="82">
        <f t="shared" si="21"/>
        <v>11346.096988899999</v>
      </c>
      <c r="G393" s="74">
        <f t="shared" si="20"/>
        <v>2.1106259303011051E-4</v>
      </c>
      <c r="H393" s="172" t="s">
        <v>57</v>
      </c>
      <c r="I393" s="76" t="str">
        <f t="shared" si="22"/>
        <v>n/a</v>
      </c>
      <c r="J393" s="172">
        <v>0.08</v>
      </c>
      <c r="K393" s="77">
        <f t="shared" si="23"/>
        <v>1.688500744240884E-5</v>
      </c>
      <c r="L393" s="124"/>
      <c r="M393" s="158"/>
      <c r="N393" s="182"/>
    </row>
    <row r="394" spans="2:14">
      <c r="B394" s="34" t="s">
        <v>828</v>
      </c>
      <c r="C394" s="73" t="s">
        <v>829</v>
      </c>
      <c r="D394" s="81">
        <v>163.31</v>
      </c>
      <c r="E394" s="82">
        <v>49.214179999999999</v>
      </c>
      <c r="F394" s="82">
        <f t="shared" si="21"/>
        <v>8037.1677357999997</v>
      </c>
      <c r="G394" s="74">
        <f t="shared" si="20"/>
        <v>1.4950916289499747E-4</v>
      </c>
      <c r="H394" s="172" t="s">
        <v>57</v>
      </c>
      <c r="I394" s="76" t="str">
        <f t="shared" si="22"/>
        <v>n/a</v>
      </c>
      <c r="J394" s="172">
        <v>0.05</v>
      </c>
      <c r="K394" s="77">
        <f t="shared" si="23"/>
        <v>7.4754581447498737E-6</v>
      </c>
      <c r="L394" s="124"/>
      <c r="M394" s="158"/>
      <c r="N394" s="182"/>
    </row>
    <row r="395" spans="2:14">
      <c r="B395" s="34" t="s">
        <v>830</v>
      </c>
      <c r="C395" s="73" t="s">
        <v>831</v>
      </c>
      <c r="D395" s="81">
        <v>183.84</v>
      </c>
      <c r="E395" s="82">
        <v>37.363770000000002</v>
      </c>
      <c r="F395" s="82">
        <f t="shared" si="21"/>
        <v>6868.9554768000007</v>
      </c>
      <c r="G395" s="74">
        <f t="shared" si="20"/>
        <v>1.2777782137418016E-4</v>
      </c>
      <c r="H395" s="172">
        <v>1.6536118363794605E-2</v>
      </c>
      <c r="I395" s="76">
        <f t="shared" si="22"/>
        <v>2.1129491785112471E-6</v>
      </c>
      <c r="J395" s="172">
        <v>0.1</v>
      </c>
      <c r="K395" s="77">
        <f t="shared" si="23"/>
        <v>1.2777782137418016E-5</v>
      </c>
      <c r="L395" s="124"/>
      <c r="M395" s="158"/>
      <c r="N395" s="182"/>
    </row>
    <row r="396" spans="2:14">
      <c r="B396" s="34" t="s">
        <v>832</v>
      </c>
      <c r="C396" s="73" t="s">
        <v>833</v>
      </c>
      <c r="D396" s="81">
        <v>36.1</v>
      </c>
      <c r="E396" s="82">
        <v>634.79999999999995</v>
      </c>
      <c r="F396" s="82">
        <f t="shared" si="21"/>
        <v>22916.28</v>
      </c>
      <c r="G396" s="74">
        <f t="shared" si="20"/>
        <v>4.2629368355796019E-4</v>
      </c>
      <c r="H396" s="172">
        <v>2.6592797783933517E-2</v>
      </c>
      <c r="I396" s="76">
        <f t="shared" si="22"/>
        <v>1.1336341723424979E-5</v>
      </c>
      <c r="J396" s="172">
        <v>-1.4999999999999999E-2</v>
      </c>
      <c r="K396" s="77">
        <f t="shared" si="23"/>
        <v>-6.3944052533694025E-6</v>
      </c>
      <c r="L396" s="124"/>
      <c r="M396" s="158"/>
      <c r="N396" s="182"/>
    </row>
    <row r="397" spans="2:14">
      <c r="B397" s="34" t="s">
        <v>834</v>
      </c>
      <c r="C397" s="73" t="s">
        <v>835</v>
      </c>
      <c r="D397" s="81">
        <v>54.63</v>
      </c>
      <c r="E397" s="82">
        <v>155.54958999999999</v>
      </c>
      <c r="F397" s="82">
        <f t="shared" si="21"/>
        <v>8497.6741017000004</v>
      </c>
      <c r="G397" s="74">
        <f t="shared" si="20"/>
        <v>1.5807560365333176E-4</v>
      </c>
      <c r="H397" s="172">
        <v>5.8575874061870762E-3</v>
      </c>
      <c r="I397" s="76">
        <f t="shared" si="22"/>
        <v>9.2594166518517585E-7</v>
      </c>
      <c r="J397" s="172">
        <v>0.09</v>
      </c>
      <c r="K397" s="77">
        <f t="shared" si="23"/>
        <v>1.4226804328799857E-5</v>
      </c>
      <c r="L397" s="124"/>
      <c r="M397" s="158"/>
      <c r="N397" s="182"/>
    </row>
    <row r="398" spans="2:14">
      <c r="B398" s="34" t="s">
        <v>836</v>
      </c>
      <c r="C398" s="73" t="s">
        <v>837</v>
      </c>
      <c r="D398" s="81">
        <v>212.91</v>
      </c>
      <c r="E398" s="82">
        <v>5817</v>
      </c>
      <c r="F398" s="82" t="str">
        <f t="shared" si="21"/>
        <v>Excl.</v>
      </c>
      <c r="G398" s="74">
        <f t="shared" si="20"/>
        <v>0</v>
      </c>
      <c r="H398" s="172">
        <v>3.945329012258701E-3</v>
      </c>
      <c r="I398" s="76">
        <f t="shared" si="22"/>
        <v>0</v>
      </c>
      <c r="J398" s="172" t="s">
        <v>107</v>
      </c>
      <c r="K398" s="77" t="str">
        <f t="shared" si="23"/>
        <v>n/a</v>
      </c>
      <c r="L398" s="124"/>
      <c r="M398" s="158"/>
      <c r="N398" s="182"/>
    </row>
    <row r="399" spans="2:14">
      <c r="B399" s="34" t="s">
        <v>838</v>
      </c>
      <c r="C399" s="73" t="s">
        <v>839</v>
      </c>
      <c r="D399" s="81">
        <v>169.8</v>
      </c>
      <c r="E399" s="82">
        <v>85.846519999999998</v>
      </c>
      <c r="F399" s="82">
        <f t="shared" si="21"/>
        <v>14576.739096000001</v>
      </c>
      <c r="G399" s="74">
        <f t="shared" si="20"/>
        <v>2.7115970844732092E-4</v>
      </c>
      <c r="H399" s="172">
        <v>1.2014134275618376E-2</v>
      </c>
      <c r="I399" s="76">
        <f t="shared" si="22"/>
        <v>3.2577491474236442E-6</v>
      </c>
      <c r="J399" s="172">
        <v>7.0000000000000007E-2</v>
      </c>
      <c r="K399" s="77">
        <f t="shared" si="23"/>
        <v>1.8981179591312467E-5</v>
      </c>
      <c r="L399" s="124"/>
      <c r="M399" s="158"/>
      <c r="N399" s="182"/>
    </row>
    <row r="400" spans="2:14">
      <c r="B400" s="34" t="s">
        <v>840</v>
      </c>
      <c r="C400" s="73" t="s">
        <v>841</v>
      </c>
      <c r="D400" s="81">
        <v>1208.25</v>
      </c>
      <c r="E400" s="82">
        <v>424.92635000000001</v>
      </c>
      <c r="F400" s="82">
        <f t="shared" si="21"/>
        <v>513417.26238750003</v>
      </c>
      <c r="G400" s="74">
        <f t="shared" si="20"/>
        <v>9.5507008984621923E-3</v>
      </c>
      <c r="H400" s="172" t="s">
        <v>57</v>
      </c>
      <c r="I400" s="76" t="str">
        <f t="shared" si="22"/>
        <v>n/a</v>
      </c>
      <c r="J400" s="172">
        <v>0.2</v>
      </c>
      <c r="K400" s="77">
        <f t="shared" si="23"/>
        <v>1.9101401796924385E-3</v>
      </c>
      <c r="L400" s="124"/>
      <c r="M400" s="158"/>
      <c r="N400" s="182"/>
    </row>
    <row r="401" spans="2:14">
      <c r="B401" s="34" t="s">
        <v>842</v>
      </c>
      <c r="C401" s="73" t="s">
        <v>843</v>
      </c>
      <c r="D401" s="81">
        <v>11.64</v>
      </c>
      <c r="E401" s="82">
        <v>2475.7722800000001</v>
      </c>
      <c r="F401" s="82" t="str">
        <f t="shared" si="21"/>
        <v>Excl.</v>
      </c>
      <c r="G401" s="74">
        <f t="shared" si="20"/>
        <v>0</v>
      </c>
      <c r="H401" s="172" t="s">
        <v>57</v>
      </c>
      <c r="I401" s="76" t="str">
        <f t="shared" si="22"/>
        <v>n/a</v>
      </c>
      <c r="J401" s="172" t="s">
        <v>107</v>
      </c>
      <c r="K401" s="77" t="str">
        <f t="shared" si="23"/>
        <v>n/a</v>
      </c>
      <c r="L401" s="124"/>
      <c r="M401" s="158"/>
      <c r="N401" s="182"/>
    </row>
    <row r="402" spans="2:14">
      <c r="B402" s="34" t="s">
        <v>844</v>
      </c>
      <c r="C402" s="73" t="s">
        <v>845</v>
      </c>
      <c r="D402" s="81">
        <v>125.66</v>
      </c>
      <c r="E402" s="82">
        <v>283.50042999999999</v>
      </c>
      <c r="F402" s="82">
        <f t="shared" si="21"/>
        <v>35624.6640338</v>
      </c>
      <c r="G402" s="74">
        <f t="shared" si="20"/>
        <v>6.6269783998464777E-4</v>
      </c>
      <c r="H402" s="172">
        <v>7.8943180009549575E-3</v>
      </c>
      <c r="I402" s="76">
        <f t="shared" si="22"/>
        <v>5.231547487384773E-6</v>
      </c>
      <c r="J402" s="172">
        <v>6.5000000000000002E-2</v>
      </c>
      <c r="K402" s="77">
        <f t="shared" si="23"/>
        <v>4.3075359599002109E-5</v>
      </c>
      <c r="L402" s="124"/>
      <c r="M402" s="158"/>
      <c r="N402" s="182"/>
    </row>
    <row r="403" spans="2:14">
      <c r="B403" s="34" t="s">
        <v>848</v>
      </c>
      <c r="C403" s="73" t="s">
        <v>849</v>
      </c>
      <c r="D403" s="81">
        <v>80.819999999999993</v>
      </c>
      <c r="E403" s="82">
        <v>237.96908999999999</v>
      </c>
      <c r="F403" s="82">
        <f t="shared" si="21"/>
        <v>19232.661853799997</v>
      </c>
      <c r="G403" s="74">
        <f t="shared" si="20"/>
        <v>3.5777020817868641E-4</v>
      </c>
      <c r="H403" s="172" t="s">
        <v>57</v>
      </c>
      <c r="I403" s="76" t="str">
        <f t="shared" si="22"/>
        <v>n/a</v>
      </c>
      <c r="J403" s="172">
        <v>0.06</v>
      </c>
      <c r="K403" s="77">
        <f t="shared" si="23"/>
        <v>2.1466212490721183E-5</v>
      </c>
      <c r="L403" s="124"/>
      <c r="M403" s="158"/>
      <c r="N403" s="182"/>
    </row>
    <row r="404" spans="2:14">
      <c r="B404" s="34" t="s">
        <v>846</v>
      </c>
      <c r="C404" s="73" t="s">
        <v>847</v>
      </c>
      <c r="D404" s="81">
        <v>318.64999999999998</v>
      </c>
      <c r="E404" s="82">
        <v>225.17830000000001</v>
      </c>
      <c r="F404" s="82">
        <f t="shared" si="21"/>
        <v>71753.065294999993</v>
      </c>
      <c r="G404" s="74">
        <f t="shared" si="20"/>
        <v>1.3347663107267141E-3</v>
      </c>
      <c r="H404" s="172">
        <v>2.1465557822061821E-2</v>
      </c>
      <c r="I404" s="76">
        <f t="shared" si="22"/>
        <v>2.8651503421844417E-5</v>
      </c>
      <c r="J404" s="172">
        <v>8.5000000000000006E-2</v>
      </c>
      <c r="K404" s="77">
        <f t="shared" si="23"/>
        <v>1.134551364117707E-4</v>
      </c>
      <c r="L404" s="124"/>
      <c r="M404" s="158"/>
      <c r="N404" s="182"/>
    </row>
    <row r="405" spans="2:14">
      <c r="B405" s="34" t="s">
        <v>850</v>
      </c>
      <c r="C405" s="73" t="s">
        <v>851</v>
      </c>
      <c r="D405" s="81">
        <v>266.51</v>
      </c>
      <c r="E405" s="82">
        <v>360.37704000000002</v>
      </c>
      <c r="F405" s="82">
        <f t="shared" si="21"/>
        <v>96044.0849304</v>
      </c>
      <c r="G405" s="74">
        <f t="shared" si="20"/>
        <v>1.786633203510072E-3</v>
      </c>
      <c r="H405" s="172">
        <v>1.8761022100484036E-2</v>
      </c>
      <c r="I405" s="76">
        <f t="shared" si="22"/>
        <v>3.3519065016511057E-5</v>
      </c>
      <c r="J405" s="172">
        <v>5.5E-2</v>
      </c>
      <c r="K405" s="77">
        <f t="shared" si="23"/>
        <v>9.826482619305396E-5</v>
      </c>
      <c r="L405" s="124"/>
      <c r="M405" s="158"/>
      <c r="N405" s="182"/>
    </row>
    <row r="406" spans="2:14">
      <c r="B406" s="34" t="s">
        <v>852</v>
      </c>
      <c r="C406" s="73" t="s">
        <v>853</v>
      </c>
      <c r="D406" s="81">
        <v>136.65</v>
      </c>
      <c r="E406" s="82">
        <v>207.51775000000001</v>
      </c>
      <c r="F406" s="82">
        <f t="shared" si="21"/>
        <v>28357.300537500003</v>
      </c>
      <c r="G406" s="74">
        <f t="shared" si="20"/>
        <v>5.2750874495734038E-4</v>
      </c>
      <c r="H406" s="172">
        <v>3.1906330040248815E-2</v>
      </c>
      <c r="I406" s="76">
        <f t="shared" si="22"/>
        <v>1.6830868115726341E-5</v>
      </c>
      <c r="J406" s="172">
        <v>4.4999999999999998E-2</v>
      </c>
      <c r="K406" s="77">
        <f t="shared" si="23"/>
        <v>2.3737893523080317E-5</v>
      </c>
      <c r="L406" s="124"/>
      <c r="M406" s="158"/>
      <c r="N406" s="182"/>
    </row>
    <row r="407" spans="2:14">
      <c r="B407" s="34" t="s">
        <v>854</v>
      </c>
      <c r="C407" s="73" t="s">
        <v>855</v>
      </c>
      <c r="D407" s="81">
        <v>94.74</v>
      </c>
      <c r="E407" s="82">
        <v>573.79524000000004</v>
      </c>
      <c r="F407" s="82">
        <f t="shared" si="21"/>
        <v>54361.3610376</v>
      </c>
      <c r="G407" s="74">
        <f t="shared" ref="G407:G470" si="24">IF(F407="Excl.",0,F407/SUM($F$23:$F$525))</f>
        <v>1.0112420008807138E-3</v>
      </c>
      <c r="H407" s="172">
        <v>1.1399620012666246E-2</v>
      </c>
      <c r="I407" s="76">
        <f t="shared" si="22"/>
        <v>1.1527774550888442E-5</v>
      </c>
      <c r="J407" s="172">
        <v>6.5000000000000002E-2</v>
      </c>
      <c r="K407" s="77">
        <f t="shared" si="23"/>
        <v>6.5730730057246396E-5</v>
      </c>
      <c r="L407" s="124"/>
      <c r="M407" s="158"/>
      <c r="N407" s="182"/>
    </row>
    <row r="408" spans="2:14">
      <c r="B408" s="34" t="s">
        <v>856</v>
      </c>
      <c r="C408" s="73" t="s">
        <v>857</v>
      </c>
      <c r="D408" s="81">
        <v>167.13</v>
      </c>
      <c r="E408" s="82">
        <v>1556.58934</v>
      </c>
      <c r="F408" s="82">
        <f t="shared" ref="F408:F471" si="25">IF(J408="","Excl.",D408*E408)</f>
        <v>260152.77639419999</v>
      </c>
      <c r="G408" s="74">
        <f t="shared" si="24"/>
        <v>4.8394191961746791E-3</v>
      </c>
      <c r="H408" s="172">
        <v>3.2310177705977383E-2</v>
      </c>
      <c r="I408" s="76">
        <f t="shared" ref="I408:I471" si="26">IFERROR($H408*$G408, "n/a")</f>
        <v>1.5636249422212211E-4</v>
      </c>
      <c r="J408" s="172">
        <v>0.05</v>
      </c>
      <c r="K408" s="77">
        <f t="shared" ref="K408:K471" si="27">IFERROR($J408*$G408, "n/a")</f>
        <v>2.4197095980873397E-4</v>
      </c>
      <c r="L408" s="124"/>
      <c r="M408" s="158"/>
      <c r="N408" s="182"/>
    </row>
    <row r="409" spans="2:14">
      <c r="B409" s="34" t="s">
        <v>858</v>
      </c>
      <c r="C409" s="73" t="s">
        <v>859</v>
      </c>
      <c r="D409" s="81">
        <v>256.25</v>
      </c>
      <c r="E409" s="82">
        <v>956</v>
      </c>
      <c r="F409" s="82">
        <f t="shared" si="25"/>
        <v>244975</v>
      </c>
      <c r="G409" s="74">
        <f t="shared" si="24"/>
        <v>4.5570788596408889E-3</v>
      </c>
      <c r="H409" s="172">
        <v>6.4936585365853658E-3</v>
      </c>
      <c r="I409" s="76">
        <f t="shared" si="26"/>
        <v>2.9592114038799763E-5</v>
      </c>
      <c r="J409" s="172">
        <v>0.22</v>
      </c>
      <c r="K409" s="77">
        <f t="shared" si="27"/>
        <v>1.0025573491209956E-3</v>
      </c>
      <c r="L409" s="124"/>
      <c r="M409" s="158"/>
      <c r="N409" s="182"/>
    </row>
    <row r="410" spans="2:14">
      <c r="B410" s="34" t="s">
        <v>860</v>
      </c>
      <c r="C410" s="73" t="s">
        <v>861</v>
      </c>
      <c r="D410" s="81">
        <v>79.430000000000007</v>
      </c>
      <c r="E410" s="82">
        <v>397.45251999999999</v>
      </c>
      <c r="F410" s="82">
        <f t="shared" si="25"/>
        <v>31569.653663600002</v>
      </c>
      <c r="G410" s="74">
        <f t="shared" si="24"/>
        <v>5.8726564472528261E-4</v>
      </c>
      <c r="H410" s="172">
        <v>1.0071761299257206E-3</v>
      </c>
      <c r="I410" s="76">
        <f t="shared" si="26"/>
        <v>5.9147993929274331E-7</v>
      </c>
      <c r="J410" s="172">
        <v>0.105</v>
      </c>
      <c r="K410" s="77">
        <f t="shared" si="27"/>
        <v>6.1662892696154675E-5</v>
      </c>
      <c r="L410" s="124"/>
      <c r="M410" s="158"/>
      <c r="N410" s="182"/>
    </row>
    <row r="411" spans="2:14">
      <c r="B411" s="34" t="s">
        <v>862</v>
      </c>
      <c r="C411" s="73" t="s">
        <v>863</v>
      </c>
      <c r="D411" s="81">
        <v>270.79000000000002</v>
      </c>
      <c r="E411" s="82">
        <v>39.240630000000003</v>
      </c>
      <c r="F411" s="82">
        <f t="shared" si="25"/>
        <v>10625.970197700002</v>
      </c>
      <c r="G411" s="74">
        <f t="shared" si="24"/>
        <v>1.9766663598780608E-4</v>
      </c>
      <c r="H411" s="172">
        <v>1.9941652202813989E-2</v>
      </c>
      <c r="I411" s="76">
        <f t="shared" si="26"/>
        <v>3.9417993069690641E-6</v>
      </c>
      <c r="J411" s="172">
        <v>0.1</v>
      </c>
      <c r="K411" s="77">
        <f t="shared" si="27"/>
        <v>1.9766663598780608E-5</v>
      </c>
      <c r="L411" s="124"/>
      <c r="M411" s="158"/>
      <c r="N411" s="182"/>
    </row>
    <row r="412" spans="2:14">
      <c r="B412" s="34" t="s">
        <v>864</v>
      </c>
      <c r="C412" s="73" t="s">
        <v>865</v>
      </c>
      <c r="D412" s="81">
        <v>526.30999999999995</v>
      </c>
      <c r="E412" s="82">
        <v>107.61382</v>
      </c>
      <c r="F412" s="82">
        <f t="shared" si="25"/>
        <v>56638.229604199994</v>
      </c>
      <c r="G412" s="74">
        <f t="shared" si="24"/>
        <v>1.0535968110084153E-3</v>
      </c>
      <c r="H412" s="172">
        <v>6.2700689707586785E-3</v>
      </c>
      <c r="I412" s="76">
        <f t="shared" si="26"/>
        <v>6.6061246723941607E-6</v>
      </c>
      <c r="J412" s="172">
        <v>7.4999999999999997E-2</v>
      </c>
      <c r="K412" s="77">
        <f t="shared" si="27"/>
        <v>7.9019760825631144E-5</v>
      </c>
      <c r="L412" s="124"/>
      <c r="M412" s="158"/>
      <c r="N412" s="182"/>
    </row>
    <row r="413" spans="2:14">
      <c r="B413" s="34" t="s">
        <v>866</v>
      </c>
      <c r="C413" s="73" t="s">
        <v>867</v>
      </c>
      <c r="D413" s="81">
        <v>81.36</v>
      </c>
      <c r="E413" s="82">
        <v>665.02605000000005</v>
      </c>
      <c r="F413" s="82">
        <f t="shared" si="25"/>
        <v>54106.519428000007</v>
      </c>
      <c r="G413" s="74">
        <f t="shared" si="24"/>
        <v>1.0065013811780298E-3</v>
      </c>
      <c r="H413" s="172">
        <v>2.7900688298918386E-2</v>
      </c>
      <c r="I413" s="76">
        <f t="shared" si="26"/>
        <v>2.8082081308679051E-5</v>
      </c>
      <c r="J413" s="172">
        <v>7.4999999999999997E-2</v>
      </c>
      <c r="K413" s="77">
        <f t="shared" si="27"/>
        <v>7.5487603588352236E-5</v>
      </c>
      <c r="L413" s="124"/>
      <c r="M413" s="158"/>
      <c r="N413" s="182"/>
    </row>
    <row r="414" spans="2:14">
      <c r="B414" s="34" t="s">
        <v>868</v>
      </c>
      <c r="C414" s="73" t="s">
        <v>869</v>
      </c>
      <c r="D414" s="81">
        <v>101.82</v>
      </c>
      <c r="E414" s="82">
        <v>208.12362999999999</v>
      </c>
      <c r="F414" s="82">
        <f t="shared" si="25"/>
        <v>21191.148006599997</v>
      </c>
      <c r="G414" s="74">
        <f t="shared" si="24"/>
        <v>3.9420239858107154E-4</v>
      </c>
      <c r="H414" s="172">
        <v>1.5714005107051662E-2</v>
      </c>
      <c r="I414" s="76">
        <f t="shared" si="26"/>
        <v>6.1944985045149734E-6</v>
      </c>
      <c r="J414" s="172">
        <v>9.5000000000000001E-2</v>
      </c>
      <c r="K414" s="77">
        <f t="shared" si="27"/>
        <v>3.7449227865201798E-5</v>
      </c>
      <c r="L414" s="124"/>
      <c r="M414" s="158"/>
      <c r="N414" s="182"/>
    </row>
    <row r="415" spans="2:14">
      <c r="B415" s="34" t="s">
        <v>870</v>
      </c>
      <c r="C415" s="73" t="s">
        <v>871</v>
      </c>
      <c r="D415" s="81">
        <v>32.51</v>
      </c>
      <c r="E415" s="82">
        <v>1864.27701</v>
      </c>
      <c r="F415" s="82">
        <f t="shared" si="25"/>
        <v>60607.645595099995</v>
      </c>
      <c r="G415" s="74">
        <f t="shared" si="24"/>
        <v>1.1274367607879883E-3</v>
      </c>
      <c r="H415" s="172">
        <v>1.5995078437403876E-2</v>
      </c>
      <c r="I415" s="76">
        <f t="shared" si="26"/>
        <v>1.8033439422016425E-5</v>
      </c>
      <c r="J415" s="172">
        <v>8.5000000000000006E-2</v>
      </c>
      <c r="K415" s="77">
        <f t="shared" si="27"/>
        <v>9.5832124666979011E-5</v>
      </c>
      <c r="L415" s="124"/>
      <c r="M415" s="158"/>
      <c r="N415" s="182"/>
    </row>
    <row r="416" spans="2:14">
      <c r="B416" s="34" t="s">
        <v>872</v>
      </c>
      <c r="C416" s="73" t="s">
        <v>873</v>
      </c>
      <c r="D416" s="81">
        <v>81.34</v>
      </c>
      <c r="E416" s="82">
        <v>587.1</v>
      </c>
      <c r="F416" s="82">
        <f t="shared" si="25"/>
        <v>47754.714000000007</v>
      </c>
      <c r="G416" s="74">
        <f t="shared" si="24"/>
        <v>8.8834369881660093E-4</v>
      </c>
      <c r="H416" s="172" t="s">
        <v>57</v>
      </c>
      <c r="I416" s="76" t="str">
        <f t="shared" si="26"/>
        <v>n/a</v>
      </c>
      <c r="J416" s="172">
        <v>6.5000000000000002E-2</v>
      </c>
      <c r="K416" s="77">
        <f t="shared" si="27"/>
        <v>5.774234042307906E-5</v>
      </c>
      <c r="L416" s="124"/>
      <c r="M416" s="158"/>
      <c r="N416" s="182"/>
    </row>
    <row r="417" spans="2:14">
      <c r="B417" s="34" t="s">
        <v>874</v>
      </c>
      <c r="C417" s="73" t="s">
        <v>875</v>
      </c>
      <c r="D417" s="81">
        <v>514.80999999999995</v>
      </c>
      <c r="E417" s="82">
        <v>94.271569999999997</v>
      </c>
      <c r="F417" s="82">
        <f t="shared" si="25"/>
        <v>48531.946951699996</v>
      </c>
      <c r="G417" s="74">
        <f t="shared" si="24"/>
        <v>9.0280195722341105E-4</v>
      </c>
      <c r="H417" s="172">
        <v>1.2431770944620345E-2</v>
      </c>
      <c r="I417" s="76">
        <f t="shared" si="26"/>
        <v>1.1223427140556382E-5</v>
      </c>
      <c r="J417" s="172">
        <v>0.09</v>
      </c>
      <c r="K417" s="77">
        <f t="shared" si="27"/>
        <v>8.1252176150106993E-5</v>
      </c>
      <c r="L417" s="124"/>
      <c r="M417" s="158"/>
      <c r="N417" s="182"/>
    </row>
    <row r="418" spans="2:14">
      <c r="B418" s="34" t="s">
        <v>876</v>
      </c>
      <c r="C418" s="73" t="s">
        <v>877</v>
      </c>
      <c r="D418" s="81">
        <v>317.08999999999997</v>
      </c>
      <c r="E418" s="82">
        <v>50.845149999999997</v>
      </c>
      <c r="F418" s="82">
        <f t="shared" si="25"/>
        <v>16122.488613499998</v>
      </c>
      <c r="G418" s="74">
        <f t="shared" si="24"/>
        <v>2.9991408113228609E-4</v>
      </c>
      <c r="H418" s="172" t="s">
        <v>57</v>
      </c>
      <c r="I418" s="76" t="str">
        <f t="shared" si="26"/>
        <v>n/a</v>
      </c>
      <c r="J418" s="172">
        <v>0.03</v>
      </c>
      <c r="K418" s="77">
        <f t="shared" si="27"/>
        <v>8.9974224339685822E-6</v>
      </c>
      <c r="L418" s="124"/>
      <c r="M418" s="158"/>
      <c r="N418" s="182"/>
    </row>
    <row r="419" spans="2:14">
      <c r="B419" s="34" t="s">
        <v>878</v>
      </c>
      <c r="C419" s="73" t="s">
        <v>879</v>
      </c>
      <c r="D419" s="81">
        <v>106.1</v>
      </c>
      <c r="E419" s="82">
        <v>198.09598</v>
      </c>
      <c r="F419" s="82">
        <f t="shared" si="25"/>
        <v>21017.983477999998</v>
      </c>
      <c r="G419" s="74">
        <f t="shared" si="24"/>
        <v>3.9098115391315548E-4</v>
      </c>
      <c r="H419" s="172">
        <v>9.0480678605089539E-3</v>
      </c>
      <c r="I419" s="76">
        <f t="shared" si="26"/>
        <v>3.5376240127863266E-6</v>
      </c>
      <c r="J419" s="172">
        <v>6.5000000000000002E-2</v>
      </c>
      <c r="K419" s="77">
        <f t="shared" si="27"/>
        <v>2.5413775004355107E-5</v>
      </c>
      <c r="L419" s="124"/>
      <c r="M419" s="158"/>
      <c r="N419" s="182"/>
    </row>
    <row r="420" spans="2:14">
      <c r="B420" s="34" t="s">
        <v>880</v>
      </c>
      <c r="C420" s="73" t="s">
        <v>881</v>
      </c>
      <c r="D420" s="81">
        <v>162.12</v>
      </c>
      <c r="E420" s="82">
        <v>297.55432999999999</v>
      </c>
      <c r="F420" s="82">
        <f t="shared" si="25"/>
        <v>48239.507979599999</v>
      </c>
      <c r="G420" s="74">
        <f t="shared" si="24"/>
        <v>8.9736194310975853E-4</v>
      </c>
      <c r="H420" s="172" t="s">
        <v>57</v>
      </c>
      <c r="I420" s="76" t="str">
        <f t="shared" si="26"/>
        <v>n/a</v>
      </c>
      <c r="J420" s="172">
        <v>0.06</v>
      </c>
      <c r="K420" s="77">
        <f t="shared" si="27"/>
        <v>5.3841716586585509E-5</v>
      </c>
      <c r="L420" s="124"/>
      <c r="M420" s="158"/>
      <c r="N420" s="182"/>
    </row>
    <row r="421" spans="2:14">
      <c r="B421" s="34" t="s">
        <v>882</v>
      </c>
      <c r="C421" s="73" t="s">
        <v>883</v>
      </c>
      <c r="D421" s="81">
        <v>111.98</v>
      </c>
      <c r="E421" s="82">
        <v>106.85272999999999</v>
      </c>
      <c r="F421" s="82">
        <f t="shared" si="25"/>
        <v>11965.3687054</v>
      </c>
      <c r="G421" s="74">
        <f t="shared" si="24"/>
        <v>2.2258242177849579E-4</v>
      </c>
      <c r="H421" s="172">
        <v>3.750669762457582E-2</v>
      </c>
      <c r="I421" s="76">
        <f t="shared" si="26"/>
        <v>8.3483315901918417E-6</v>
      </c>
      <c r="J421" s="172">
        <v>-6.5000000000000002E-2</v>
      </c>
      <c r="K421" s="77">
        <f t="shared" si="27"/>
        <v>-1.4467857415602226E-5</v>
      </c>
      <c r="L421" s="124"/>
      <c r="M421" s="158"/>
      <c r="N421" s="182"/>
    </row>
    <row r="422" spans="2:14">
      <c r="B422" s="34" t="s">
        <v>884</v>
      </c>
      <c r="C422" s="73" t="s">
        <v>885</v>
      </c>
      <c r="D422" s="81">
        <v>595.29</v>
      </c>
      <c r="E422" s="82">
        <v>897.27417000000003</v>
      </c>
      <c r="F422" s="82">
        <f t="shared" si="25"/>
        <v>534138.34065929998</v>
      </c>
      <c r="G422" s="74">
        <f t="shared" si="24"/>
        <v>9.9361589563921188E-3</v>
      </c>
      <c r="H422" s="172">
        <v>5.1067546909909457E-3</v>
      </c>
      <c r="I422" s="76">
        <f t="shared" si="26"/>
        <v>5.0741526360987153E-5</v>
      </c>
      <c r="J422" s="172">
        <v>0.11</v>
      </c>
      <c r="K422" s="77">
        <f t="shared" si="27"/>
        <v>1.0929774852031331E-3</v>
      </c>
      <c r="L422" s="124"/>
      <c r="M422" s="158"/>
      <c r="N422" s="182"/>
    </row>
    <row r="423" spans="2:14">
      <c r="B423" s="34" t="s">
        <v>1292</v>
      </c>
      <c r="C423" s="73" t="s">
        <v>1293</v>
      </c>
      <c r="D423" s="81">
        <v>136.68</v>
      </c>
      <c r="E423" s="82">
        <v>323.27069999999998</v>
      </c>
      <c r="F423" s="82">
        <f t="shared" si="25"/>
        <v>44184.639276000002</v>
      </c>
      <c r="G423" s="74">
        <f t="shared" si="24"/>
        <v>8.2193238316366198E-4</v>
      </c>
      <c r="H423" s="172" t="s">
        <v>57</v>
      </c>
      <c r="I423" s="76" t="str">
        <f t="shared" si="26"/>
        <v>n/a</v>
      </c>
      <c r="J423" s="172">
        <v>0.215</v>
      </c>
      <c r="K423" s="77">
        <f t="shared" si="27"/>
        <v>1.7671546238018731E-4</v>
      </c>
      <c r="L423" s="124"/>
      <c r="M423" s="158"/>
      <c r="N423" s="182"/>
    </row>
    <row r="424" spans="2:14">
      <c r="B424" s="34" t="s">
        <v>886</v>
      </c>
      <c r="C424" s="73" t="s">
        <v>887</v>
      </c>
      <c r="D424" s="81">
        <v>61.35</v>
      </c>
      <c r="E424" s="82">
        <v>150.07214999999999</v>
      </c>
      <c r="F424" s="82">
        <f t="shared" si="25"/>
        <v>9206.9264024999993</v>
      </c>
      <c r="G424" s="74">
        <f t="shared" si="24"/>
        <v>1.7126927103215548E-4</v>
      </c>
      <c r="H424" s="172" t="s">
        <v>57</v>
      </c>
      <c r="I424" s="76" t="str">
        <f t="shared" si="26"/>
        <v>n/a</v>
      </c>
      <c r="J424" s="172">
        <v>2.5000000000000001E-2</v>
      </c>
      <c r="K424" s="77">
        <f t="shared" si="27"/>
        <v>4.2817317758038874E-6</v>
      </c>
      <c r="L424" s="124"/>
      <c r="M424" s="158"/>
      <c r="N424" s="182"/>
    </row>
    <row r="425" spans="2:14">
      <c r="B425" s="34" t="s">
        <v>888</v>
      </c>
      <c r="C425" s="73" t="s">
        <v>889</v>
      </c>
      <c r="D425" s="81">
        <v>176.6</v>
      </c>
      <c r="E425" s="82">
        <v>572.42309</v>
      </c>
      <c r="F425" s="82">
        <f t="shared" si="25"/>
        <v>101089.917694</v>
      </c>
      <c r="G425" s="74">
        <f t="shared" si="24"/>
        <v>1.8804968949736292E-3</v>
      </c>
      <c r="H425" s="172">
        <v>1.087202718006795E-2</v>
      </c>
      <c r="I425" s="76">
        <f t="shared" si="26"/>
        <v>2.0444813354186681E-5</v>
      </c>
      <c r="J425" s="172">
        <v>7.0000000000000007E-2</v>
      </c>
      <c r="K425" s="77">
        <f t="shared" si="27"/>
        <v>1.3163478264815407E-4</v>
      </c>
      <c r="L425" s="124"/>
      <c r="M425" s="158"/>
      <c r="N425" s="182"/>
    </row>
    <row r="426" spans="2:14">
      <c r="B426" s="34" t="s">
        <v>890</v>
      </c>
      <c r="C426" s="73" t="s">
        <v>891</v>
      </c>
      <c r="D426" s="81">
        <v>47.36</v>
      </c>
      <c r="E426" s="82">
        <v>522.12504000000001</v>
      </c>
      <c r="F426" s="82" t="str">
        <f t="shared" si="25"/>
        <v>Excl.</v>
      </c>
      <c r="G426" s="74">
        <f t="shared" si="24"/>
        <v>0</v>
      </c>
      <c r="H426" s="172">
        <v>3.6385135135135138E-2</v>
      </c>
      <c r="I426" s="76">
        <f t="shared" si="26"/>
        <v>0</v>
      </c>
      <c r="J426" s="172" t="s">
        <v>107</v>
      </c>
      <c r="K426" s="77" t="str">
        <f t="shared" si="27"/>
        <v>n/a</v>
      </c>
      <c r="L426" s="124"/>
      <c r="M426" s="158"/>
      <c r="N426" s="182"/>
    </row>
    <row r="427" spans="2:14">
      <c r="B427" s="34" t="s">
        <v>892</v>
      </c>
      <c r="C427" s="73" t="s">
        <v>893</v>
      </c>
      <c r="D427" s="81">
        <v>69.81</v>
      </c>
      <c r="E427" s="82">
        <v>522.37858000000006</v>
      </c>
      <c r="F427" s="82">
        <f t="shared" si="25"/>
        <v>36467.248669800007</v>
      </c>
      <c r="G427" s="74">
        <f t="shared" si="24"/>
        <v>6.7837178480421639E-4</v>
      </c>
      <c r="H427" s="172">
        <v>2.2919352528291078E-2</v>
      </c>
      <c r="I427" s="76">
        <f t="shared" si="26"/>
        <v>1.5547842081173849E-5</v>
      </c>
      <c r="J427" s="172">
        <v>7.0000000000000007E-2</v>
      </c>
      <c r="K427" s="77">
        <f t="shared" si="27"/>
        <v>4.7486024936295154E-5</v>
      </c>
      <c r="L427" s="124"/>
      <c r="M427" s="158"/>
      <c r="N427" s="182"/>
    </row>
    <row r="428" spans="2:14">
      <c r="B428" s="34" t="s">
        <v>894</v>
      </c>
      <c r="C428" s="73" t="s">
        <v>895</v>
      </c>
      <c r="D428" s="81">
        <v>42.14</v>
      </c>
      <c r="E428" s="82">
        <v>1340.885</v>
      </c>
      <c r="F428" s="82">
        <f t="shared" si="25"/>
        <v>56504.893900000003</v>
      </c>
      <c r="G428" s="74">
        <f t="shared" si="24"/>
        <v>1.0511164708967911E-3</v>
      </c>
      <c r="H428" s="172" t="s">
        <v>57</v>
      </c>
      <c r="I428" s="76" t="str">
        <f t="shared" si="26"/>
        <v>n/a</v>
      </c>
      <c r="J428" s="172">
        <v>0.17499999999999999</v>
      </c>
      <c r="K428" s="77">
        <f t="shared" si="27"/>
        <v>1.8394538240693845E-4</v>
      </c>
      <c r="L428" s="124"/>
      <c r="M428" s="158"/>
      <c r="N428" s="182"/>
    </row>
    <row r="429" spans="2:14">
      <c r="B429" s="34" t="s">
        <v>896</v>
      </c>
      <c r="C429" s="73" t="s">
        <v>897</v>
      </c>
      <c r="D429" s="81">
        <v>126.75</v>
      </c>
      <c r="E429" s="82">
        <v>103.97653</v>
      </c>
      <c r="F429" s="82">
        <f t="shared" si="25"/>
        <v>13179.0251775</v>
      </c>
      <c r="G429" s="74">
        <f t="shared" si="24"/>
        <v>2.4515912655193489E-4</v>
      </c>
      <c r="H429" s="172">
        <v>7.889546351084813E-3</v>
      </c>
      <c r="I429" s="76">
        <f t="shared" si="26"/>
        <v>1.9341942923229577E-6</v>
      </c>
      <c r="J429" s="172">
        <v>0.27</v>
      </c>
      <c r="K429" s="77">
        <f t="shared" si="27"/>
        <v>6.6192964169022432E-5</v>
      </c>
      <c r="L429" s="124"/>
      <c r="M429" s="158"/>
      <c r="N429" s="182"/>
    </row>
    <row r="430" spans="2:14">
      <c r="B430" s="34" t="s">
        <v>898</v>
      </c>
      <c r="C430" s="73" t="s">
        <v>899</v>
      </c>
      <c r="D430" s="81">
        <v>166.49</v>
      </c>
      <c r="E430" s="82">
        <v>234.47273000000001</v>
      </c>
      <c r="F430" s="82">
        <f t="shared" si="25"/>
        <v>39037.364817700007</v>
      </c>
      <c r="G430" s="74">
        <f t="shared" si="24"/>
        <v>7.2618165097185303E-4</v>
      </c>
      <c r="H430" s="172" t="s">
        <v>57</v>
      </c>
      <c r="I430" s="76" t="str">
        <f t="shared" si="26"/>
        <v>n/a</v>
      </c>
      <c r="J430" s="172">
        <v>0.18</v>
      </c>
      <c r="K430" s="77">
        <f t="shared" si="27"/>
        <v>1.3071269717493354E-4</v>
      </c>
      <c r="L430" s="124"/>
      <c r="M430" s="158"/>
      <c r="N430" s="182"/>
    </row>
    <row r="431" spans="2:14">
      <c r="B431" s="34" t="s">
        <v>900</v>
      </c>
      <c r="C431" s="73" t="s">
        <v>901</v>
      </c>
      <c r="D431" s="81">
        <v>215.61</v>
      </c>
      <c r="E431" s="82">
        <v>50.459209999999999</v>
      </c>
      <c r="F431" s="82">
        <f t="shared" si="25"/>
        <v>10879.510268100001</v>
      </c>
      <c r="G431" s="74">
        <f t="shared" si="24"/>
        <v>2.0238304417187258E-4</v>
      </c>
      <c r="H431" s="172">
        <v>1.4841612170121981E-2</v>
      </c>
      <c r="I431" s="76">
        <f t="shared" si="26"/>
        <v>3.0036906514075988E-6</v>
      </c>
      <c r="J431" s="172">
        <v>9.5000000000000001E-2</v>
      </c>
      <c r="K431" s="77">
        <f t="shared" si="27"/>
        <v>1.9226389196327895E-5</v>
      </c>
      <c r="L431" s="124"/>
      <c r="M431" s="158"/>
      <c r="N431" s="182"/>
    </row>
    <row r="432" spans="2:14">
      <c r="B432" s="34" t="s">
        <v>902</v>
      </c>
      <c r="C432" s="73" t="s">
        <v>903</v>
      </c>
      <c r="D432" s="81">
        <v>145.56</v>
      </c>
      <c r="E432" s="82">
        <v>193.4308</v>
      </c>
      <c r="F432" s="82">
        <f t="shared" si="25"/>
        <v>28155.787248000001</v>
      </c>
      <c r="G432" s="74">
        <f t="shared" si="24"/>
        <v>5.2376015040068297E-4</v>
      </c>
      <c r="H432" s="172">
        <v>1.2091233855454795E-2</v>
      </c>
      <c r="I432" s="76">
        <f t="shared" si="26"/>
        <v>6.3329064626628337E-6</v>
      </c>
      <c r="J432" s="172">
        <v>0.185</v>
      </c>
      <c r="K432" s="77">
        <f t="shared" si="27"/>
        <v>9.6895627824126346E-5</v>
      </c>
      <c r="L432" s="124"/>
      <c r="M432" s="158"/>
      <c r="N432" s="182"/>
    </row>
    <row r="433" spans="2:14">
      <c r="B433" s="34" t="s">
        <v>904</v>
      </c>
      <c r="C433" s="73" t="s">
        <v>905</v>
      </c>
      <c r="D433" s="81">
        <v>27.39</v>
      </c>
      <c r="E433" s="82">
        <v>892.30835000000002</v>
      </c>
      <c r="F433" s="82">
        <f t="shared" si="25"/>
        <v>24440.3257065</v>
      </c>
      <c r="G433" s="74">
        <f t="shared" si="24"/>
        <v>4.5464431717452355E-4</v>
      </c>
      <c r="H433" s="172">
        <v>3.8700255567725446E-2</v>
      </c>
      <c r="I433" s="76">
        <f t="shared" si="26"/>
        <v>1.7594851267068088E-5</v>
      </c>
      <c r="J433" s="172">
        <v>7.0000000000000007E-2</v>
      </c>
      <c r="K433" s="77">
        <f t="shared" si="27"/>
        <v>3.1825102202216655E-5</v>
      </c>
      <c r="L433" s="124"/>
      <c r="M433" s="158"/>
      <c r="N433" s="182"/>
    </row>
    <row r="434" spans="2:14">
      <c r="B434" s="34" t="s">
        <v>906</v>
      </c>
      <c r="C434" s="73" t="s">
        <v>907</v>
      </c>
      <c r="D434" s="81">
        <v>62.41</v>
      </c>
      <c r="E434" s="82">
        <v>976.42818999999997</v>
      </c>
      <c r="F434" s="82">
        <f t="shared" si="25"/>
        <v>60938.883337899992</v>
      </c>
      <c r="G434" s="74">
        <f t="shared" si="24"/>
        <v>1.1335985181723295E-3</v>
      </c>
      <c r="H434" s="172" t="s">
        <v>57</v>
      </c>
      <c r="I434" s="76" t="str">
        <f t="shared" si="26"/>
        <v>n/a</v>
      </c>
      <c r="J434" s="172">
        <v>0.12</v>
      </c>
      <c r="K434" s="77">
        <f t="shared" si="27"/>
        <v>1.3603182218067952E-4</v>
      </c>
      <c r="L434" s="124"/>
      <c r="M434" s="158"/>
      <c r="N434" s="182"/>
    </row>
    <row r="435" spans="2:14">
      <c r="B435" s="34" t="s">
        <v>908</v>
      </c>
      <c r="C435" s="73" t="s">
        <v>909</v>
      </c>
      <c r="D435" s="81">
        <v>33.4</v>
      </c>
      <c r="E435" s="82">
        <v>317.37833000000001</v>
      </c>
      <c r="F435" s="82">
        <f t="shared" si="25"/>
        <v>10600.436222</v>
      </c>
      <c r="G435" s="74">
        <f t="shared" si="24"/>
        <v>1.9719164735278183E-4</v>
      </c>
      <c r="H435" s="172">
        <v>2.6347305389221559E-2</v>
      </c>
      <c r="I435" s="76">
        <f t="shared" si="26"/>
        <v>5.1954685530074262E-6</v>
      </c>
      <c r="J435" s="172">
        <v>-0.08</v>
      </c>
      <c r="K435" s="77">
        <f t="shared" si="27"/>
        <v>-1.5775331788222548E-5</v>
      </c>
      <c r="L435" s="124"/>
      <c r="M435" s="158"/>
      <c r="N435" s="182"/>
    </row>
    <row r="436" spans="2:14">
      <c r="B436" s="34" t="s">
        <v>910</v>
      </c>
      <c r="C436" s="73" t="s">
        <v>911</v>
      </c>
      <c r="D436" s="81">
        <v>45.4</v>
      </c>
      <c r="E436" s="82">
        <v>985.87911999999994</v>
      </c>
      <c r="F436" s="82">
        <f t="shared" si="25"/>
        <v>44758.912047999998</v>
      </c>
      <c r="G436" s="74">
        <f t="shared" si="24"/>
        <v>8.3261513164390919E-4</v>
      </c>
      <c r="H436" s="172">
        <v>2.0264317180616741E-2</v>
      </c>
      <c r="I436" s="76">
        <f t="shared" si="26"/>
        <v>1.6872377117013138E-5</v>
      </c>
      <c r="J436" s="172">
        <v>0.2</v>
      </c>
      <c r="K436" s="77">
        <f t="shared" si="27"/>
        <v>1.6652302632878184E-4</v>
      </c>
      <c r="L436" s="124"/>
      <c r="M436" s="158"/>
      <c r="N436" s="182"/>
    </row>
    <row r="437" spans="2:14">
      <c r="B437" s="34" t="s">
        <v>912</v>
      </c>
      <c r="C437" s="73" t="s">
        <v>913</v>
      </c>
      <c r="D437" s="81">
        <v>214.8</v>
      </c>
      <c r="E437" s="82">
        <v>118.19213000000001</v>
      </c>
      <c r="F437" s="82">
        <f t="shared" si="25"/>
        <v>25387.669524000001</v>
      </c>
      <c r="G437" s="74">
        <f t="shared" si="24"/>
        <v>4.7226701534184982E-4</v>
      </c>
      <c r="H437" s="172">
        <v>7.4487895716945996E-3</v>
      </c>
      <c r="I437" s="76">
        <f t="shared" si="26"/>
        <v>3.5178176189337045E-6</v>
      </c>
      <c r="J437" s="172">
        <v>0.39</v>
      </c>
      <c r="K437" s="77">
        <f t="shared" si="27"/>
        <v>1.8418413598332144E-4</v>
      </c>
      <c r="L437" s="124"/>
      <c r="M437" s="158"/>
      <c r="N437" s="182"/>
    </row>
    <row r="438" spans="2:14">
      <c r="B438" s="34" t="s">
        <v>393</v>
      </c>
      <c r="C438" s="73" t="s">
        <v>394</v>
      </c>
      <c r="D438" s="81">
        <v>129.13999999999999</v>
      </c>
      <c r="E438" s="82">
        <v>331.77994000000001</v>
      </c>
      <c r="F438" s="82">
        <f t="shared" si="25"/>
        <v>42846.061451599999</v>
      </c>
      <c r="G438" s="74">
        <f t="shared" si="24"/>
        <v>7.9703186390431985E-4</v>
      </c>
      <c r="H438" s="172">
        <v>3.9027412110887415E-2</v>
      </c>
      <c r="I438" s="76">
        <f t="shared" si="26"/>
        <v>3.1106091018102624E-5</v>
      </c>
      <c r="J438" s="172">
        <v>6.5000000000000002E-2</v>
      </c>
      <c r="K438" s="77">
        <f t="shared" si="27"/>
        <v>5.1807071153780791E-5</v>
      </c>
      <c r="L438" s="124"/>
      <c r="M438" s="158"/>
      <c r="N438" s="182"/>
    </row>
    <row r="439" spans="2:14">
      <c r="B439" s="34" t="s">
        <v>914</v>
      </c>
      <c r="C439" s="73" t="s">
        <v>915</v>
      </c>
      <c r="D439" s="81">
        <v>86.63</v>
      </c>
      <c r="E439" s="82">
        <v>161.97296</v>
      </c>
      <c r="F439" s="82" t="str">
        <f t="shared" si="25"/>
        <v>Excl.</v>
      </c>
      <c r="G439" s="74">
        <f t="shared" si="24"/>
        <v>0</v>
      </c>
      <c r="H439" s="172">
        <v>2.3086690522913546E-2</v>
      </c>
      <c r="I439" s="76">
        <f t="shared" si="26"/>
        <v>0</v>
      </c>
      <c r="J439" s="172" t="s">
        <v>107</v>
      </c>
      <c r="K439" s="77" t="str">
        <f t="shared" si="27"/>
        <v>n/a</v>
      </c>
      <c r="L439" s="124"/>
      <c r="M439" s="158"/>
      <c r="N439" s="182"/>
    </row>
    <row r="440" spans="2:14">
      <c r="B440" s="34" t="s">
        <v>916</v>
      </c>
      <c r="C440" s="73" t="s">
        <v>917</v>
      </c>
      <c r="D440" s="81">
        <v>180.92</v>
      </c>
      <c r="E440" s="82">
        <v>128.29732999999999</v>
      </c>
      <c r="F440" s="82">
        <f t="shared" si="25"/>
        <v>23211.552943599996</v>
      </c>
      <c r="G440" s="74">
        <f t="shared" si="24"/>
        <v>4.3178641583310452E-4</v>
      </c>
      <c r="H440" s="172">
        <v>8.8436878178200316E-3</v>
      </c>
      <c r="I440" s="76">
        <f t="shared" si="26"/>
        <v>3.818584265603401E-6</v>
      </c>
      <c r="J440" s="172">
        <v>0.11</v>
      </c>
      <c r="K440" s="77">
        <f t="shared" si="27"/>
        <v>4.7496505741641498E-5</v>
      </c>
      <c r="L440" s="124"/>
      <c r="M440" s="158"/>
      <c r="N440" s="182"/>
    </row>
    <row r="441" spans="2:14">
      <c r="B441" s="34" t="s">
        <v>918</v>
      </c>
      <c r="C441" s="73" t="s">
        <v>919</v>
      </c>
      <c r="D441" s="81">
        <v>23.22</v>
      </c>
      <c r="E441" s="82">
        <v>357.78645999999998</v>
      </c>
      <c r="F441" s="82">
        <f t="shared" si="25"/>
        <v>8307.8016011999989</v>
      </c>
      <c r="G441" s="74">
        <f t="shared" si="24"/>
        <v>1.5454355361534539E-4</v>
      </c>
      <c r="H441" s="172">
        <v>4.3066322136089588E-2</v>
      </c>
      <c r="I441" s="76">
        <f t="shared" si="26"/>
        <v>6.6556224640544977E-6</v>
      </c>
      <c r="J441" s="172">
        <v>0.03</v>
      </c>
      <c r="K441" s="77">
        <f t="shared" si="27"/>
        <v>4.6363066084603618E-6</v>
      </c>
      <c r="L441" s="124"/>
      <c r="M441" s="158"/>
      <c r="N441" s="182"/>
    </row>
    <row r="442" spans="2:14">
      <c r="B442" s="34" t="s">
        <v>1278</v>
      </c>
      <c r="C442" s="73" t="s">
        <v>1279</v>
      </c>
      <c r="D442" s="81">
        <v>189.56</v>
      </c>
      <c r="E442" s="82">
        <v>82.136889999999994</v>
      </c>
      <c r="F442" s="82" t="str">
        <f t="shared" si="25"/>
        <v>Excl.</v>
      </c>
      <c r="G442" s="74">
        <f t="shared" si="24"/>
        <v>0</v>
      </c>
      <c r="H442" s="172">
        <v>8.0185693184216082E-3</v>
      </c>
      <c r="I442" s="76">
        <f t="shared" si="26"/>
        <v>0</v>
      </c>
      <c r="J442" s="172" t="s">
        <v>107</v>
      </c>
      <c r="K442" s="77" t="str">
        <f t="shared" si="27"/>
        <v>n/a</v>
      </c>
      <c r="L442" s="124"/>
      <c r="M442" s="158"/>
      <c r="N442" s="182"/>
    </row>
    <row r="443" spans="2:14">
      <c r="B443" s="34" t="s">
        <v>836</v>
      </c>
      <c r="C443" s="73" t="s">
        <v>920</v>
      </c>
      <c r="D443" s="81">
        <v>213.53</v>
      </c>
      <c r="E443" s="82">
        <v>5430</v>
      </c>
      <c r="F443" s="82">
        <f t="shared" si="25"/>
        <v>1159467.8999999999</v>
      </c>
      <c r="G443" s="74">
        <f t="shared" si="24"/>
        <v>2.1568677030399899E-2</v>
      </c>
      <c r="H443" s="172">
        <v>3.9338734604036901E-3</v>
      </c>
      <c r="I443" s="76">
        <f t="shared" si="26"/>
        <v>8.4848446145908843E-5</v>
      </c>
      <c r="J443" s="172">
        <v>0.12</v>
      </c>
      <c r="K443" s="77">
        <f t="shared" si="27"/>
        <v>2.5882412436479879E-3</v>
      </c>
      <c r="L443" s="124"/>
      <c r="M443" s="158"/>
      <c r="N443" s="182"/>
    </row>
    <row r="444" spans="2:14">
      <c r="B444" s="34" t="s">
        <v>921</v>
      </c>
      <c r="C444" s="73" t="s">
        <v>922</v>
      </c>
      <c r="D444" s="81">
        <v>195.19</v>
      </c>
      <c r="E444" s="82">
        <v>107.24764999999999</v>
      </c>
      <c r="F444" s="82">
        <f t="shared" si="25"/>
        <v>20933.668803499997</v>
      </c>
      <c r="G444" s="74">
        <f t="shared" si="24"/>
        <v>3.8941271378366694E-4</v>
      </c>
      <c r="H444" s="172" t="s">
        <v>57</v>
      </c>
      <c r="I444" s="76" t="str">
        <f t="shared" si="26"/>
        <v>n/a</v>
      </c>
      <c r="J444" s="172">
        <v>0.26</v>
      </c>
      <c r="K444" s="77">
        <f t="shared" si="27"/>
        <v>1.0124730558375341E-4</v>
      </c>
      <c r="L444" s="124"/>
      <c r="M444" s="158"/>
      <c r="N444" s="182"/>
    </row>
    <row r="445" spans="2:14">
      <c r="B445" s="34" t="s">
        <v>923</v>
      </c>
      <c r="C445" s="73" t="s">
        <v>924</v>
      </c>
      <c r="D445" s="81">
        <v>351.78</v>
      </c>
      <c r="E445" s="82">
        <v>1698.68253</v>
      </c>
      <c r="F445" s="82">
        <f t="shared" si="25"/>
        <v>597562.54040339997</v>
      </c>
      <c r="G445" s="74">
        <f t="shared" si="24"/>
        <v>1.1115989877275797E-2</v>
      </c>
      <c r="H445" s="172">
        <v>6.7087384160554901E-3</v>
      </c>
      <c r="I445" s="76">
        <f t="shared" si="26"/>
        <v>7.4574268322164097E-5</v>
      </c>
      <c r="J445" s="172">
        <v>0.105</v>
      </c>
      <c r="K445" s="77">
        <f t="shared" si="27"/>
        <v>1.1671789371139585E-3</v>
      </c>
      <c r="L445" s="124"/>
      <c r="M445" s="158"/>
      <c r="N445" s="182"/>
    </row>
    <row r="446" spans="2:14">
      <c r="B446" s="34" t="s">
        <v>925</v>
      </c>
      <c r="C446" s="73" t="s">
        <v>926</v>
      </c>
      <c r="D446" s="81">
        <v>145.82</v>
      </c>
      <c r="E446" s="82">
        <v>117.07114</v>
      </c>
      <c r="F446" s="82">
        <f t="shared" si="25"/>
        <v>17071.313634800001</v>
      </c>
      <c r="G446" s="74">
        <f t="shared" si="24"/>
        <v>3.1756433297865636E-4</v>
      </c>
      <c r="H446" s="172">
        <v>4.1558085310656974E-2</v>
      </c>
      <c r="I446" s="76">
        <f t="shared" si="26"/>
        <v>1.3197365641548879E-5</v>
      </c>
      <c r="J446" s="172">
        <v>-0.13500000000000001</v>
      </c>
      <c r="K446" s="77">
        <f t="shared" si="27"/>
        <v>-4.2871184952118613E-5</v>
      </c>
      <c r="L446" s="124"/>
      <c r="M446" s="158"/>
      <c r="N446" s="182"/>
    </row>
    <row r="447" spans="2:14">
      <c r="B447" s="34" t="s">
        <v>927</v>
      </c>
      <c r="C447" s="73" t="s">
        <v>928</v>
      </c>
      <c r="D447" s="81">
        <v>141.56</v>
      </c>
      <c r="E447" s="82">
        <v>243.40969000000001</v>
      </c>
      <c r="F447" s="82">
        <f t="shared" si="25"/>
        <v>34457.075716400002</v>
      </c>
      <c r="G447" s="74">
        <f t="shared" si="24"/>
        <v>6.4097810516277936E-4</v>
      </c>
      <c r="H447" s="172">
        <v>1.1302627860977677E-2</v>
      </c>
      <c r="I447" s="76">
        <f t="shared" si="26"/>
        <v>7.2447369896895099E-6</v>
      </c>
      <c r="J447" s="172">
        <v>0.1</v>
      </c>
      <c r="K447" s="77">
        <f t="shared" si="27"/>
        <v>6.4097810516277934E-5</v>
      </c>
      <c r="L447" s="124"/>
      <c r="M447" s="158"/>
      <c r="N447" s="182"/>
    </row>
    <row r="448" spans="2:14">
      <c r="B448" s="34" t="s">
        <v>929</v>
      </c>
      <c r="C448" s="73" t="s">
        <v>930</v>
      </c>
      <c r="D448" s="81">
        <v>179.71</v>
      </c>
      <c r="E448" s="82">
        <v>304.02030999999999</v>
      </c>
      <c r="F448" s="82">
        <f t="shared" si="25"/>
        <v>54635.489910100005</v>
      </c>
      <c r="G448" s="74">
        <f t="shared" si="24"/>
        <v>1.0163414064922535E-3</v>
      </c>
      <c r="H448" s="172">
        <v>2.0254855044237942E-2</v>
      </c>
      <c r="I448" s="76">
        <f t="shared" si="26"/>
        <v>2.0585847863957506E-5</v>
      </c>
      <c r="J448" s="172">
        <v>-0.08</v>
      </c>
      <c r="K448" s="77">
        <f t="shared" si="27"/>
        <v>-8.1307312519380287E-5</v>
      </c>
      <c r="L448" s="124"/>
      <c r="M448" s="158"/>
      <c r="N448" s="182"/>
    </row>
    <row r="449" spans="2:14">
      <c r="B449" s="34" t="s">
        <v>931</v>
      </c>
      <c r="C449" s="73" t="s">
        <v>932</v>
      </c>
      <c r="D449" s="81">
        <v>162.63</v>
      </c>
      <c r="E449" s="82">
        <v>1622.8436899999999</v>
      </c>
      <c r="F449" s="82">
        <f t="shared" si="25"/>
        <v>263923.06930469995</v>
      </c>
      <c r="G449" s="74">
        <f t="shared" si="24"/>
        <v>4.9095550145932653E-3</v>
      </c>
      <c r="H449" s="172" t="s">
        <v>57</v>
      </c>
      <c r="I449" s="76" t="str">
        <f t="shared" si="26"/>
        <v>n/a</v>
      </c>
      <c r="J449" s="172">
        <v>0.17</v>
      </c>
      <c r="K449" s="77">
        <f t="shared" si="27"/>
        <v>8.3462435248085512E-4</v>
      </c>
      <c r="L449" s="124"/>
      <c r="M449" s="158"/>
      <c r="N449" s="182"/>
    </row>
    <row r="450" spans="2:14">
      <c r="B450" s="34" t="s">
        <v>933</v>
      </c>
      <c r="C450" s="73" t="s">
        <v>934</v>
      </c>
      <c r="D450" s="81">
        <v>61.76</v>
      </c>
      <c r="E450" s="82">
        <v>529.95167000000004</v>
      </c>
      <c r="F450" s="82">
        <f t="shared" si="25"/>
        <v>32729.8151392</v>
      </c>
      <c r="G450" s="74">
        <f t="shared" si="24"/>
        <v>6.088472238016231E-4</v>
      </c>
      <c r="H450" s="172">
        <v>1.4896373056994821E-2</v>
      </c>
      <c r="I450" s="76">
        <f t="shared" si="26"/>
        <v>9.069615380464594E-6</v>
      </c>
      <c r="J450" s="172">
        <v>0.1</v>
      </c>
      <c r="K450" s="77">
        <f t="shared" si="27"/>
        <v>6.0884722380162316E-5</v>
      </c>
      <c r="L450" s="124"/>
      <c r="M450" s="158"/>
      <c r="N450" s="182"/>
    </row>
    <row r="451" spans="2:14">
      <c r="B451" s="34" t="s">
        <v>935</v>
      </c>
      <c r="C451" s="73" t="s">
        <v>936</v>
      </c>
      <c r="D451" s="81">
        <v>274.51</v>
      </c>
      <c r="E451" s="82">
        <v>146.41484</v>
      </c>
      <c r="F451" s="82">
        <f t="shared" si="25"/>
        <v>40192.337728400002</v>
      </c>
      <c r="G451" s="74">
        <f t="shared" si="24"/>
        <v>7.4766671122211876E-4</v>
      </c>
      <c r="H451" s="172">
        <v>8.7428508979636443E-3</v>
      </c>
      <c r="I451" s="76">
        <f t="shared" si="26"/>
        <v>6.5367385775858259E-6</v>
      </c>
      <c r="J451" s="172">
        <v>0.11</v>
      </c>
      <c r="K451" s="77">
        <f t="shared" si="27"/>
        <v>8.2243338234433061E-5</v>
      </c>
      <c r="L451" s="124"/>
      <c r="M451" s="158"/>
      <c r="N451" s="182"/>
    </row>
    <row r="452" spans="2:14">
      <c r="B452" s="34" t="s">
        <v>937</v>
      </c>
      <c r="C452" s="73" t="s">
        <v>938</v>
      </c>
      <c r="D452" s="81">
        <v>1301.04</v>
      </c>
      <c r="E452" s="82">
        <v>20.599039999999999</v>
      </c>
      <c r="F452" s="82">
        <f t="shared" si="25"/>
        <v>26800.175001599997</v>
      </c>
      <c r="G452" s="74">
        <f t="shared" si="24"/>
        <v>4.9854275307467113E-4</v>
      </c>
      <c r="H452" s="172" t="s">
        <v>57</v>
      </c>
      <c r="I452" s="76" t="str">
        <f t="shared" si="26"/>
        <v>n/a</v>
      </c>
      <c r="J452" s="172">
        <v>9.5000000000000001E-2</v>
      </c>
      <c r="K452" s="77">
        <f t="shared" si="27"/>
        <v>4.7361561542093758E-5</v>
      </c>
      <c r="L452" s="124"/>
      <c r="M452" s="158"/>
      <c r="N452" s="182"/>
    </row>
    <row r="453" spans="2:14">
      <c r="B453" s="34" t="s">
        <v>939</v>
      </c>
      <c r="C453" s="73" t="s">
        <v>940</v>
      </c>
      <c r="D453" s="81">
        <v>146.22999999999999</v>
      </c>
      <c r="E453" s="82">
        <v>119.53646999999999</v>
      </c>
      <c r="F453" s="82">
        <f t="shared" si="25"/>
        <v>17479.818008099999</v>
      </c>
      <c r="G453" s="74">
        <f t="shared" si="24"/>
        <v>3.2516342122699301E-4</v>
      </c>
      <c r="H453" s="172">
        <v>8.7533337892361351E-3</v>
      </c>
      <c r="I453" s="76">
        <f t="shared" si="26"/>
        <v>2.8462639620498603E-6</v>
      </c>
      <c r="J453" s="172">
        <v>0.08</v>
      </c>
      <c r="K453" s="77">
        <f t="shared" si="27"/>
        <v>2.6013073698159442E-5</v>
      </c>
      <c r="L453" s="124"/>
      <c r="M453" s="158"/>
      <c r="N453" s="182"/>
    </row>
    <row r="454" spans="2:14">
      <c r="B454" s="34" t="s">
        <v>941</v>
      </c>
      <c r="C454" s="73" t="s">
        <v>942</v>
      </c>
      <c r="D454" s="81">
        <v>48.81</v>
      </c>
      <c r="E454" s="82">
        <v>966.93620999999996</v>
      </c>
      <c r="F454" s="82">
        <f t="shared" si="25"/>
        <v>47196.156410099997</v>
      </c>
      <c r="G454" s="74">
        <f t="shared" si="24"/>
        <v>8.7795328761208899E-4</v>
      </c>
      <c r="H454" s="172" t="s">
        <v>57</v>
      </c>
      <c r="I454" s="76" t="str">
        <f t="shared" si="26"/>
        <v>n/a</v>
      </c>
      <c r="J454" s="172">
        <v>0.08</v>
      </c>
      <c r="K454" s="77">
        <f t="shared" si="27"/>
        <v>7.0236263008967127E-5</v>
      </c>
      <c r="L454" s="124"/>
      <c r="M454" s="158"/>
      <c r="N454" s="182"/>
    </row>
    <row r="455" spans="2:14">
      <c r="B455" s="34" t="s">
        <v>943</v>
      </c>
      <c r="C455" s="73" t="s">
        <v>944</v>
      </c>
      <c r="D455" s="81">
        <v>33.78</v>
      </c>
      <c r="E455" s="82">
        <v>1066.36978</v>
      </c>
      <c r="F455" s="82">
        <f t="shared" si="25"/>
        <v>36021.971168399999</v>
      </c>
      <c r="G455" s="74">
        <f t="shared" si="24"/>
        <v>6.7008863473460244E-4</v>
      </c>
      <c r="H455" s="172">
        <v>5.1213735938425105E-2</v>
      </c>
      <c r="I455" s="76">
        <f t="shared" si="26"/>
        <v>3.4317742394637719E-5</v>
      </c>
      <c r="J455" s="172">
        <v>9.5000000000000001E-2</v>
      </c>
      <c r="K455" s="77">
        <f t="shared" si="27"/>
        <v>6.3658420299787235E-5</v>
      </c>
      <c r="L455" s="124"/>
      <c r="M455" s="158"/>
      <c r="N455" s="182"/>
    </row>
    <row r="456" spans="2:14">
      <c r="B456" s="34" t="s">
        <v>945</v>
      </c>
      <c r="C456" s="73" t="s">
        <v>946</v>
      </c>
      <c r="D456" s="81">
        <v>78.77</v>
      </c>
      <c r="E456" s="82">
        <v>766.26603</v>
      </c>
      <c r="F456" s="82">
        <f t="shared" si="25"/>
        <v>60358.775183099999</v>
      </c>
      <c r="G456" s="74">
        <f t="shared" si="24"/>
        <v>1.1228072186170921E-3</v>
      </c>
      <c r="H456" s="172" t="s">
        <v>57</v>
      </c>
      <c r="I456" s="76" t="str">
        <f t="shared" si="26"/>
        <v>n/a</v>
      </c>
      <c r="J456" s="172">
        <v>0.13</v>
      </c>
      <c r="K456" s="77">
        <f t="shared" si="27"/>
        <v>1.4596493842022198E-4</v>
      </c>
      <c r="L456" s="124"/>
      <c r="M456" s="158"/>
      <c r="N456" s="182"/>
    </row>
    <row r="457" spans="2:14">
      <c r="B457" s="34" t="s">
        <v>947</v>
      </c>
      <c r="C457" s="73" t="s">
        <v>948</v>
      </c>
      <c r="D457" s="81">
        <v>84.92</v>
      </c>
      <c r="E457" s="82">
        <v>117.68293</v>
      </c>
      <c r="F457" s="82">
        <f t="shared" si="25"/>
        <v>9993.6344155999996</v>
      </c>
      <c r="G457" s="74">
        <f t="shared" si="24"/>
        <v>1.8590378661622771E-4</v>
      </c>
      <c r="H457" s="172">
        <v>1.9076778144135657E-2</v>
      </c>
      <c r="I457" s="76">
        <f t="shared" si="26"/>
        <v>3.5464452934325115E-6</v>
      </c>
      <c r="J457" s="172">
        <v>4.4999999999999998E-2</v>
      </c>
      <c r="K457" s="77">
        <f t="shared" si="27"/>
        <v>8.365670397730246E-6</v>
      </c>
      <c r="L457" s="124"/>
      <c r="M457" s="158"/>
      <c r="N457" s="182"/>
    </row>
    <row r="458" spans="2:14">
      <c r="B458" s="34" t="s">
        <v>949</v>
      </c>
      <c r="C458" s="73" t="s">
        <v>950</v>
      </c>
      <c r="D458" s="81">
        <v>24.09</v>
      </c>
      <c r="E458" s="82">
        <v>389.07976000000002</v>
      </c>
      <c r="F458" s="82" t="str">
        <f t="shared" si="25"/>
        <v>Excl.</v>
      </c>
      <c r="G458" s="74">
        <f t="shared" si="24"/>
        <v>0</v>
      </c>
      <c r="H458" s="172" t="s">
        <v>57</v>
      </c>
      <c r="I458" s="76" t="str">
        <f t="shared" si="26"/>
        <v>n/a</v>
      </c>
      <c r="J458" s="172" t="s">
        <v>107</v>
      </c>
      <c r="K458" s="77" t="str">
        <f t="shared" si="27"/>
        <v>n/a</v>
      </c>
      <c r="L458" s="124"/>
      <c r="M458" s="158"/>
      <c r="N458" s="182"/>
    </row>
    <row r="459" spans="2:14">
      <c r="B459" s="34" t="s">
        <v>951</v>
      </c>
      <c r="C459" s="73" t="s">
        <v>952</v>
      </c>
      <c r="D459" s="81">
        <v>270.20999999999998</v>
      </c>
      <c r="E459" s="82">
        <v>64.404020000000003</v>
      </c>
      <c r="F459" s="82">
        <f t="shared" si="25"/>
        <v>17402.610244200001</v>
      </c>
      <c r="G459" s="74">
        <f t="shared" si="24"/>
        <v>3.2372718541244527E-4</v>
      </c>
      <c r="H459" s="172">
        <v>3.8044483919914142E-2</v>
      </c>
      <c r="I459" s="76">
        <f t="shared" si="26"/>
        <v>1.2316033699862838E-5</v>
      </c>
      <c r="J459" s="172">
        <v>5.5E-2</v>
      </c>
      <c r="K459" s="77">
        <f t="shared" si="27"/>
        <v>1.7804995197684489E-5</v>
      </c>
      <c r="L459" s="124"/>
      <c r="M459" s="158"/>
      <c r="N459" s="182"/>
    </row>
    <row r="460" spans="2:14">
      <c r="B460" s="34" t="s">
        <v>953</v>
      </c>
      <c r="C460" s="73" t="s">
        <v>954</v>
      </c>
      <c r="D460" s="81">
        <v>89.49</v>
      </c>
      <c r="E460" s="82">
        <v>423.65035999999998</v>
      </c>
      <c r="F460" s="82">
        <f t="shared" si="25"/>
        <v>37912.470716399999</v>
      </c>
      <c r="G460" s="74">
        <f t="shared" si="24"/>
        <v>7.052561233532429E-4</v>
      </c>
      <c r="H460" s="172" t="s">
        <v>57</v>
      </c>
      <c r="I460" s="76" t="str">
        <f t="shared" si="26"/>
        <v>n/a</v>
      </c>
      <c r="J460" s="172">
        <v>0.13500000000000001</v>
      </c>
      <c r="K460" s="77">
        <f t="shared" si="27"/>
        <v>9.5209576652687802E-5</v>
      </c>
      <c r="L460" s="124"/>
      <c r="M460" s="158"/>
      <c r="N460" s="182"/>
    </row>
    <row r="461" spans="2:14">
      <c r="B461" s="34" t="s">
        <v>955</v>
      </c>
      <c r="C461" s="73" t="s">
        <v>956</v>
      </c>
      <c r="D461" s="81">
        <v>58.76</v>
      </c>
      <c r="E461" s="82">
        <v>914.30609000000004</v>
      </c>
      <c r="F461" s="82">
        <f t="shared" si="25"/>
        <v>53724.625848399999</v>
      </c>
      <c r="G461" s="74">
        <f t="shared" si="24"/>
        <v>9.9939731277011966E-4</v>
      </c>
      <c r="H461" s="172">
        <v>5.4935330156569109E-2</v>
      </c>
      <c r="I461" s="76">
        <f t="shared" si="26"/>
        <v>5.4902221334614486E-5</v>
      </c>
      <c r="J461" s="172">
        <v>0.05</v>
      </c>
      <c r="K461" s="77">
        <f t="shared" si="27"/>
        <v>4.9969865638505987E-5</v>
      </c>
      <c r="L461" s="124"/>
      <c r="M461" s="158"/>
      <c r="N461" s="182"/>
    </row>
    <row r="462" spans="2:14">
      <c r="B462" s="34" t="s">
        <v>957</v>
      </c>
      <c r="C462" s="73" t="s">
        <v>958</v>
      </c>
      <c r="D462" s="81">
        <v>156.71</v>
      </c>
      <c r="E462" s="82">
        <v>2274.2615799999999</v>
      </c>
      <c r="F462" s="82" t="str">
        <f t="shared" si="25"/>
        <v>Excl.</v>
      </c>
      <c r="G462" s="74">
        <f t="shared" si="24"/>
        <v>0</v>
      </c>
      <c r="H462" s="172" t="s">
        <v>57</v>
      </c>
      <c r="I462" s="76" t="str">
        <f t="shared" si="26"/>
        <v>n/a</v>
      </c>
      <c r="J462" s="172" t="s">
        <v>107</v>
      </c>
      <c r="K462" s="77" t="str">
        <f t="shared" si="27"/>
        <v>n/a</v>
      </c>
      <c r="L462" s="124"/>
      <c r="M462" s="158"/>
      <c r="N462" s="182"/>
    </row>
    <row r="463" spans="2:14">
      <c r="B463" s="34" t="s">
        <v>959</v>
      </c>
      <c r="C463" s="73" t="s">
        <v>960</v>
      </c>
      <c r="D463" s="81">
        <v>193.5</v>
      </c>
      <c r="E463" s="82">
        <v>170.95318</v>
      </c>
      <c r="F463" s="82">
        <f t="shared" si="25"/>
        <v>33079.440329999998</v>
      </c>
      <c r="G463" s="74">
        <f t="shared" si="24"/>
        <v>6.1535102854003555E-4</v>
      </c>
      <c r="H463" s="172">
        <v>5.1679586563307504E-3</v>
      </c>
      <c r="I463" s="76">
        <f t="shared" si="26"/>
        <v>3.1801086746255073E-6</v>
      </c>
      <c r="J463" s="172">
        <v>0.15</v>
      </c>
      <c r="K463" s="77">
        <f t="shared" si="27"/>
        <v>9.2302654281005336E-5</v>
      </c>
      <c r="L463" s="124"/>
      <c r="M463" s="158"/>
      <c r="N463" s="182"/>
    </row>
    <row r="464" spans="2:14">
      <c r="B464" s="34" t="s">
        <v>961</v>
      </c>
      <c r="C464" s="73" t="s">
        <v>962</v>
      </c>
      <c r="D464" s="81">
        <v>310.70999999999998</v>
      </c>
      <c r="E464" s="82">
        <v>37.318010000000001</v>
      </c>
      <c r="F464" s="82">
        <f t="shared" si="25"/>
        <v>11595.0788871</v>
      </c>
      <c r="G464" s="74">
        <f t="shared" si="24"/>
        <v>2.1569420909183309E-4</v>
      </c>
      <c r="H464" s="172">
        <v>1.6092175984036561E-2</v>
      </c>
      <c r="I464" s="76">
        <f t="shared" si="26"/>
        <v>3.470989171443357E-6</v>
      </c>
      <c r="J464" s="172">
        <v>2.5000000000000001E-2</v>
      </c>
      <c r="K464" s="77">
        <f t="shared" si="27"/>
        <v>5.3923552272958277E-6</v>
      </c>
      <c r="L464" s="124"/>
      <c r="M464" s="158"/>
      <c r="N464" s="182"/>
    </row>
    <row r="465" spans="2:14">
      <c r="B465" s="34" t="s">
        <v>963</v>
      </c>
      <c r="C465" s="73" t="s">
        <v>964</v>
      </c>
      <c r="D465" s="81">
        <v>80.34</v>
      </c>
      <c r="E465" s="82">
        <v>346.92212999999998</v>
      </c>
      <c r="F465" s="82">
        <f t="shared" si="25"/>
        <v>27871.7239242</v>
      </c>
      <c r="G465" s="74">
        <f t="shared" si="24"/>
        <v>5.1847594193986737E-4</v>
      </c>
      <c r="H465" s="172">
        <v>4.9788399302962407E-3</v>
      </c>
      <c r="I465" s="76">
        <f t="shared" si="26"/>
        <v>2.5814087226281669E-6</v>
      </c>
      <c r="J465" s="172">
        <v>0.08</v>
      </c>
      <c r="K465" s="77">
        <f t="shared" si="27"/>
        <v>4.1478075355189392E-5</v>
      </c>
      <c r="L465" s="124"/>
      <c r="M465" s="158"/>
      <c r="N465" s="182"/>
    </row>
    <row r="466" spans="2:14">
      <c r="B466" s="34" t="s">
        <v>965</v>
      </c>
      <c r="C466" s="73" t="s">
        <v>966</v>
      </c>
      <c r="D466" s="81">
        <v>148.65</v>
      </c>
      <c r="E466" s="82">
        <v>1369.0771999999999</v>
      </c>
      <c r="F466" s="82">
        <f t="shared" si="25"/>
        <v>203513.32578000001</v>
      </c>
      <c r="G466" s="74">
        <f t="shared" si="24"/>
        <v>3.7857996716695462E-3</v>
      </c>
      <c r="H466" s="172">
        <v>3.8277833837874205E-2</v>
      </c>
      <c r="I466" s="76">
        <f t="shared" si="26"/>
        <v>1.4491221077564561E-4</v>
      </c>
      <c r="J466" s="172">
        <v>5.5E-2</v>
      </c>
      <c r="K466" s="77">
        <f t="shared" si="27"/>
        <v>2.0821898194182506E-4</v>
      </c>
      <c r="L466" s="124"/>
      <c r="M466" s="158"/>
      <c r="N466" s="182"/>
    </row>
    <row r="467" spans="2:14">
      <c r="B467" s="34" t="s">
        <v>967</v>
      </c>
      <c r="C467" s="73" t="s">
        <v>968</v>
      </c>
      <c r="D467" s="81">
        <v>206.5</v>
      </c>
      <c r="E467" s="82">
        <v>295.48149000000001</v>
      </c>
      <c r="F467" s="82">
        <f t="shared" si="25"/>
        <v>61016.927685000002</v>
      </c>
      <c r="G467" s="74">
        <f t="shared" si="24"/>
        <v>1.1350503162916639E-3</v>
      </c>
      <c r="H467" s="172">
        <v>1.3753026634382565E-2</v>
      </c>
      <c r="I467" s="76">
        <f t="shared" si="26"/>
        <v>1.561037723132361E-5</v>
      </c>
      <c r="J467" s="172">
        <v>8.5000000000000006E-2</v>
      </c>
      <c r="K467" s="77">
        <f t="shared" si="27"/>
        <v>9.6479276884791444E-5</v>
      </c>
      <c r="L467" s="124"/>
      <c r="M467" s="158"/>
      <c r="N467" s="182"/>
    </row>
    <row r="468" spans="2:14">
      <c r="B468" s="34" t="s">
        <v>969</v>
      </c>
      <c r="C468" s="73" t="s">
        <v>970</v>
      </c>
      <c r="D468" s="81">
        <v>148.76</v>
      </c>
      <c r="E468" s="82">
        <v>289.48612000000003</v>
      </c>
      <c r="F468" s="82">
        <f t="shared" si="25"/>
        <v>43063.955211200002</v>
      </c>
      <c r="G468" s="74">
        <f t="shared" si="24"/>
        <v>8.0108517157049337E-4</v>
      </c>
      <c r="H468" s="172">
        <v>2.6888948642108095E-2</v>
      </c>
      <c r="I468" s="76">
        <f t="shared" si="26"/>
        <v>2.1540338036313348E-5</v>
      </c>
      <c r="J468" s="172">
        <v>1.4999999999999999E-2</v>
      </c>
      <c r="K468" s="77">
        <f t="shared" si="27"/>
        <v>1.2016277573557401E-5</v>
      </c>
      <c r="L468" s="124"/>
      <c r="M468" s="158"/>
      <c r="N468" s="182"/>
    </row>
    <row r="469" spans="2:14">
      <c r="B469" s="34" t="s">
        <v>971</v>
      </c>
      <c r="C469" s="73" t="s">
        <v>972</v>
      </c>
      <c r="D469" s="81">
        <v>190.52</v>
      </c>
      <c r="E469" s="82">
        <v>668.9</v>
      </c>
      <c r="F469" s="82">
        <f t="shared" si="25"/>
        <v>127438.82800000001</v>
      </c>
      <c r="G469" s="74">
        <f t="shared" si="24"/>
        <v>2.3706451228746256E-3</v>
      </c>
      <c r="H469" s="172" t="s">
        <v>57</v>
      </c>
      <c r="I469" s="76" t="str">
        <f t="shared" si="26"/>
        <v>n/a</v>
      </c>
      <c r="J469" s="172">
        <v>0.37</v>
      </c>
      <c r="K469" s="77">
        <f t="shared" si="27"/>
        <v>8.7713869546361147E-4</v>
      </c>
      <c r="L469" s="124"/>
      <c r="M469" s="158"/>
      <c r="N469" s="182"/>
    </row>
    <row r="470" spans="2:14">
      <c r="B470" s="34" t="s">
        <v>973</v>
      </c>
      <c r="C470" s="73" t="s">
        <v>974</v>
      </c>
      <c r="D470" s="81">
        <v>917.46</v>
      </c>
      <c r="E470" s="82">
        <v>208</v>
      </c>
      <c r="F470" s="82">
        <f t="shared" si="25"/>
        <v>190831.68</v>
      </c>
      <c r="G470" s="74">
        <f t="shared" si="24"/>
        <v>3.5498929061241143E-3</v>
      </c>
      <c r="H470" s="172" t="s">
        <v>57</v>
      </c>
      <c r="I470" s="76" t="str">
        <f t="shared" si="26"/>
        <v>n/a</v>
      </c>
      <c r="J470" s="172">
        <v>0.255</v>
      </c>
      <c r="K470" s="77">
        <f t="shared" si="27"/>
        <v>9.0522269106164922E-4</v>
      </c>
      <c r="L470" s="124"/>
      <c r="M470" s="158"/>
      <c r="N470" s="182"/>
    </row>
    <row r="471" spans="2:14">
      <c r="B471" s="34" t="s">
        <v>975</v>
      </c>
      <c r="C471" s="73" t="s">
        <v>976</v>
      </c>
      <c r="D471" s="81">
        <v>93.16</v>
      </c>
      <c r="E471" s="82">
        <v>243.6087</v>
      </c>
      <c r="F471" s="82">
        <f t="shared" si="25"/>
        <v>22694.586491999999</v>
      </c>
      <c r="G471" s="74">
        <f t="shared" ref="G471:G525" si="28">IF(F471="Excl.",0,F471/SUM($F$23:$F$525))</f>
        <v>4.2216969213587044E-4</v>
      </c>
      <c r="H471" s="172">
        <v>1.2666380420781451E-2</v>
      </c>
      <c r="I471" s="76">
        <f t="shared" si="26"/>
        <v>5.3473619227171222E-6</v>
      </c>
      <c r="J471" s="172">
        <v>0.08</v>
      </c>
      <c r="K471" s="77">
        <f t="shared" si="27"/>
        <v>3.3773575370869638E-5</v>
      </c>
      <c r="L471" s="124"/>
      <c r="M471" s="158"/>
      <c r="N471" s="182"/>
    </row>
    <row r="472" spans="2:14">
      <c r="B472" s="34" t="s">
        <v>977</v>
      </c>
      <c r="C472" s="73" t="s">
        <v>978</v>
      </c>
      <c r="D472" s="81">
        <v>100.55</v>
      </c>
      <c r="E472" s="82">
        <v>86.266120000000001</v>
      </c>
      <c r="F472" s="82">
        <f t="shared" ref="F472:F524" si="29">IF(J472="","Excl.",D472*E472)</f>
        <v>8674.0583659999993</v>
      </c>
      <c r="G472" s="74">
        <f t="shared" si="28"/>
        <v>1.6135674255328007E-4</v>
      </c>
      <c r="H472" s="172">
        <v>4.4952759820984581E-2</v>
      </c>
      <c r="I472" s="76">
        <f t="shared" ref="I472:I525" si="30">IFERROR($H472*$G472, "n/a")</f>
        <v>7.2534308934940413E-6</v>
      </c>
      <c r="J472" s="172">
        <v>2.5000000000000001E-2</v>
      </c>
      <c r="K472" s="77">
        <f t="shared" ref="K472:K525" si="31">IFERROR($J472*$G472, "n/a")</f>
        <v>4.0339185638320016E-6</v>
      </c>
      <c r="L472" s="124"/>
      <c r="M472" s="158"/>
      <c r="N472" s="182"/>
    </row>
    <row r="473" spans="2:14">
      <c r="B473" s="34" t="s">
        <v>979</v>
      </c>
      <c r="C473" s="73" t="s">
        <v>980</v>
      </c>
      <c r="D473" s="81">
        <v>39.69</v>
      </c>
      <c r="E473" s="82">
        <v>272.19103999999999</v>
      </c>
      <c r="F473" s="82">
        <f t="shared" si="29"/>
        <v>10803.262377599998</v>
      </c>
      <c r="G473" s="74">
        <f t="shared" si="28"/>
        <v>2.0096466413354306E-4</v>
      </c>
      <c r="H473" s="172" t="s">
        <v>57</v>
      </c>
      <c r="I473" s="76" t="str">
        <f t="shared" si="30"/>
        <v>n/a</v>
      </c>
      <c r="J473" s="172">
        <v>0.25</v>
      </c>
      <c r="K473" s="77">
        <f t="shared" si="31"/>
        <v>5.0241166033385766E-5</v>
      </c>
      <c r="L473" s="124"/>
      <c r="M473" s="158"/>
      <c r="N473" s="182"/>
    </row>
    <row r="474" spans="2:14">
      <c r="B474" s="34" t="s">
        <v>981</v>
      </c>
      <c r="C474" s="73" t="s">
        <v>982</v>
      </c>
      <c r="D474" s="81">
        <v>111.02</v>
      </c>
      <c r="E474" s="82">
        <v>534.79476</v>
      </c>
      <c r="F474" s="82">
        <f t="shared" si="29"/>
        <v>59372.914255199998</v>
      </c>
      <c r="G474" s="74">
        <f t="shared" si="28"/>
        <v>1.1044680166859601E-3</v>
      </c>
      <c r="H474" s="172">
        <v>3.3507476130426955E-2</v>
      </c>
      <c r="I474" s="76">
        <f t="shared" si="30"/>
        <v>3.7007935705924805E-5</v>
      </c>
      <c r="J474" s="172">
        <v>6.5000000000000002E-2</v>
      </c>
      <c r="K474" s="77">
        <f t="shared" si="31"/>
        <v>7.1790421084587407E-5</v>
      </c>
      <c r="L474" s="124"/>
      <c r="M474" s="158"/>
      <c r="N474" s="182"/>
    </row>
    <row r="475" spans="2:14">
      <c r="B475" s="34" t="s">
        <v>983</v>
      </c>
      <c r="C475" s="73" t="s">
        <v>984</v>
      </c>
      <c r="D475" s="81">
        <v>31.29</v>
      </c>
      <c r="E475" s="82">
        <v>613.00822000000005</v>
      </c>
      <c r="F475" s="82">
        <f t="shared" si="29"/>
        <v>19181.0272038</v>
      </c>
      <c r="G475" s="74">
        <f t="shared" si="28"/>
        <v>3.5680968905657214E-4</v>
      </c>
      <c r="H475" s="172">
        <v>3.7072547139661231E-2</v>
      </c>
      <c r="I475" s="76">
        <f t="shared" si="30"/>
        <v>1.3227844017437636E-5</v>
      </c>
      <c r="J475" s="172">
        <v>0.1</v>
      </c>
      <c r="K475" s="77">
        <f t="shared" si="31"/>
        <v>3.5680968905657214E-5</v>
      </c>
      <c r="L475" s="124"/>
      <c r="M475" s="158"/>
      <c r="N475" s="182"/>
    </row>
    <row r="476" spans="2:14">
      <c r="B476" s="34" t="s">
        <v>985</v>
      </c>
      <c r="C476" s="73" t="s">
        <v>986</v>
      </c>
      <c r="D476" s="81">
        <v>213.5</v>
      </c>
      <c r="E476" s="82">
        <v>119.7927</v>
      </c>
      <c r="F476" s="82">
        <f t="shared" si="29"/>
        <v>25575.741449999998</v>
      </c>
      <c r="G476" s="74">
        <f t="shared" si="28"/>
        <v>4.7576557069674942E-4</v>
      </c>
      <c r="H476" s="172" t="s">
        <v>57</v>
      </c>
      <c r="I476" s="76" t="str">
        <f t="shared" si="30"/>
        <v>n/a</v>
      </c>
      <c r="J476" s="172">
        <v>0.28999999999999998</v>
      </c>
      <c r="K476" s="77">
        <f t="shared" si="31"/>
        <v>1.3797201550205733E-4</v>
      </c>
      <c r="L476" s="124"/>
      <c r="M476" s="158"/>
      <c r="N476" s="182"/>
    </row>
    <row r="477" spans="2:14">
      <c r="B477" s="34" t="s">
        <v>987</v>
      </c>
      <c r="C477" s="73" t="s">
        <v>988</v>
      </c>
      <c r="D477" s="81">
        <v>144.99</v>
      </c>
      <c r="E477" s="82">
        <v>96.799279999999996</v>
      </c>
      <c r="F477" s="82">
        <f t="shared" si="29"/>
        <v>14034.927607200001</v>
      </c>
      <c r="G477" s="74">
        <f t="shared" si="28"/>
        <v>2.6108081190064867E-4</v>
      </c>
      <c r="H477" s="172">
        <v>1.213876819090972E-2</v>
      </c>
      <c r="I477" s="76">
        <f t="shared" si="30"/>
        <v>3.1691994547564779E-6</v>
      </c>
      <c r="J477" s="172">
        <v>7.4999999999999997E-2</v>
      </c>
      <c r="K477" s="77">
        <f t="shared" si="31"/>
        <v>1.9581060892548651E-5</v>
      </c>
      <c r="L477" s="124"/>
      <c r="M477" s="158"/>
      <c r="N477" s="182"/>
    </row>
    <row r="478" spans="2:14">
      <c r="B478" s="34" t="s">
        <v>989</v>
      </c>
      <c r="C478" s="73" t="s">
        <v>990</v>
      </c>
      <c r="D478" s="81">
        <v>100.15</v>
      </c>
      <c r="E478" s="82">
        <v>1265.6210000000001</v>
      </c>
      <c r="F478" s="82">
        <f t="shared" si="29"/>
        <v>126751.94315000002</v>
      </c>
      <c r="G478" s="74">
        <f t="shared" si="28"/>
        <v>2.3578675397378053E-3</v>
      </c>
      <c r="H478" s="172">
        <v>1.038442336495257E-2</v>
      </c>
      <c r="I478" s="76">
        <f t="shared" si="30"/>
        <v>2.4485094771116499E-5</v>
      </c>
      <c r="J478" s="172">
        <v>0.11</v>
      </c>
      <c r="K478" s="77">
        <f t="shared" si="31"/>
        <v>2.5936542937115859E-4</v>
      </c>
      <c r="L478" s="124"/>
      <c r="M478" s="158"/>
      <c r="N478" s="182"/>
    </row>
    <row r="479" spans="2:14">
      <c r="B479" s="34" t="s">
        <v>991</v>
      </c>
      <c r="C479" s="73" t="s">
        <v>992</v>
      </c>
      <c r="D479" s="81">
        <v>132.69</v>
      </c>
      <c r="E479" s="82">
        <v>62.131909999999998</v>
      </c>
      <c r="F479" s="82">
        <f t="shared" si="29"/>
        <v>8244.2831378999999</v>
      </c>
      <c r="G479" s="74">
        <f t="shared" si="28"/>
        <v>1.5336196918305109E-4</v>
      </c>
      <c r="H479" s="172" t="s">
        <v>57</v>
      </c>
      <c r="I479" s="76" t="str">
        <f t="shared" si="30"/>
        <v>n/a</v>
      </c>
      <c r="J479" s="172">
        <v>3.5000000000000003E-2</v>
      </c>
      <c r="K479" s="77">
        <f t="shared" si="31"/>
        <v>5.3676689214067881E-6</v>
      </c>
      <c r="L479" s="124"/>
      <c r="M479" s="158"/>
      <c r="N479" s="182"/>
    </row>
    <row r="480" spans="2:14">
      <c r="B480" s="34" t="s">
        <v>993</v>
      </c>
      <c r="C480" s="73" t="s">
        <v>994</v>
      </c>
      <c r="D480" s="81">
        <v>107.53</v>
      </c>
      <c r="E480" s="82">
        <v>163.93126000000001</v>
      </c>
      <c r="F480" s="82">
        <f t="shared" si="29"/>
        <v>17627.528387800001</v>
      </c>
      <c r="G480" s="74">
        <f t="shared" si="28"/>
        <v>3.2791116221558532E-4</v>
      </c>
      <c r="H480" s="172">
        <v>9.2997303078210733E-3</v>
      </c>
      <c r="I480" s="76">
        <f t="shared" si="30"/>
        <v>3.0494853735291114E-6</v>
      </c>
      <c r="J480" s="172">
        <v>0.12</v>
      </c>
      <c r="K480" s="77">
        <f t="shared" si="31"/>
        <v>3.9349339465870235E-5</v>
      </c>
      <c r="L480" s="124"/>
      <c r="M480" s="158"/>
      <c r="N480" s="182"/>
    </row>
    <row r="481" spans="2:14">
      <c r="B481" s="34" t="s">
        <v>995</v>
      </c>
      <c r="C481" s="73" t="s">
        <v>996</v>
      </c>
      <c r="D481" s="81">
        <v>73.73</v>
      </c>
      <c r="E481" s="82">
        <v>456.56204000000002</v>
      </c>
      <c r="F481" s="82" t="str">
        <f t="shared" si="29"/>
        <v>Excl.</v>
      </c>
      <c r="G481" s="74">
        <f t="shared" si="28"/>
        <v>0</v>
      </c>
      <c r="H481" s="172">
        <v>1.8988200189882002E-3</v>
      </c>
      <c r="I481" s="76">
        <f t="shared" si="30"/>
        <v>0</v>
      </c>
      <c r="J481" s="172" t="s">
        <v>107</v>
      </c>
      <c r="K481" s="77" t="str">
        <f t="shared" si="31"/>
        <v>n/a</v>
      </c>
      <c r="L481" s="124"/>
      <c r="M481" s="158"/>
      <c r="N481" s="182"/>
    </row>
    <row r="482" spans="2:14">
      <c r="B482" s="34" t="s">
        <v>997</v>
      </c>
      <c r="C482" s="73" t="s">
        <v>998</v>
      </c>
      <c r="D482" s="81">
        <v>391.02</v>
      </c>
      <c r="E482" s="82">
        <v>256.39064999999999</v>
      </c>
      <c r="F482" s="82">
        <f t="shared" si="29"/>
        <v>100253.871963</v>
      </c>
      <c r="G482" s="74">
        <f t="shared" si="28"/>
        <v>1.8649445883038337E-3</v>
      </c>
      <c r="H482" s="172" t="s">
        <v>57</v>
      </c>
      <c r="I482" s="76" t="str">
        <f t="shared" si="30"/>
        <v>n/a</v>
      </c>
      <c r="J482" s="172">
        <v>0.09</v>
      </c>
      <c r="K482" s="77">
        <f t="shared" si="31"/>
        <v>1.6784501294734504E-4</v>
      </c>
      <c r="L482" s="124"/>
      <c r="M482" s="158"/>
      <c r="N482" s="182"/>
    </row>
    <row r="483" spans="2:14">
      <c r="B483" s="34" t="s">
        <v>999</v>
      </c>
      <c r="C483" s="73" t="s">
        <v>1000</v>
      </c>
      <c r="D483" s="81">
        <v>8.6300000000000008</v>
      </c>
      <c r="E483" s="82">
        <v>2305.3599399999998</v>
      </c>
      <c r="F483" s="82">
        <f t="shared" si="29"/>
        <v>19895.2562822</v>
      </c>
      <c r="G483" s="74">
        <f t="shared" si="28"/>
        <v>3.7009593554750971E-4</v>
      </c>
      <c r="H483" s="172">
        <v>5.9096176129779826E-2</v>
      </c>
      <c r="I483" s="76">
        <f t="shared" si="30"/>
        <v>2.1871254592031276E-5</v>
      </c>
      <c r="J483" s="172">
        <v>0.115</v>
      </c>
      <c r="K483" s="77">
        <f t="shared" si="31"/>
        <v>4.256103258796362E-5</v>
      </c>
      <c r="L483" s="124"/>
      <c r="M483" s="158"/>
      <c r="N483" s="182"/>
    </row>
    <row r="484" spans="2:14">
      <c r="B484" s="34" t="s">
        <v>1001</v>
      </c>
      <c r="C484" s="73" t="s">
        <v>1002</v>
      </c>
      <c r="D484" s="81">
        <v>738.7</v>
      </c>
      <c r="E484" s="82">
        <v>2168.9624800000001</v>
      </c>
      <c r="F484" s="82">
        <f t="shared" si="29"/>
        <v>1602212.5839760003</v>
      </c>
      <c r="G484" s="74">
        <f t="shared" si="28"/>
        <v>2.9804711072916146E-2</v>
      </c>
      <c r="H484" s="172">
        <v>2.8428320021659671E-3</v>
      </c>
      <c r="I484" s="76">
        <f t="shared" si="30"/>
        <v>8.4729786453396379E-5</v>
      </c>
      <c r="J484" s="172">
        <v>0.17</v>
      </c>
      <c r="K484" s="77">
        <f t="shared" si="31"/>
        <v>5.0668008823957457E-3</v>
      </c>
      <c r="L484" s="124"/>
      <c r="M484" s="158"/>
      <c r="N484" s="182"/>
    </row>
    <row r="485" spans="2:14">
      <c r="B485" s="34" t="s">
        <v>1003</v>
      </c>
      <c r="C485" s="73" t="s">
        <v>1004</v>
      </c>
      <c r="D485" s="81">
        <v>251.99</v>
      </c>
      <c r="E485" s="82">
        <v>1125.41904</v>
      </c>
      <c r="F485" s="82">
        <f t="shared" si="29"/>
        <v>283594.34388960002</v>
      </c>
      <c r="G485" s="74">
        <f t="shared" si="28"/>
        <v>5.275484393317785E-3</v>
      </c>
      <c r="H485" s="172">
        <v>1.3968808286043098E-2</v>
      </c>
      <c r="I485" s="76">
        <f t="shared" si="30"/>
        <v>7.3692230106268524E-5</v>
      </c>
      <c r="J485" s="172">
        <v>0.18</v>
      </c>
      <c r="K485" s="77">
        <f t="shared" si="31"/>
        <v>9.4958719079720128E-4</v>
      </c>
      <c r="L485" s="124"/>
      <c r="M485" s="158"/>
      <c r="N485" s="182"/>
    </row>
    <row r="486" spans="2:14">
      <c r="B486" s="34" t="s">
        <v>1005</v>
      </c>
      <c r="C486" s="73" t="s">
        <v>1006</v>
      </c>
      <c r="D486" s="81">
        <v>956.34</v>
      </c>
      <c r="E486" s="82">
        <v>64.341220000000007</v>
      </c>
      <c r="F486" s="82">
        <f t="shared" si="29"/>
        <v>61532.082334800012</v>
      </c>
      <c r="G486" s="74">
        <f t="shared" si="28"/>
        <v>1.1446333364531062E-3</v>
      </c>
      <c r="H486" s="172">
        <v>7.4868770520944436E-3</v>
      </c>
      <c r="I486" s="76">
        <f t="shared" si="30"/>
        <v>8.5697290597530597E-6</v>
      </c>
      <c r="J486" s="172">
        <v>9.5000000000000001E-2</v>
      </c>
      <c r="K486" s="77">
        <f t="shared" si="31"/>
        <v>1.0874016696304509E-4</v>
      </c>
      <c r="L486" s="124"/>
      <c r="M486" s="158"/>
      <c r="N486" s="182"/>
    </row>
    <row r="487" spans="2:14">
      <c r="B487" s="34" t="s">
        <v>1007</v>
      </c>
      <c r="C487" s="73" t="s">
        <v>1008</v>
      </c>
      <c r="D487" s="81">
        <v>219.5</v>
      </c>
      <c r="E487" s="82">
        <v>634.89656000000002</v>
      </c>
      <c r="F487" s="82">
        <f t="shared" si="29"/>
        <v>139359.79492000001</v>
      </c>
      <c r="G487" s="74">
        <f t="shared" si="28"/>
        <v>2.5924015728699735E-3</v>
      </c>
      <c r="H487" s="172">
        <v>2.0592255125284741E-2</v>
      </c>
      <c r="I487" s="76">
        <f t="shared" si="30"/>
        <v>5.3383394575727933E-5</v>
      </c>
      <c r="J487" s="172">
        <v>9.5000000000000001E-2</v>
      </c>
      <c r="K487" s="77">
        <f t="shared" si="31"/>
        <v>2.4627814942264749E-4</v>
      </c>
      <c r="L487" s="124"/>
      <c r="M487" s="158"/>
      <c r="N487" s="182"/>
    </row>
    <row r="488" spans="2:14">
      <c r="B488" s="34" t="s">
        <v>1009</v>
      </c>
      <c r="C488" s="73" t="s">
        <v>1010</v>
      </c>
      <c r="D488" s="81">
        <v>82.44</v>
      </c>
      <c r="E488" s="82">
        <v>172.95894999999999</v>
      </c>
      <c r="F488" s="82">
        <f t="shared" si="29"/>
        <v>14258.735837999999</v>
      </c>
      <c r="G488" s="74">
        <f t="shared" si="28"/>
        <v>2.6524414186163364E-4</v>
      </c>
      <c r="H488" s="172">
        <v>6.4046579330422126E-2</v>
      </c>
      <c r="I488" s="76">
        <f t="shared" si="30"/>
        <v>1.6987979973670861E-5</v>
      </c>
      <c r="J488" s="172">
        <v>8.5000000000000006E-2</v>
      </c>
      <c r="K488" s="77">
        <f t="shared" si="31"/>
        <v>2.254575205823886E-5</v>
      </c>
      <c r="L488" s="124"/>
      <c r="M488" s="158"/>
      <c r="N488" s="182"/>
    </row>
    <row r="489" spans="2:14">
      <c r="B489" s="34" t="s">
        <v>1011</v>
      </c>
      <c r="C489" s="73" t="s">
        <v>1012</v>
      </c>
      <c r="D489" s="81">
        <v>61.78</v>
      </c>
      <c r="E489" s="82">
        <v>652.94839999999999</v>
      </c>
      <c r="F489" s="82">
        <f t="shared" si="29"/>
        <v>40339.152152000002</v>
      </c>
      <c r="G489" s="74">
        <f t="shared" si="28"/>
        <v>7.5039778543817314E-4</v>
      </c>
      <c r="H489" s="172">
        <v>1.2139851084493362E-2</v>
      </c>
      <c r="I489" s="76">
        <f t="shared" si="30"/>
        <v>9.109717369353023E-6</v>
      </c>
      <c r="J489" s="172">
        <v>6.5000000000000002E-2</v>
      </c>
      <c r="K489" s="77">
        <f t="shared" si="31"/>
        <v>4.8775856053481255E-5</v>
      </c>
      <c r="L489" s="124"/>
      <c r="M489" s="158"/>
      <c r="N489" s="182"/>
    </row>
    <row r="490" spans="2:14">
      <c r="B490" s="34" t="s">
        <v>1013</v>
      </c>
      <c r="C490" s="73" t="s">
        <v>1014</v>
      </c>
      <c r="D490" s="81">
        <v>167.4</v>
      </c>
      <c r="E490" s="82">
        <v>212.67717999999999</v>
      </c>
      <c r="F490" s="82">
        <f t="shared" si="29"/>
        <v>35602.159932000002</v>
      </c>
      <c r="G490" s="74">
        <f t="shared" si="28"/>
        <v>6.6227921373067085E-4</v>
      </c>
      <c r="H490" s="172">
        <v>1.7204301075268817E-2</v>
      </c>
      <c r="I490" s="76">
        <f t="shared" si="30"/>
        <v>1.1394050988914767E-5</v>
      </c>
      <c r="J490" s="172">
        <v>0.23499999999999999</v>
      </c>
      <c r="K490" s="77">
        <f t="shared" si="31"/>
        <v>1.5563561522670763E-4</v>
      </c>
      <c r="L490" s="124"/>
      <c r="M490" s="158"/>
      <c r="N490" s="182"/>
    </row>
    <row r="491" spans="2:14">
      <c r="B491" s="34" t="s">
        <v>1015</v>
      </c>
      <c r="C491" s="73" t="s">
        <v>1016</v>
      </c>
      <c r="D491" s="81">
        <v>105</v>
      </c>
      <c r="E491" s="82">
        <v>327.70386999999999</v>
      </c>
      <c r="F491" s="82">
        <f t="shared" si="29"/>
        <v>34408.906349999997</v>
      </c>
      <c r="G491" s="74">
        <f t="shared" si="28"/>
        <v>6.4008204800876866E-4</v>
      </c>
      <c r="H491" s="172" t="s">
        <v>57</v>
      </c>
      <c r="I491" s="76" t="str">
        <f t="shared" si="30"/>
        <v>n/a</v>
      </c>
      <c r="J491" s="172">
        <v>0.13</v>
      </c>
      <c r="K491" s="77">
        <f t="shared" si="31"/>
        <v>8.3210666241139932E-5</v>
      </c>
      <c r="L491" s="124"/>
      <c r="M491" s="158"/>
      <c r="N491" s="182"/>
    </row>
    <row r="492" spans="2:14">
      <c r="B492" s="34" t="s">
        <v>1017</v>
      </c>
      <c r="C492" s="73" t="s">
        <v>1018</v>
      </c>
      <c r="D492" s="81">
        <v>33.869999999999997</v>
      </c>
      <c r="E492" s="82">
        <v>188.52884</v>
      </c>
      <c r="F492" s="82" t="str">
        <f t="shared" si="29"/>
        <v>Excl.</v>
      </c>
      <c r="G492" s="74">
        <f t="shared" si="28"/>
        <v>0</v>
      </c>
      <c r="H492" s="172">
        <v>5.9049306170652505E-3</v>
      </c>
      <c r="I492" s="76">
        <f t="shared" si="30"/>
        <v>0</v>
      </c>
      <c r="J492" s="172" t="s">
        <v>107</v>
      </c>
      <c r="K492" s="77" t="str">
        <f t="shared" si="31"/>
        <v>n/a</v>
      </c>
      <c r="L492" s="124"/>
      <c r="M492" s="158"/>
      <c r="N492" s="182"/>
    </row>
    <row r="493" spans="2:14">
      <c r="B493" s="34" t="s">
        <v>1019</v>
      </c>
      <c r="C493" s="73" t="s">
        <v>1020</v>
      </c>
      <c r="D493" s="81">
        <v>29.04</v>
      </c>
      <c r="E493" s="82">
        <v>491.13299999999998</v>
      </c>
      <c r="F493" s="82">
        <f t="shared" si="29"/>
        <v>14262.50232</v>
      </c>
      <c r="G493" s="74">
        <f t="shared" si="28"/>
        <v>2.6531420678865651E-4</v>
      </c>
      <c r="H493" s="172" t="s">
        <v>57</v>
      </c>
      <c r="I493" s="76" t="str">
        <f t="shared" si="30"/>
        <v>n/a</v>
      </c>
      <c r="J493" s="172">
        <v>9.5000000000000001E-2</v>
      </c>
      <c r="K493" s="77">
        <f t="shared" si="31"/>
        <v>2.5204849644922369E-5</v>
      </c>
      <c r="L493" s="124"/>
      <c r="M493" s="158"/>
      <c r="N493" s="182"/>
    </row>
    <row r="494" spans="2:14">
      <c r="B494" s="34" t="s">
        <v>1294</v>
      </c>
      <c r="C494" s="73" t="s">
        <v>1295</v>
      </c>
      <c r="D494" s="81">
        <v>79.64</v>
      </c>
      <c r="E494" s="82">
        <v>549.57399999999996</v>
      </c>
      <c r="F494" s="82" t="str">
        <f t="shared" si="29"/>
        <v>Excl.</v>
      </c>
      <c r="G494" s="74">
        <f t="shared" si="28"/>
        <v>0</v>
      </c>
      <c r="H494" s="172" t="s">
        <v>57</v>
      </c>
      <c r="I494" s="76" t="str">
        <f t="shared" si="30"/>
        <v>n/a</v>
      </c>
      <c r="J494" s="172" t="s">
        <v>107</v>
      </c>
      <c r="K494" s="77" t="str">
        <f t="shared" si="31"/>
        <v>n/a</v>
      </c>
      <c r="L494" s="124"/>
      <c r="M494" s="158"/>
      <c r="N494" s="182"/>
    </row>
    <row r="495" spans="2:14">
      <c r="B495" s="34" t="s">
        <v>1021</v>
      </c>
      <c r="C495" s="73" t="s">
        <v>1022</v>
      </c>
      <c r="D495" s="81">
        <v>616.4</v>
      </c>
      <c r="E495" s="82">
        <v>60.305999999999997</v>
      </c>
      <c r="F495" s="82">
        <f t="shared" si="29"/>
        <v>37172.618399999999</v>
      </c>
      <c r="G495" s="74">
        <f t="shared" si="28"/>
        <v>6.914932277503333E-4</v>
      </c>
      <c r="H495" s="172">
        <v>5.3861129136924084E-3</v>
      </c>
      <c r="I495" s="76">
        <f t="shared" si="30"/>
        <v>3.724460603716916E-6</v>
      </c>
      <c r="J495" s="172">
        <v>9.5000000000000001E-2</v>
      </c>
      <c r="K495" s="77">
        <f t="shared" si="31"/>
        <v>6.5691856636281663E-5</v>
      </c>
      <c r="L495" s="124"/>
      <c r="M495" s="158"/>
      <c r="N495" s="182"/>
    </row>
    <row r="496" spans="2:14">
      <c r="B496" s="34" t="s">
        <v>1023</v>
      </c>
      <c r="C496" s="73" t="s">
        <v>1024</v>
      </c>
      <c r="D496" s="81">
        <v>136.22999999999999</v>
      </c>
      <c r="E496" s="82">
        <v>572.02674000000002</v>
      </c>
      <c r="F496" s="82">
        <f t="shared" si="29"/>
        <v>77927.202790199997</v>
      </c>
      <c r="G496" s="74">
        <f t="shared" si="28"/>
        <v>1.4496189751042714E-3</v>
      </c>
      <c r="H496" s="172">
        <v>1.4974675181678046E-2</v>
      </c>
      <c r="I496" s="76">
        <f t="shared" si="30"/>
        <v>2.1707573289383499E-5</v>
      </c>
      <c r="J496" s="172">
        <v>0.245</v>
      </c>
      <c r="K496" s="77">
        <f t="shared" si="31"/>
        <v>3.551566489005465E-4</v>
      </c>
      <c r="L496" s="124"/>
      <c r="M496" s="158"/>
      <c r="N496" s="182"/>
    </row>
    <row r="497" spans="2:14">
      <c r="B497" s="34" t="s">
        <v>1025</v>
      </c>
      <c r="C497" s="73" t="s">
        <v>1026</v>
      </c>
      <c r="D497" s="81">
        <v>118.24</v>
      </c>
      <c r="E497" s="82">
        <v>159.07353000000001</v>
      </c>
      <c r="F497" s="82">
        <f t="shared" si="29"/>
        <v>18808.854187199999</v>
      </c>
      <c r="G497" s="74">
        <f t="shared" si="28"/>
        <v>3.4988644470071282E-4</v>
      </c>
      <c r="H497" s="172">
        <v>4.0595399188092015E-3</v>
      </c>
      <c r="I497" s="76">
        <f t="shared" si="30"/>
        <v>1.4203779893127719E-6</v>
      </c>
      <c r="J497" s="172">
        <v>0.115</v>
      </c>
      <c r="K497" s="77">
        <f t="shared" si="31"/>
        <v>4.0236941140581977E-5</v>
      </c>
      <c r="L497" s="124"/>
      <c r="M497" s="158"/>
      <c r="N497" s="182"/>
    </row>
    <row r="498" spans="2:14">
      <c r="B498" s="34" t="s">
        <v>1027</v>
      </c>
      <c r="C498" s="73" t="s">
        <v>1028</v>
      </c>
      <c r="D498" s="81">
        <v>70.19</v>
      </c>
      <c r="E498" s="82">
        <v>955.37841000000003</v>
      </c>
      <c r="F498" s="82">
        <f t="shared" si="29"/>
        <v>67058.010597899993</v>
      </c>
      <c r="G498" s="74">
        <f t="shared" si="28"/>
        <v>1.2474278700490447E-3</v>
      </c>
      <c r="H498" s="172" t="s">
        <v>57</v>
      </c>
      <c r="I498" s="76" t="str">
        <f t="shared" si="30"/>
        <v>n/a</v>
      </c>
      <c r="J498" s="172">
        <v>0.13500000000000001</v>
      </c>
      <c r="K498" s="77">
        <f t="shared" si="31"/>
        <v>1.6840276245662104E-4</v>
      </c>
      <c r="L498" s="124"/>
      <c r="M498" s="158"/>
      <c r="N498" s="182"/>
    </row>
    <row r="499" spans="2:14">
      <c r="B499" s="34" t="s">
        <v>1029</v>
      </c>
      <c r="C499" s="73" t="s">
        <v>1030</v>
      </c>
      <c r="D499" s="81">
        <v>333.87</v>
      </c>
      <c r="E499" s="82">
        <v>3225.4488900000001</v>
      </c>
      <c r="F499" s="82">
        <f t="shared" si="29"/>
        <v>1076880.6209043001</v>
      </c>
      <c r="G499" s="74">
        <f t="shared" si="28"/>
        <v>2.0032370290355914E-2</v>
      </c>
      <c r="H499" s="172" t="s">
        <v>57</v>
      </c>
      <c r="I499" s="76" t="str">
        <f t="shared" si="30"/>
        <v>n/a</v>
      </c>
      <c r="J499" s="172">
        <v>0.155</v>
      </c>
      <c r="K499" s="77">
        <f t="shared" si="31"/>
        <v>3.1050173950051664E-3</v>
      </c>
      <c r="L499" s="124"/>
      <c r="M499" s="158"/>
      <c r="N499" s="182"/>
    </row>
    <row r="500" spans="2:14">
      <c r="B500" s="34" t="s">
        <v>1031</v>
      </c>
      <c r="C500" s="73" t="s">
        <v>1032</v>
      </c>
      <c r="D500" s="81">
        <v>1127.1400000000001</v>
      </c>
      <c r="E500" s="82">
        <v>154.85334</v>
      </c>
      <c r="F500" s="82">
        <f t="shared" si="29"/>
        <v>174541.39364760002</v>
      </c>
      <c r="G500" s="74">
        <f t="shared" si="28"/>
        <v>3.2468574145269376E-3</v>
      </c>
      <c r="H500" s="172">
        <v>1.8489273737069042E-2</v>
      </c>
      <c r="I500" s="76">
        <f t="shared" si="30"/>
        <v>6.0032035522420797E-5</v>
      </c>
      <c r="J500" s="172">
        <v>0.11</v>
      </c>
      <c r="K500" s="77">
        <f t="shared" si="31"/>
        <v>3.5715431559796312E-4</v>
      </c>
      <c r="L500" s="124"/>
      <c r="M500" s="158"/>
      <c r="N500" s="182"/>
    </row>
    <row r="501" spans="2:14">
      <c r="B501" s="34" t="s">
        <v>1033</v>
      </c>
      <c r="C501" s="73" t="s">
        <v>1034</v>
      </c>
      <c r="D501" s="81">
        <v>91.53</v>
      </c>
      <c r="E501" s="82">
        <v>373.22030000000001</v>
      </c>
      <c r="F501" s="82">
        <f t="shared" si="29"/>
        <v>34160.854059000005</v>
      </c>
      <c r="G501" s="74">
        <f t="shared" si="28"/>
        <v>6.3546772470475174E-4</v>
      </c>
      <c r="H501" s="172" t="s">
        <v>57</v>
      </c>
      <c r="I501" s="76" t="str">
        <f t="shared" si="30"/>
        <v>n/a</v>
      </c>
      <c r="J501" s="172">
        <v>9.5000000000000001E-2</v>
      </c>
      <c r="K501" s="77">
        <f t="shared" si="31"/>
        <v>6.0369433846951417E-5</v>
      </c>
      <c r="L501" s="124"/>
      <c r="M501" s="158"/>
      <c r="N501" s="182"/>
    </row>
    <row r="502" spans="2:14">
      <c r="B502" s="34" t="s">
        <v>1035</v>
      </c>
      <c r="C502" s="73" t="s">
        <v>1036</v>
      </c>
      <c r="D502" s="81">
        <v>139.49</v>
      </c>
      <c r="E502" s="82">
        <v>890.94872999999995</v>
      </c>
      <c r="F502" s="82">
        <f t="shared" si="29"/>
        <v>124278.43834770001</v>
      </c>
      <c r="G502" s="74">
        <f t="shared" si="28"/>
        <v>2.3118548590814868E-3</v>
      </c>
      <c r="H502" s="172">
        <v>5.3050397877984082E-3</v>
      </c>
      <c r="I502" s="76">
        <f t="shared" si="30"/>
        <v>1.226448201104237E-5</v>
      </c>
      <c r="J502" s="172">
        <v>7.0000000000000007E-2</v>
      </c>
      <c r="K502" s="77">
        <f t="shared" si="31"/>
        <v>1.6182984013570409E-4</v>
      </c>
      <c r="L502" s="124"/>
      <c r="M502" s="158"/>
      <c r="N502" s="182"/>
    </row>
    <row r="503" spans="2:14">
      <c r="B503" s="34" t="s">
        <v>1037</v>
      </c>
      <c r="C503" s="73" t="s">
        <v>1038</v>
      </c>
      <c r="D503" s="81">
        <v>24.63</v>
      </c>
      <c r="E503" s="82">
        <v>705.76445999999999</v>
      </c>
      <c r="F503" s="82">
        <f t="shared" si="29"/>
        <v>17382.978649799999</v>
      </c>
      <c r="G503" s="74">
        <f t="shared" si="28"/>
        <v>3.2336199417325233E-4</v>
      </c>
      <c r="H503" s="172">
        <v>5.6841250507511161E-2</v>
      </c>
      <c r="I503" s="76">
        <f t="shared" si="30"/>
        <v>1.8380300115410202E-5</v>
      </c>
      <c r="J503" s="172">
        <v>6.5000000000000002E-2</v>
      </c>
      <c r="K503" s="77">
        <f t="shared" si="31"/>
        <v>2.1018529621261402E-5</v>
      </c>
      <c r="L503" s="124"/>
      <c r="M503" s="158"/>
      <c r="N503" s="182"/>
    </row>
    <row r="504" spans="2:14">
      <c r="B504" s="34" t="s">
        <v>1039</v>
      </c>
      <c r="C504" s="73" t="s">
        <v>1040</v>
      </c>
      <c r="D504" s="81">
        <v>341.88</v>
      </c>
      <c r="E504" s="82">
        <v>41.943289999999998</v>
      </c>
      <c r="F504" s="82">
        <f t="shared" si="29"/>
        <v>14339.571985199998</v>
      </c>
      <c r="G504" s="74">
        <f t="shared" si="28"/>
        <v>2.6674787366079655E-4</v>
      </c>
      <c r="H504" s="172">
        <v>2.3400023400023399E-2</v>
      </c>
      <c r="I504" s="76">
        <f t="shared" si="30"/>
        <v>6.2419064855691249E-6</v>
      </c>
      <c r="J504" s="172">
        <v>0.06</v>
      </c>
      <c r="K504" s="77">
        <f t="shared" si="31"/>
        <v>1.6004872419647793E-5</v>
      </c>
      <c r="L504" s="124"/>
      <c r="M504" s="158"/>
      <c r="N504" s="182"/>
    </row>
    <row r="505" spans="2:14">
      <c r="B505" s="34" t="s">
        <v>1041</v>
      </c>
      <c r="C505" s="73" t="s">
        <v>1042</v>
      </c>
      <c r="D505" s="81">
        <v>538.16999999999996</v>
      </c>
      <c r="E505" s="82">
        <v>46.888500000000001</v>
      </c>
      <c r="F505" s="82">
        <f t="shared" si="29"/>
        <v>25233.984044999997</v>
      </c>
      <c r="G505" s="74">
        <f t="shared" si="28"/>
        <v>4.6940812424118775E-4</v>
      </c>
      <c r="H505" s="172" t="s">
        <v>57</v>
      </c>
      <c r="I505" s="76" t="str">
        <f t="shared" si="30"/>
        <v>n/a</v>
      </c>
      <c r="J505" s="172">
        <v>0.1</v>
      </c>
      <c r="K505" s="77">
        <f t="shared" si="31"/>
        <v>4.6940812424118777E-5</v>
      </c>
      <c r="L505" s="124"/>
      <c r="M505" s="158"/>
      <c r="N505" s="182"/>
    </row>
    <row r="506" spans="2:14">
      <c r="B506" s="34" t="s">
        <v>1043</v>
      </c>
      <c r="C506" s="73" t="s">
        <v>1044</v>
      </c>
      <c r="D506" s="81">
        <v>612.97</v>
      </c>
      <c r="E506" s="82">
        <v>272.22394000000003</v>
      </c>
      <c r="F506" s="82" t="str">
        <f t="shared" si="29"/>
        <v>Excl.</v>
      </c>
      <c r="G506" s="74">
        <f t="shared" si="28"/>
        <v>0</v>
      </c>
      <c r="H506" s="172">
        <v>1.631401210499698E-3</v>
      </c>
      <c r="I506" s="76">
        <f t="shared" si="30"/>
        <v>0</v>
      </c>
      <c r="J506" s="172" t="s">
        <v>107</v>
      </c>
      <c r="K506" s="77" t="str">
        <f t="shared" si="31"/>
        <v>n/a</v>
      </c>
      <c r="L506" s="124"/>
      <c r="M506" s="158"/>
      <c r="N506" s="182"/>
    </row>
    <row r="507" spans="2:14">
      <c r="B507" s="34" t="s">
        <v>729</v>
      </c>
      <c r="C507" s="73" t="s">
        <v>730</v>
      </c>
      <c r="D507" s="81">
        <v>458.3</v>
      </c>
      <c r="E507" s="82">
        <v>33.948920000000001</v>
      </c>
      <c r="F507" s="82">
        <f t="shared" si="29"/>
        <v>15558.790036</v>
      </c>
      <c r="G507" s="74">
        <f t="shared" si="28"/>
        <v>2.8942803614510421E-4</v>
      </c>
      <c r="H507" s="172">
        <v>1.5186559022474361E-2</v>
      </c>
      <c r="I507" s="76">
        <f t="shared" si="30"/>
        <v>4.3954159536764677E-6</v>
      </c>
      <c r="J507" s="172">
        <v>0.13500000000000001</v>
      </c>
      <c r="K507" s="77">
        <f t="shared" si="31"/>
        <v>3.9072784879589071E-5</v>
      </c>
      <c r="L507" s="124"/>
      <c r="M507" s="158"/>
      <c r="N507" s="182"/>
    </row>
    <row r="508" spans="2:14">
      <c r="B508" s="34" t="s">
        <v>1017</v>
      </c>
      <c r="C508" s="73" t="s">
        <v>1045</v>
      </c>
      <c r="D508" s="81">
        <v>29.41</v>
      </c>
      <c r="E508" s="82">
        <v>376.44285000000002</v>
      </c>
      <c r="F508" s="82">
        <f t="shared" si="29"/>
        <v>11071.1842185</v>
      </c>
      <c r="G508" s="74">
        <f t="shared" si="28"/>
        <v>2.0594860517732905E-4</v>
      </c>
      <c r="H508" s="172">
        <v>6.8004080244814689E-3</v>
      </c>
      <c r="I508" s="76">
        <f t="shared" si="30"/>
        <v>1.4005345472786743E-6</v>
      </c>
      <c r="J508" s="172">
        <v>0.17</v>
      </c>
      <c r="K508" s="77">
        <f t="shared" si="31"/>
        <v>3.5011262880145943E-5</v>
      </c>
      <c r="L508" s="124"/>
      <c r="M508" s="158"/>
      <c r="N508" s="182"/>
    </row>
    <row r="509" spans="2:14">
      <c r="B509" s="34" t="s">
        <v>1046</v>
      </c>
      <c r="C509" s="73" t="s">
        <v>1047</v>
      </c>
      <c r="D509" s="81">
        <v>43.68</v>
      </c>
      <c r="E509" s="82">
        <v>1009.53563</v>
      </c>
      <c r="F509" s="82">
        <f t="shared" si="29"/>
        <v>44096.516318399998</v>
      </c>
      <c r="G509" s="74">
        <f t="shared" si="28"/>
        <v>8.2029310051388957E-4</v>
      </c>
      <c r="H509" s="172">
        <v>3.6630036630036632E-2</v>
      </c>
      <c r="I509" s="76">
        <f t="shared" si="30"/>
        <v>3.0047366319190095E-5</v>
      </c>
      <c r="J509" s="172">
        <v>0.06</v>
      </c>
      <c r="K509" s="77">
        <f t="shared" si="31"/>
        <v>4.9217586030833371E-5</v>
      </c>
      <c r="L509" s="124"/>
      <c r="M509" s="158"/>
      <c r="N509" s="182"/>
    </row>
    <row r="510" spans="2:14">
      <c r="B510" s="34" t="s">
        <v>1048</v>
      </c>
      <c r="C510" s="73" t="s">
        <v>1049</v>
      </c>
      <c r="D510" s="81">
        <v>88.82</v>
      </c>
      <c r="E510" s="82">
        <v>242.60711000000001</v>
      </c>
      <c r="F510" s="82">
        <f t="shared" si="29"/>
        <v>21548.363510199997</v>
      </c>
      <c r="G510" s="74">
        <f t="shared" si="28"/>
        <v>4.0084739998852756E-4</v>
      </c>
      <c r="H510" s="172">
        <v>1.1258725512272012E-2</v>
      </c>
      <c r="I510" s="76">
        <f t="shared" si="30"/>
        <v>4.5130308487787391E-6</v>
      </c>
      <c r="J510" s="172">
        <v>0.11</v>
      </c>
      <c r="K510" s="77">
        <f t="shared" si="31"/>
        <v>4.4093213998738034E-5</v>
      </c>
      <c r="L510" s="124"/>
      <c r="M510" s="158"/>
      <c r="N510" s="182"/>
    </row>
    <row r="511" spans="2:14">
      <c r="B511" s="34" t="s">
        <v>1050</v>
      </c>
      <c r="C511" s="73" t="s">
        <v>1051</v>
      </c>
      <c r="D511" s="81">
        <v>99.14</v>
      </c>
      <c r="E511" s="82">
        <v>435.47005999999999</v>
      </c>
      <c r="F511" s="82" t="str">
        <f t="shared" si="29"/>
        <v>Excl.</v>
      </c>
      <c r="G511" s="74">
        <f t="shared" si="28"/>
        <v>0</v>
      </c>
      <c r="H511" s="172">
        <v>4.2868670566875128E-2</v>
      </c>
      <c r="I511" s="76">
        <f t="shared" si="30"/>
        <v>0</v>
      </c>
      <c r="J511" s="172" t="s">
        <v>107</v>
      </c>
      <c r="K511" s="77" t="str">
        <f t="shared" si="31"/>
        <v>n/a</v>
      </c>
      <c r="L511" s="124"/>
      <c r="M511" s="158"/>
      <c r="N511" s="182"/>
    </row>
    <row r="512" spans="2:14">
      <c r="B512" s="34" t="s">
        <v>1052</v>
      </c>
      <c r="C512" s="73" t="s">
        <v>1053</v>
      </c>
      <c r="D512" s="81">
        <v>141.96</v>
      </c>
      <c r="E512" s="82">
        <v>72.486369999999994</v>
      </c>
      <c r="F512" s="82">
        <f t="shared" si="29"/>
        <v>10290.1650852</v>
      </c>
      <c r="G512" s="74">
        <f t="shared" si="28"/>
        <v>1.9141991538720158E-4</v>
      </c>
      <c r="H512" s="172" t="s">
        <v>57</v>
      </c>
      <c r="I512" s="76" t="str">
        <f t="shared" si="30"/>
        <v>n/a</v>
      </c>
      <c r="J512" s="172">
        <v>0.17</v>
      </c>
      <c r="K512" s="77">
        <f t="shared" si="31"/>
        <v>3.2541385615824271E-5</v>
      </c>
      <c r="L512" s="124"/>
      <c r="M512" s="158"/>
      <c r="N512" s="182"/>
    </row>
    <row r="513" spans="2:14">
      <c r="B513" s="34" t="s">
        <v>1054</v>
      </c>
      <c r="C513" s="73" t="s">
        <v>1055</v>
      </c>
      <c r="D513" s="81">
        <v>20.71</v>
      </c>
      <c r="E513" s="82">
        <v>1919.0699199999999</v>
      </c>
      <c r="F513" s="82" t="str">
        <f t="shared" si="29"/>
        <v>Excl.</v>
      </c>
      <c r="G513" s="74">
        <f t="shared" si="28"/>
        <v>0</v>
      </c>
      <c r="H513" s="172">
        <v>4.007725736359246E-2</v>
      </c>
      <c r="I513" s="76">
        <f t="shared" si="30"/>
        <v>0</v>
      </c>
      <c r="J513" s="172" t="s">
        <v>107</v>
      </c>
      <c r="K513" s="77" t="str">
        <f t="shared" si="31"/>
        <v>n/a</v>
      </c>
      <c r="L513" s="124"/>
      <c r="M513" s="158"/>
      <c r="N513" s="182"/>
    </row>
    <row r="514" spans="2:14">
      <c r="B514" s="34" t="s">
        <v>1056</v>
      </c>
      <c r="C514" s="73" t="s">
        <v>1057</v>
      </c>
      <c r="D514" s="81">
        <v>167.76</v>
      </c>
      <c r="E514" s="82">
        <v>215.19184999999999</v>
      </c>
      <c r="F514" s="82">
        <f t="shared" si="29"/>
        <v>36100.584755999997</v>
      </c>
      <c r="G514" s="74">
        <f t="shared" si="28"/>
        <v>6.7155102199098569E-4</v>
      </c>
      <c r="H514" s="172">
        <v>2.3843586075345737E-2</v>
      </c>
      <c r="I514" s="76">
        <f t="shared" si="30"/>
        <v>1.6012184596828466E-5</v>
      </c>
      <c r="J514" s="172">
        <v>0.2</v>
      </c>
      <c r="K514" s="77">
        <f t="shared" si="31"/>
        <v>1.3431020439819713E-4</v>
      </c>
      <c r="L514" s="124"/>
      <c r="M514" s="158"/>
      <c r="N514" s="182"/>
    </row>
    <row r="515" spans="2:14">
      <c r="B515" s="34" t="s">
        <v>1058</v>
      </c>
      <c r="C515" s="73" t="s">
        <v>1059</v>
      </c>
      <c r="D515" s="81">
        <v>84.22</v>
      </c>
      <c r="E515" s="82">
        <v>200.06201999999999</v>
      </c>
      <c r="F515" s="82">
        <f t="shared" si="29"/>
        <v>16849.223324399998</v>
      </c>
      <c r="G515" s="74">
        <f t="shared" si="28"/>
        <v>3.1343296015100074E-4</v>
      </c>
      <c r="H515" s="172">
        <v>3.3246259795772976E-2</v>
      </c>
      <c r="I515" s="76">
        <f t="shared" si="30"/>
        <v>1.0420473621738328E-5</v>
      </c>
      <c r="J515" s="172">
        <v>1.4999999999999999E-2</v>
      </c>
      <c r="K515" s="77">
        <f t="shared" si="31"/>
        <v>4.7014944022650108E-6</v>
      </c>
      <c r="L515" s="124"/>
      <c r="M515" s="158"/>
      <c r="N515" s="182"/>
    </row>
    <row r="516" spans="2:14">
      <c r="B516" s="34" t="s">
        <v>1060</v>
      </c>
      <c r="C516" s="73" t="s">
        <v>1061</v>
      </c>
      <c r="D516" s="81">
        <v>119.63</v>
      </c>
      <c r="E516" s="82">
        <v>148.34335999999999</v>
      </c>
      <c r="F516" s="82">
        <f t="shared" si="29"/>
        <v>17746.3161568</v>
      </c>
      <c r="G516" s="74">
        <f t="shared" si="28"/>
        <v>3.3012087843517425E-4</v>
      </c>
      <c r="H516" s="172" t="s">
        <v>57</v>
      </c>
      <c r="I516" s="76" t="str">
        <f t="shared" si="30"/>
        <v>n/a</v>
      </c>
      <c r="J516" s="172">
        <v>0.12</v>
      </c>
      <c r="K516" s="77">
        <f t="shared" si="31"/>
        <v>3.9614505412220908E-5</v>
      </c>
      <c r="L516" s="124"/>
      <c r="M516" s="158"/>
      <c r="N516" s="182"/>
    </row>
    <row r="517" spans="2:14">
      <c r="B517" s="34" t="s">
        <v>1062</v>
      </c>
      <c r="C517" s="73" t="s">
        <v>1063</v>
      </c>
      <c r="D517" s="81">
        <v>32.619999999999997</v>
      </c>
      <c r="E517" s="82">
        <v>257.29318999999998</v>
      </c>
      <c r="F517" s="82">
        <f t="shared" si="29"/>
        <v>8392.9038577999981</v>
      </c>
      <c r="G517" s="74">
        <f t="shared" si="28"/>
        <v>1.5612664452037484E-4</v>
      </c>
      <c r="H517" s="172">
        <v>3.6787247087676271E-2</v>
      </c>
      <c r="I517" s="76">
        <f t="shared" si="30"/>
        <v>5.7434694489408277E-6</v>
      </c>
      <c r="J517" s="172">
        <v>7.0000000000000007E-2</v>
      </c>
      <c r="K517" s="77">
        <f t="shared" si="31"/>
        <v>1.0928865116426239E-5</v>
      </c>
      <c r="L517" s="124"/>
      <c r="M517" s="158"/>
      <c r="N517" s="182"/>
    </row>
    <row r="518" spans="2:14">
      <c r="B518" s="34" t="s">
        <v>1064</v>
      </c>
      <c r="C518" s="73" t="s">
        <v>1065</v>
      </c>
      <c r="D518" s="81">
        <v>230.82</v>
      </c>
      <c r="E518" s="82">
        <v>217</v>
      </c>
      <c r="F518" s="82">
        <f t="shared" si="29"/>
        <v>50087.939999999995</v>
      </c>
      <c r="G518" s="74">
        <f t="shared" si="28"/>
        <v>9.3174688232252765E-4</v>
      </c>
      <c r="H518" s="172" t="s">
        <v>57</v>
      </c>
      <c r="I518" s="76" t="str">
        <f t="shared" si="30"/>
        <v>n/a</v>
      </c>
      <c r="J518" s="172">
        <v>0.12</v>
      </c>
      <c r="K518" s="77">
        <f t="shared" si="31"/>
        <v>1.1180962587870332E-4</v>
      </c>
      <c r="L518" s="124"/>
      <c r="M518" s="158"/>
      <c r="N518" s="182"/>
    </row>
    <row r="519" spans="2:14">
      <c r="B519" s="34" t="s">
        <v>1066</v>
      </c>
      <c r="C519" s="73" t="s">
        <v>1067</v>
      </c>
      <c r="D519" s="81">
        <v>156.4</v>
      </c>
      <c r="E519" s="82">
        <v>443.18347</v>
      </c>
      <c r="F519" s="82">
        <f t="shared" si="29"/>
        <v>69313.894708000007</v>
      </c>
      <c r="G519" s="74">
        <f t="shared" si="28"/>
        <v>1.2893923226990562E-3</v>
      </c>
      <c r="H519" s="172">
        <v>1.278772378516624E-2</v>
      </c>
      <c r="I519" s="76">
        <f t="shared" si="30"/>
        <v>1.6488392873389466E-5</v>
      </c>
      <c r="J519" s="172">
        <v>7.4999999999999997E-2</v>
      </c>
      <c r="K519" s="77">
        <f t="shared" si="31"/>
        <v>9.6704424202429207E-5</v>
      </c>
      <c r="L519" s="124"/>
      <c r="M519" s="158"/>
      <c r="N519" s="182"/>
    </row>
    <row r="520" spans="2:14">
      <c r="B520" s="34" t="s">
        <v>1296</v>
      </c>
      <c r="C520" s="73" t="s">
        <v>1297</v>
      </c>
      <c r="D520" s="81">
        <v>14.7</v>
      </c>
      <c r="E520" s="82">
        <v>1064.6534099999999</v>
      </c>
      <c r="F520" s="82" t="str">
        <f t="shared" si="29"/>
        <v>Excl.</v>
      </c>
      <c r="G520" s="74">
        <f t="shared" si="28"/>
        <v>0</v>
      </c>
      <c r="H520" s="172" t="s">
        <v>57</v>
      </c>
      <c r="I520" s="76" t="str">
        <f t="shared" si="30"/>
        <v>n/a</v>
      </c>
      <c r="J520" s="172" t="s">
        <v>107</v>
      </c>
      <c r="K520" s="77" t="str">
        <f t="shared" si="31"/>
        <v>n/a</v>
      </c>
      <c r="L520" s="124"/>
      <c r="M520" s="158"/>
      <c r="N520" s="182"/>
    </row>
    <row r="521" spans="2:14">
      <c r="B521" s="34" t="s">
        <v>1298</v>
      </c>
      <c r="C521" s="73" t="s">
        <v>1299</v>
      </c>
      <c r="D521" s="81">
        <v>304.54000000000002</v>
      </c>
      <c r="E521" s="82">
        <v>226.15913</v>
      </c>
      <c r="F521" s="82" t="str">
        <f t="shared" si="29"/>
        <v>Excl.</v>
      </c>
      <c r="G521" s="74">
        <f t="shared" si="28"/>
        <v>0</v>
      </c>
      <c r="H521" s="172" t="s">
        <v>57</v>
      </c>
      <c r="I521" s="76" t="str">
        <f t="shared" si="30"/>
        <v>n/a</v>
      </c>
      <c r="J521" s="172" t="s">
        <v>107</v>
      </c>
      <c r="K521" s="77" t="str">
        <f t="shared" si="31"/>
        <v>n/a</v>
      </c>
      <c r="L521" s="124"/>
      <c r="M521" s="158"/>
      <c r="N521" s="182"/>
    </row>
    <row r="522" spans="2:14">
      <c r="B522" s="34" t="s">
        <v>1068</v>
      </c>
      <c r="C522" s="73" t="s">
        <v>1069</v>
      </c>
      <c r="D522" s="81">
        <v>167.64</v>
      </c>
      <c r="E522" s="82">
        <v>341.05043999999998</v>
      </c>
      <c r="F522" s="82">
        <f t="shared" si="29"/>
        <v>57173.695761599993</v>
      </c>
      <c r="G522" s="74">
        <f t="shared" si="28"/>
        <v>1.0635576703040197E-3</v>
      </c>
      <c r="H522" s="172">
        <v>2.9109997613934624E-2</v>
      </c>
      <c r="I522" s="76">
        <f t="shared" si="30"/>
        <v>3.096016124483188E-5</v>
      </c>
      <c r="J522" s="172">
        <v>0.08</v>
      </c>
      <c r="K522" s="77">
        <f t="shared" si="31"/>
        <v>8.5084613624321576E-5</v>
      </c>
      <c r="L522" s="124"/>
      <c r="M522" s="158"/>
      <c r="N522" s="182"/>
    </row>
    <row r="523" spans="2:14">
      <c r="B523" s="34" t="s">
        <v>1070</v>
      </c>
      <c r="C523" s="73" t="s">
        <v>1071</v>
      </c>
      <c r="D523" s="81">
        <v>786.19</v>
      </c>
      <c r="E523" s="82">
        <v>97.863990000000001</v>
      </c>
      <c r="F523" s="82">
        <f t="shared" si="29"/>
        <v>76939.690298100002</v>
      </c>
      <c r="G523" s="74">
        <f t="shared" si="28"/>
        <v>1.4312490504124449E-3</v>
      </c>
      <c r="H523" s="172">
        <v>2.3861916330657981E-2</v>
      </c>
      <c r="I523" s="76">
        <f t="shared" si="30"/>
        <v>3.4152345089275448E-5</v>
      </c>
      <c r="J523" s="172">
        <v>0.15</v>
      </c>
      <c r="K523" s="77">
        <f t="shared" si="31"/>
        <v>2.1468735756186672E-4</v>
      </c>
      <c r="L523" s="124"/>
      <c r="M523" s="158"/>
      <c r="N523" s="182"/>
    </row>
    <row r="524" spans="2:14">
      <c r="B524" s="34" t="s">
        <v>1072</v>
      </c>
      <c r="C524" s="73" t="s">
        <v>1073</v>
      </c>
      <c r="D524" s="81">
        <v>57.63</v>
      </c>
      <c r="E524" s="82">
        <v>686.45361000000003</v>
      </c>
      <c r="F524" s="82" t="str">
        <f t="shared" si="29"/>
        <v>Excl.</v>
      </c>
      <c r="G524" s="74">
        <f t="shared" si="28"/>
        <v>0</v>
      </c>
      <c r="H524" s="172">
        <v>1.7352073572791948E-2</v>
      </c>
      <c r="I524" s="76">
        <f t="shared" si="30"/>
        <v>0</v>
      </c>
      <c r="J524" s="172" t="s">
        <v>107</v>
      </c>
      <c r="K524" s="77" t="str">
        <f t="shared" si="31"/>
        <v>n/a</v>
      </c>
      <c r="L524" s="124"/>
      <c r="M524" s="158"/>
      <c r="N524" s="182"/>
    </row>
    <row r="525" spans="2:14">
      <c r="B525" s="34" t="s">
        <v>1074</v>
      </c>
      <c r="C525" s="73" t="s">
        <v>1075</v>
      </c>
      <c r="D525" s="81">
        <v>180.83</v>
      </c>
      <c r="E525" s="82">
        <v>54.2</v>
      </c>
      <c r="F525" s="82">
        <f>IF(J525="","Excl.",D525*E525)</f>
        <v>9800.9860000000008</v>
      </c>
      <c r="G525" s="74">
        <f t="shared" si="28"/>
        <v>1.8232009839467831E-4</v>
      </c>
      <c r="H525" s="172" t="s">
        <v>57</v>
      </c>
      <c r="I525" s="76" t="str">
        <f t="shared" si="30"/>
        <v>n/a</v>
      </c>
      <c r="J525" s="172">
        <v>0.105</v>
      </c>
      <c r="K525" s="77">
        <f t="shared" si="31"/>
        <v>1.9143610331441222E-5</v>
      </c>
      <c r="L525" s="124"/>
      <c r="M525" s="158"/>
      <c r="N525" s="182"/>
    </row>
    <row r="527" spans="2:14">
      <c r="B527" s="138" t="s">
        <v>43</v>
      </c>
      <c r="F527" s="122"/>
    </row>
    <row r="528" spans="2:14">
      <c r="B528" s="78" t="s">
        <v>1076</v>
      </c>
    </row>
    <row r="529" spans="2:2">
      <c r="B529" s="78" t="s">
        <v>1077</v>
      </c>
    </row>
    <row r="530" spans="2:2">
      <c r="B530" s="78" t="s">
        <v>1078</v>
      </c>
    </row>
    <row r="531" spans="2:2">
      <c r="B531" s="78" t="s">
        <v>1079</v>
      </c>
    </row>
    <row r="532" spans="2:2">
      <c r="B532" s="78" t="s">
        <v>1080</v>
      </c>
    </row>
    <row r="533" spans="2:2">
      <c r="B533" s="78" t="s">
        <v>1081</v>
      </c>
    </row>
    <row r="534" spans="2:2">
      <c r="B534" s="78" t="s">
        <v>1287</v>
      </c>
    </row>
    <row r="535" spans="2:2">
      <c r="B535" s="78" t="s">
        <v>1082</v>
      </c>
    </row>
  </sheetData>
  <mergeCells count="5">
    <mergeCell ref="B2:K2"/>
    <mergeCell ref="B16:K16"/>
    <mergeCell ref="C4:E4"/>
    <mergeCell ref="C6:E6"/>
    <mergeCell ref="C8:E8"/>
  </mergeCells>
  <printOptions horizontalCentered="1"/>
  <pageMargins left="0.7" right="0.7" top="0.75" bottom="0.75" header="0.3" footer="0.3"/>
  <pageSetup scale="65" orientation="portrait" useFirstPageNumber="1" r:id="rId1"/>
  <headerFooter scaleWithDoc="0">
    <oddHeader>&amp;R&amp;"Times New Roman,Bold"KyPSC Case No. 2025-00125
Attachment JCN-Rebuttal-3
Page &amp;P of 14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B75BE-5620-481D-849F-D1B4754D24D9}">
  <sheetPr codeName="Sheet11"/>
  <dimension ref="A1:K535"/>
  <sheetViews>
    <sheetView zoomScale="80" zoomScaleNormal="80" zoomScaleSheetLayoutView="85" zoomScalePageLayoutView="90" workbookViewId="0">
      <selection activeCell="H8" sqref="H8"/>
    </sheetView>
  </sheetViews>
  <sheetFormatPr defaultColWidth="9" defaultRowHeight="12.75"/>
  <cols>
    <col min="1" max="1" width="2.42578125" style="34" customWidth="1"/>
    <col min="2" max="2" width="39" style="69" customWidth="1"/>
    <col min="3" max="3" width="7.28515625" style="69" customWidth="1"/>
    <col min="4" max="4" width="10.7109375" style="69" customWidth="1"/>
    <col min="5" max="5" width="12.85546875" style="69" customWidth="1"/>
    <col min="6" max="6" width="12.28515625" style="13" customWidth="1"/>
    <col min="7" max="7" width="9.7109375" style="13" customWidth="1"/>
    <col min="8" max="8" width="12.85546875" style="13" customWidth="1"/>
    <col min="9" max="9" width="12.42578125" style="13" customWidth="1"/>
    <col min="10" max="10" width="10.7109375" style="13" customWidth="1"/>
    <col min="11" max="11" width="13.140625" style="13" customWidth="1"/>
    <col min="12" max="16384" width="9" style="13"/>
  </cols>
  <sheetData>
    <row r="1" spans="1:11" s="34" customFormat="1"/>
    <row r="2" spans="1:11" s="69" customFormat="1">
      <c r="A2" s="34"/>
      <c r="B2" s="217" t="s">
        <v>1083</v>
      </c>
      <c r="C2" s="217"/>
      <c r="D2" s="217"/>
      <c r="E2" s="217"/>
      <c r="F2" s="217"/>
      <c r="G2" s="217"/>
      <c r="H2" s="217"/>
      <c r="I2" s="217"/>
      <c r="J2" s="217"/>
      <c r="K2" s="217"/>
    </row>
    <row r="3" spans="1:11" s="34" customFormat="1">
      <c r="B3" s="38"/>
      <c r="C3" s="38"/>
      <c r="D3" s="38"/>
      <c r="E3" s="38"/>
    </row>
    <row r="4" spans="1:11" s="34" customFormat="1">
      <c r="B4" s="36" t="s">
        <v>70</v>
      </c>
      <c r="C4" s="219">
        <f>SUM(I23:I525)</f>
        <v>1.4402063330622744E-2</v>
      </c>
      <c r="D4" s="220"/>
      <c r="E4" s="221"/>
    </row>
    <row r="5" spans="1:11" s="34" customFormat="1">
      <c r="B5" s="36"/>
      <c r="C5" s="36"/>
      <c r="D5" s="36"/>
      <c r="E5" s="36"/>
    </row>
    <row r="6" spans="1:11" s="34" customFormat="1">
      <c r="B6" s="36" t="s">
        <v>71</v>
      </c>
      <c r="C6" s="219">
        <f>SUM(K23:K525)</f>
        <v>9.9365675038747811E-2</v>
      </c>
      <c r="D6" s="220"/>
      <c r="E6" s="221"/>
    </row>
    <row r="7" spans="1:11" s="34" customFormat="1">
      <c r="B7" s="36"/>
      <c r="C7" s="36"/>
      <c r="D7" s="36"/>
      <c r="E7" s="36"/>
    </row>
    <row r="8" spans="1:11" s="34" customFormat="1">
      <c r="B8" s="36" t="s">
        <v>72</v>
      </c>
      <c r="C8" s="222">
        <f>(C4*(1+0.5*C6))+C6</f>
        <v>0.11448327374176961</v>
      </c>
      <c r="D8" s="223"/>
      <c r="E8" s="224"/>
      <c r="I8" s="70"/>
    </row>
    <row r="9" spans="1:11" s="34" customFormat="1">
      <c r="B9" s="36"/>
      <c r="C9" s="71"/>
      <c r="D9" s="72"/>
      <c r="E9" s="72"/>
    </row>
    <row r="10" spans="1:11" s="34" customFormat="1">
      <c r="B10" s="36"/>
      <c r="C10" s="71"/>
      <c r="D10" s="72"/>
      <c r="E10" s="72"/>
    </row>
    <row r="11" spans="1:11" s="34" customFormat="1">
      <c r="B11" s="134" t="s">
        <v>43</v>
      </c>
      <c r="C11" s="73"/>
      <c r="D11" s="74"/>
      <c r="E11" s="74"/>
    </row>
    <row r="12" spans="1:11" s="69" customFormat="1">
      <c r="A12" s="34"/>
      <c r="B12" s="38" t="s">
        <v>73</v>
      </c>
      <c r="C12" s="73"/>
      <c r="D12" s="74"/>
      <c r="E12" s="74"/>
    </row>
    <row r="13" spans="1:11">
      <c r="B13" s="38" t="s">
        <v>74</v>
      </c>
      <c r="C13" s="73"/>
      <c r="D13" s="74"/>
      <c r="E13" s="74"/>
    </row>
    <row r="14" spans="1:11">
      <c r="B14" s="38" t="s">
        <v>75</v>
      </c>
      <c r="C14" s="73"/>
      <c r="D14" s="74"/>
      <c r="E14" s="74"/>
    </row>
    <row r="16" spans="1:11">
      <c r="B16" s="218" t="s">
        <v>76</v>
      </c>
      <c r="C16" s="218"/>
      <c r="D16" s="218"/>
      <c r="E16" s="218"/>
      <c r="F16" s="218"/>
      <c r="G16" s="218"/>
      <c r="H16" s="218"/>
      <c r="I16" s="218"/>
      <c r="J16" s="218"/>
      <c r="K16" s="218"/>
    </row>
    <row r="18" spans="2:11" ht="13.5" thickBot="1">
      <c r="D18" s="75" t="s">
        <v>39</v>
      </c>
      <c r="E18" s="75" t="s">
        <v>40</v>
      </c>
      <c r="F18" s="75" t="s">
        <v>41</v>
      </c>
      <c r="G18" s="75" t="s">
        <v>42</v>
      </c>
      <c r="H18" s="75" t="s">
        <v>77</v>
      </c>
      <c r="I18" s="63" t="s">
        <v>78</v>
      </c>
      <c r="J18" s="63" t="s">
        <v>79</v>
      </c>
      <c r="K18" s="63" t="s">
        <v>80</v>
      </c>
    </row>
    <row r="19" spans="2:11">
      <c r="B19" s="135"/>
      <c r="C19" s="135"/>
      <c r="D19" s="135"/>
      <c r="E19" s="135"/>
      <c r="F19" s="135"/>
      <c r="G19" s="135"/>
      <c r="H19" s="135"/>
      <c r="I19" s="135"/>
      <c r="J19" s="136" t="s">
        <v>81</v>
      </c>
      <c r="K19" s="136" t="s">
        <v>82</v>
      </c>
    </row>
    <row r="20" spans="2:11">
      <c r="E20" s="75" t="s">
        <v>83</v>
      </c>
      <c r="F20" s="75" t="s">
        <v>84</v>
      </c>
      <c r="G20" s="75" t="s">
        <v>85</v>
      </c>
      <c r="H20" s="75" t="s">
        <v>86</v>
      </c>
      <c r="I20" s="75" t="s">
        <v>87</v>
      </c>
      <c r="J20" s="75" t="s">
        <v>88</v>
      </c>
      <c r="K20" s="75" t="s">
        <v>88</v>
      </c>
    </row>
    <row r="21" spans="2:11">
      <c r="B21" s="137" t="s">
        <v>89</v>
      </c>
      <c r="C21" s="137" t="s">
        <v>2</v>
      </c>
      <c r="D21" s="137" t="s">
        <v>90</v>
      </c>
      <c r="E21" s="137" t="s">
        <v>91</v>
      </c>
      <c r="F21" s="137" t="s">
        <v>92</v>
      </c>
      <c r="G21" s="137" t="s">
        <v>93</v>
      </c>
      <c r="H21" s="137" t="s">
        <v>48</v>
      </c>
      <c r="I21" s="137" t="s">
        <v>48</v>
      </c>
      <c r="J21" s="137" t="s">
        <v>94</v>
      </c>
      <c r="K21" s="137" t="s">
        <v>94</v>
      </c>
    </row>
    <row r="22" spans="2:11">
      <c r="F22" s="69"/>
      <c r="G22" s="69"/>
      <c r="H22" s="69"/>
    </row>
    <row r="23" spans="2:11">
      <c r="B23" s="79" t="str">
        <f>'JCN-R3 SP500 Total MRP 1'!B23</f>
        <v>LyondellBasell Industries NV</v>
      </c>
      <c r="C23" s="80" t="str">
        <f>'JCN-R3 SP500 Total MRP 1'!C23</f>
        <v>LYB</v>
      </c>
      <c r="D23" s="81">
        <f>'JCN-R3 SP500 Total MRP 1'!D23</f>
        <v>56.35</v>
      </c>
      <c r="E23" s="82">
        <f>'JCN-R3 SP500 Total MRP 1'!E23</f>
        <v>321.64843000000002</v>
      </c>
      <c r="F23" s="82" t="str">
        <f>IF(OR(J23="",J23&gt;0.2,J23&lt;0),"Excl.",D23*E23)</f>
        <v>Excl.</v>
      </c>
      <c r="G23" s="74" t="str">
        <f t="shared" ref="G23:G86" si="0">IF(F23="Excl.","Excl.",F23/SUM($F$23:$F$525))</f>
        <v>Excl.</v>
      </c>
      <c r="H23" s="76">
        <f>'JCN-R3 SP500 Total MRP 1'!H23</f>
        <v>9.7249334516415264E-2</v>
      </c>
      <c r="I23" s="76" t="str">
        <f>IFERROR($H23*$G23, "n/a")</f>
        <v>n/a</v>
      </c>
      <c r="J23" s="76">
        <f>'JCN-R3 SP500 Total MRP 1'!J23</f>
        <v>-0.06</v>
      </c>
      <c r="K23" s="77" t="str">
        <f>IFERROR($J23*$G23, "n/a")</f>
        <v>n/a</v>
      </c>
    </row>
    <row r="24" spans="2:11">
      <c r="B24" s="79" t="str">
        <f>'JCN-R3 SP500 Total MRP 1'!B24</f>
        <v>American Express Co</v>
      </c>
      <c r="C24" s="80" t="str">
        <f>'JCN-R3 SP500 Total MRP 1'!C24</f>
        <v>AXP</v>
      </c>
      <c r="D24" s="81">
        <f>'JCN-R3 SP500 Total MRP 1'!D24</f>
        <v>331.28</v>
      </c>
      <c r="E24" s="82">
        <f>'JCN-R3 SP500 Total MRP 1'!E24</f>
        <v>695.88223000000005</v>
      </c>
      <c r="F24" s="82">
        <f t="shared" ref="F24:F87" si="1">IF(OR(J24="",J24&gt;0.2,J24&lt;0),"Excl.",D24*E24)</f>
        <v>230531.8651544</v>
      </c>
      <c r="G24" s="74">
        <f t="shared" si="0"/>
        <v>5.5380058639999206E-3</v>
      </c>
      <c r="H24" s="76">
        <f>'JCN-R3 SP500 Total MRP 1'!H24</f>
        <v>9.9009900990099011E-3</v>
      </c>
      <c r="I24" s="76">
        <f t="shared" ref="I24:I87" si="2">IFERROR($H24*$G24, "n/a")</f>
        <v>5.4831741227721987E-5</v>
      </c>
      <c r="J24" s="76">
        <f>'JCN-R3 SP500 Total MRP 1'!J24</f>
        <v>0.11</v>
      </c>
      <c r="K24" s="77">
        <f t="shared" ref="K24:K87" si="3">IFERROR($J24*$G24, "n/a")</f>
        <v>6.0918064503999122E-4</v>
      </c>
    </row>
    <row r="25" spans="2:11">
      <c r="B25" s="79" t="str">
        <f>'JCN-R3 SP500 Total MRP 1'!B25</f>
        <v>Verizon Communications Inc</v>
      </c>
      <c r="C25" s="80" t="str">
        <f>'JCN-R3 SP500 Total MRP 1'!C25</f>
        <v>VZ</v>
      </c>
      <c r="D25" s="81">
        <f>'JCN-R3 SP500 Total MRP 1'!D25</f>
        <v>44.23</v>
      </c>
      <c r="E25" s="82">
        <f>'JCN-R3 SP500 Total MRP 1'!E25</f>
        <v>4216.3248100000001</v>
      </c>
      <c r="F25" s="82">
        <f t="shared" si="1"/>
        <v>186488.04634629999</v>
      </c>
      <c r="G25" s="74">
        <f t="shared" si="0"/>
        <v>4.4799528843441818E-3</v>
      </c>
      <c r="H25" s="76">
        <f>'JCN-R3 SP500 Total MRP 1'!H25</f>
        <v>6.1270630793579021E-2</v>
      </c>
      <c r="I25" s="76">
        <f t="shared" si="2"/>
        <v>2.744895391492818E-4</v>
      </c>
      <c r="J25" s="76">
        <f>'JCN-R3 SP500 Total MRP 1'!J25</f>
        <v>5.0000000000000001E-3</v>
      </c>
      <c r="K25" s="77">
        <f t="shared" si="3"/>
        <v>2.239976442172091E-5</v>
      </c>
    </row>
    <row r="26" spans="2:11">
      <c r="B26" s="79" t="str">
        <f>'JCN-R3 SP500 Total MRP 1'!B26</f>
        <v>Texas Pacific Land Corp</v>
      </c>
      <c r="C26" s="80" t="str">
        <f>'JCN-R3 SP500 Total MRP 1'!C26</f>
        <v>TPL</v>
      </c>
      <c r="D26" s="81">
        <f>'JCN-R3 SP500 Total MRP 1'!D26</f>
        <v>933.48</v>
      </c>
      <c r="E26" s="82">
        <f>'JCN-R3 SP500 Total MRP 1'!E26</f>
        <v>22.98733</v>
      </c>
      <c r="F26" s="82">
        <f t="shared" si="1"/>
        <v>21458.2128084</v>
      </c>
      <c r="G26" s="74">
        <f t="shared" si="0"/>
        <v>5.1548495599203399E-4</v>
      </c>
      <c r="H26" s="76">
        <f>'JCN-R3 SP500 Total MRP 1'!H26</f>
        <v>6.85606547542529E-3</v>
      </c>
      <c r="I26" s="76">
        <f t="shared" si="2"/>
        <v>3.5341986098781092E-6</v>
      </c>
      <c r="J26" s="76">
        <f>'JCN-R3 SP500 Total MRP 1'!J26</f>
        <v>0.1</v>
      </c>
      <c r="K26" s="77">
        <f t="shared" si="3"/>
        <v>5.1548495599203402E-5</v>
      </c>
    </row>
    <row r="27" spans="2:11">
      <c r="B27" s="79" t="str">
        <f>'JCN-R3 SP500 Total MRP 1'!B27</f>
        <v>Broadcom Inc</v>
      </c>
      <c r="C27" s="80" t="str">
        <f>'JCN-R3 SP500 Total MRP 1'!C27</f>
        <v>AVGO</v>
      </c>
      <c r="D27" s="81">
        <f>'JCN-R3 SP500 Total MRP 1'!D27</f>
        <v>297.39</v>
      </c>
      <c r="E27" s="82">
        <f>'JCN-R3 SP500 Total MRP 1'!E27</f>
        <v>4703.4709800000001</v>
      </c>
      <c r="F27" s="82" t="str">
        <f t="shared" si="1"/>
        <v>Excl.</v>
      </c>
      <c r="G27" s="74" t="str">
        <f t="shared" si="0"/>
        <v>Excl.</v>
      </c>
      <c r="H27" s="76">
        <f>'JCN-R3 SP500 Total MRP 1'!H27</f>
        <v>7.9357073203537437E-3</v>
      </c>
      <c r="I27" s="76" t="str">
        <f t="shared" si="2"/>
        <v>n/a</v>
      </c>
      <c r="J27" s="76">
        <f>'JCN-R3 SP500 Total MRP 1'!J27</f>
        <v>0.245</v>
      </c>
      <c r="K27" s="77" t="str">
        <f t="shared" si="3"/>
        <v>n/a</v>
      </c>
    </row>
    <row r="28" spans="2:11">
      <c r="B28" s="79" t="str">
        <f>'JCN-R3 SP500 Total MRP 1'!B28</f>
        <v>Boeing Co/The</v>
      </c>
      <c r="C28" s="80" t="str">
        <f>'JCN-R3 SP500 Total MRP 1'!C28</f>
        <v>BA</v>
      </c>
      <c r="D28" s="81">
        <f>'JCN-R3 SP500 Total MRP 1'!D28</f>
        <v>234.68</v>
      </c>
      <c r="E28" s="82">
        <f>'JCN-R3 SP500 Total MRP 1'!E28</f>
        <v>756.15769999999998</v>
      </c>
      <c r="F28" s="82" t="str">
        <f t="shared" si="1"/>
        <v>Excl.</v>
      </c>
      <c r="G28" s="74" t="str">
        <f t="shared" si="0"/>
        <v>Excl.</v>
      </c>
      <c r="H28" s="76" t="str">
        <f>'JCN-R3 SP500 Total MRP 1'!H28</f>
        <v>n/a</v>
      </c>
      <c r="I28" s="76" t="str">
        <f t="shared" si="2"/>
        <v>n/a</v>
      </c>
      <c r="J28" s="76" t="str">
        <f>'JCN-R3 SP500 Total MRP 1'!J28</f>
        <v/>
      </c>
      <c r="K28" s="77" t="str">
        <f t="shared" si="3"/>
        <v>n/a</v>
      </c>
    </row>
    <row r="29" spans="2:11">
      <c r="B29" s="79" t="str">
        <f>'JCN-R3 SP500 Total MRP 1'!B29</f>
        <v>Solventum Corp</v>
      </c>
      <c r="C29" s="80" t="str">
        <f>'JCN-R3 SP500 Total MRP 1'!C29</f>
        <v>SOLV</v>
      </c>
      <c r="D29" s="81">
        <f>'JCN-R3 SP500 Total MRP 1'!D29</f>
        <v>73.09</v>
      </c>
      <c r="E29" s="82">
        <f>'JCN-R3 SP500 Total MRP 1'!E29</f>
        <v>173.3878</v>
      </c>
      <c r="F29" s="82" t="str">
        <f t="shared" si="1"/>
        <v>Excl.</v>
      </c>
      <c r="G29" s="74" t="str">
        <f t="shared" si="0"/>
        <v>Excl.</v>
      </c>
      <c r="H29" s="76" t="str">
        <f>'JCN-R3 SP500 Total MRP 1'!H29</f>
        <v>n/a</v>
      </c>
      <c r="I29" s="76" t="str">
        <f t="shared" si="2"/>
        <v>n/a</v>
      </c>
      <c r="J29" s="76" t="str">
        <f>'JCN-R3 SP500 Total MRP 1'!J29</f>
        <v/>
      </c>
      <c r="K29" s="77" t="str">
        <f t="shared" si="3"/>
        <v>n/a</v>
      </c>
    </row>
    <row r="30" spans="2:11">
      <c r="B30" s="79" t="str">
        <f>'JCN-R3 SP500 Total MRP 1'!B30</f>
        <v>Caterpillar Inc</v>
      </c>
      <c r="C30" s="80" t="str">
        <f>'JCN-R3 SP500 Total MRP 1'!C30</f>
        <v>CAT</v>
      </c>
      <c r="D30" s="81">
        <f>'JCN-R3 SP500 Total MRP 1'!D30</f>
        <v>419.04</v>
      </c>
      <c r="E30" s="82">
        <f>'JCN-R3 SP500 Total MRP 1'!E30</f>
        <v>468.47892000000002</v>
      </c>
      <c r="F30" s="82">
        <f t="shared" si="1"/>
        <v>196311.40663680001</v>
      </c>
      <c r="G30" s="74">
        <f t="shared" si="0"/>
        <v>4.7159368636371839E-3</v>
      </c>
      <c r="H30" s="76">
        <f>'JCN-R3 SP500 Total MRP 1'!H30</f>
        <v>1.441389843451699E-2</v>
      </c>
      <c r="I30" s="76">
        <f t="shared" si="2"/>
        <v>6.7975034976060973E-5</v>
      </c>
      <c r="J30" s="76">
        <f>'JCN-R3 SP500 Total MRP 1'!J30</f>
        <v>7.0000000000000007E-2</v>
      </c>
      <c r="K30" s="77">
        <f t="shared" si="3"/>
        <v>3.3011558045460291E-4</v>
      </c>
    </row>
    <row r="31" spans="2:11">
      <c r="B31" s="79" t="str">
        <f>'JCN-R3 SP500 Total MRP 1'!B31</f>
        <v>JPMorgan Chase &amp; Co</v>
      </c>
      <c r="C31" s="80" t="str">
        <f>'JCN-R3 SP500 Total MRP 1'!C31</f>
        <v>JPM</v>
      </c>
      <c r="D31" s="81">
        <f>'JCN-R3 SP500 Total MRP 1'!D31</f>
        <v>301.42</v>
      </c>
      <c r="E31" s="82">
        <f>'JCN-R3 SP500 Total MRP 1'!E31</f>
        <v>2749.7538500000001</v>
      </c>
      <c r="F31" s="82">
        <f t="shared" si="1"/>
        <v>828830.80546700011</v>
      </c>
      <c r="G31" s="74">
        <f t="shared" si="0"/>
        <v>1.99107826497903E-2</v>
      </c>
      <c r="H31" s="76">
        <f>'JCN-R3 SP500 Total MRP 1'!H31</f>
        <v>1.8578727357176032E-2</v>
      </c>
      <c r="I31" s="76">
        <f t="shared" si="2"/>
        <v>3.699170023184449E-4</v>
      </c>
      <c r="J31" s="76">
        <f>'JCN-R3 SP500 Total MRP 1'!J31</f>
        <v>0.1</v>
      </c>
      <c r="K31" s="77">
        <f t="shared" si="3"/>
        <v>1.9910782649790299E-3</v>
      </c>
    </row>
    <row r="32" spans="2:11">
      <c r="B32" s="79" t="str">
        <f>'JCN-R3 SP500 Total MRP 1'!B32</f>
        <v>Chevron Corp</v>
      </c>
      <c r="C32" s="80" t="str">
        <f>'JCN-R3 SP500 Total MRP 1'!C32</f>
        <v>CVX</v>
      </c>
      <c r="D32" s="81">
        <f>'JCN-R3 SP500 Total MRP 1'!D32</f>
        <v>160.6</v>
      </c>
      <c r="E32" s="82">
        <f>'JCN-R3 SP500 Total MRP 1'!E32</f>
        <v>2047.39391</v>
      </c>
      <c r="F32" s="82">
        <f t="shared" si="1"/>
        <v>328811.461946</v>
      </c>
      <c r="G32" s="74">
        <f t="shared" si="0"/>
        <v>7.8989505558710368E-3</v>
      </c>
      <c r="H32" s="76">
        <f>'JCN-R3 SP500 Total MRP 1'!H32</f>
        <v>4.2590286425902867E-2</v>
      </c>
      <c r="I32" s="76">
        <f t="shared" si="2"/>
        <v>3.3641856663859212E-4</v>
      </c>
      <c r="J32" s="76">
        <f>'JCN-R3 SP500 Total MRP 1'!J32</f>
        <v>2.5000000000000001E-2</v>
      </c>
      <c r="K32" s="77">
        <f t="shared" si="3"/>
        <v>1.9747376389677592E-4</v>
      </c>
    </row>
    <row r="33" spans="2:11">
      <c r="B33" s="79" t="str">
        <f>'JCN-R3 SP500 Total MRP 1'!B33</f>
        <v>Coca-Cola Co/The</v>
      </c>
      <c r="C33" s="80" t="str">
        <f>'JCN-R3 SP500 Total MRP 1'!C33</f>
        <v>KO</v>
      </c>
      <c r="D33" s="81">
        <f>'JCN-R3 SP500 Total MRP 1'!D33</f>
        <v>68.989999999999995</v>
      </c>
      <c r="E33" s="82">
        <f>'JCN-R3 SP500 Total MRP 1'!E33</f>
        <v>4303.6672500000004</v>
      </c>
      <c r="F33" s="82">
        <f t="shared" si="1"/>
        <v>296910.0035775</v>
      </c>
      <c r="G33" s="74">
        <f t="shared" si="0"/>
        <v>7.1325902811360175E-3</v>
      </c>
      <c r="H33" s="76">
        <f>'JCN-R3 SP500 Total MRP 1'!H33</f>
        <v>2.9569502826496598E-2</v>
      </c>
      <c r="I33" s="76">
        <f t="shared" si="2"/>
        <v>2.1090714847829363E-4</v>
      </c>
      <c r="J33" s="76">
        <f>'JCN-R3 SP500 Total MRP 1'!J33</f>
        <v>7.0000000000000007E-2</v>
      </c>
      <c r="K33" s="77">
        <f t="shared" si="3"/>
        <v>4.9928131967952132E-4</v>
      </c>
    </row>
    <row r="34" spans="2:11">
      <c r="B34" s="79" t="str">
        <f>'JCN-R3 SP500 Total MRP 1'!B34</f>
        <v>AbbVie Inc</v>
      </c>
      <c r="C34" s="80" t="str">
        <f>'JCN-R3 SP500 Total MRP 1'!C34</f>
        <v>ABBV</v>
      </c>
      <c r="D34" s="81">
        <f>'JCN-R3 SP500 Total MRP 1'!D34</f>
        <v>210.4</v>
      </c>
      <c r="E34" s="82">
        <f>'JCN-R3 SP500 Total MRP 1'!E34</f>
        <v>1766.55825</v>
      </c>
      <c r="F34" s="82">
        <f t="shared" si="1"/>
        <v>371683.85580000002</v>
      </c>
      <c r="G34" s="74">
        <f t="shared" si="0"/>
        <v>8.9288627044937351E-3</v>
      </c>
      <c r="H34" s="76">
        <f>'JCN-R3 SP500 Total MRP 1'!H34</f>
        <v>3.1178707224334599E-2</v>
      </c>
      <c r="I34" s="76">
        <f t="shared" si="2"/>
        <v>2.7839039610969056E-4</v>
      </c>
      <c r="J34" s="76">
        <f>'JCN-R3 SP500 Total MRP 1'!J34</f>
        <v>7.0000000000000007E-2</v>
      </c>
      <c r="K34" s="77">
        <f t="shared" si="3"/>
        <v>6.2502038931456149E-4</v>
      </c>
    </row>
    <row r="35" spans="2:11">
      <c r="B35" s="79" t="str">
        <f>'JCN-R3 SP500 Total MRP 1'!B35</f>
        <v>Walt Disney Co/The</v>
      </c>
      <c r="C35" s="80" t="str">
        <f>'JCN-R3 SP500 Total MRP 1'!C35</f>
        <v>DIS</v>
      </c>
      <c r="D35" s="81">
        <f>'JCN-R3 SP500 Total MRP 1'!D35</f>
        <v>118.38</v>
      </c>
      <c r="E35" s="82">
        <f>'JCN-R3 SP500 Total MRP 1'!E35</f>
        <v>1797.9338299999999</v>
      </c>
      <c r="F35" s="82" t="str">
        <f t="shared" si="1"/>
        <v>Excl.</v>
      </c>
      <c r="G35" s="74" t="str">
        <f t="shared" si="0"/>
        <v>Excl.</v>
      </c>
      <c r="H35" s="76">
        <f>'JCN-R3 SP500 Total MRP 1'!H35</f>
        <v>8.4473728670383507E-3</v>
      </c>
      <c r="I35" s="76" t="str">
        <f t="shared" si="2"/>
        <v>n/a</v>
      </c>
      <c r="J35" s="76">
        <f>'JCN-R3 SP500 Total MRP 1'!J35</f>
        <v>0.25</v>
      </c>
      <c r="K35" s="77" t="str">
        <f t="shared" si="3"/>
        <v>n/a</v>
      </c>
    </row>
    <row r="36" spans="2:11">
      <c r="B36" s="79" t="str">
        <f>'JCN-R3 SP500 Total MRP 1'!B36</f>
        <v>Corpay Inc</v>
      </c>
      <c r="C36" s="80" t="str">
        <f>'JCN-R3 SP500 Total MRP 1'!C36</f>
        <v>CPAY</v>
      </c>
      <c r="D36" s="81">
        <f>'JCN-R3 SP500 Total MRP 1'!D36</f>
        <v>325.67</v>
      </c>
      <c r="E36" s="82">
        <f>'JCN-R3 SP500 Total MRP 1'!E36</f>
        <v>70.614379999999997</v>
      </c>
      <c r="F36" s="82">
        <f t="shared" si="1"/>
        <v>22996.9851346</v>
      </c>
      <c r="G36" s="74">
        <f t="shared" si="0"/>
        <v>5.5245047553159491E-4</v>
      </c>
      <c r="H36" s="76" t="str">
        <f>'JCN-R3 SP500 Total MRP 1'!H36</f>
        <v>n/a</v>
      </c>
      <c r="I36" s="76" t="str">
        <f t="shared" si="2"/>
        <v>n/a</v>
      </c>
      <c r="J36" s="76">
        <f>'JCN-R3 SP500 Total MRP 1'!J36</f>
        <v>0.115</v>
      </c>
      <c r="K36" s="77">
        <f t="shared" si="3"/>
        <v>6.3531804686133413E-5</v>
      </c>
    </row>
    <row r="37" spans="2:11">
      <c r="B37" s="79" t="str">
        <f>'JCN-R3 SP500 Total MRP 1'!B37</f>
        <v>Extra Space Storage Inc</v>
      </c>
      <c r="C37" s="80" t="str">
        <f>'JCN-R3 SP500 Total MRP 1'!C37</f>
        <v>EXR</v>
      </c>
      <c r="D37" s="81">
        <f>'JCN-R3 SP500 Total MRP 1'!D37</f>
        <v>143.58000000000001</v>
      </c>
      <c r="E37" s="82">
        <f>'JCN-R3 SP500 Total MRP 1'!E37</f>
        <v>212.25361000000001</v>
      </c>
      <c r="F37" s="82" t="str">
        <f t="shared" si="1"/>
        <v>Excl.</v>
      </c>
      <c r="G37" s="74" t="str">
        <f t="shared" si="0"/>
        <v>Excl.</v>
      </c>
      <c r="H37" s="76">
        <f>'JCN-R3 SP500 Total MRP 1'!H37</f>
        <v>4.5131633932302545E-2</v>
      </c>
      <c r="I37" s="76" t="str">
        <f t="shared" si="2"/>
        <v>n/a</v>
      </c>
      <c r="J37" s="76">
        <f>'JCN-R3 SP500 Total MRP 1'!J37</f>
        <v>-0.01</v>
      </c>
      <c r="K37" s="77" t="str">
        <f t="shared" si="3"/>
        <v>n/a</v>
      </c>
    </row>
    <row r="38" spans="2:11">
      <c r="B38" s="79" t="str">
        <f>'JCN-R3 SP500 Total MRP 1'!B38</f>
        <v>Exxon Mobil Corp</v>
      </c>
      <c r="C38" s="80" t="str">
        <f>'JCN-R3 SP500 Total MRP 1'!C38</f>
        <v>XOM</v>
      </c>
      <c r="D38" s="81">
        <f>'JCN-R3 SP500 Total MRP 1'!D38</f>
        <v>114.29</v>
      </c>
      <c r="E38" s="82">
        <f>'JCN-R3 SP500 Total MRP 1'!E38</f>
        <v>4263.2470199999998</v>
      </c>
      <c r="F38" s="82" t="str">
        <f>IF(OR(J38="",J38&gt;0.2,J38&lt;0),"Excl.",D38*E38)</f>
        <v>Excl.</v>
      </c>
      <c r="G38" s="74" t="str">
        <f t="shared" si="0"/>
        <v>Excl.</v>
      </c>
      <c r="H38" s="76">
        <f>'JCN-R3 SP500 Total MRP 1'!H38</f>
        <v>3.4648700673724733E-2</v>
      </c>
      <c r="I38" s="76" t="str">
        <f t="shared" si="2"/>
        <v>n/a</v>
      </c>
      <c r="J38" s="76">
        <f>'JCN-R3 SP500 Total MRP 1'!J38</f>
        <v>-0.03</v>
      </c>
      <c r="K38" s="77" t="str">
        <f t="shared" si="3"/>
        <v>n/a</v>
      </c>
    </row>
    <row r="39" spans="2:11">
      <c r="B39" s="79" t="str">
        <f>'JCN-R3 SP500 Total MRP 1'!B39</f>
        <v>Phillips 66</v>
      </c>
      <c r="C39" s="80" t="str">
        <f>'JCN-R3 SP500 Total MRP 1'!C39</f>
        <v>PSX</v>
      </c>
      <c r="D39" s="81">
        <f>'JCN-R3 SP500 Total MRP 1'!D39</f>
        <v>133.58000000000001</v>
      </c>
      <c r="E39" s="82">
        <f>'JCN-R3 SP500 Total MRP 1'!E39</f>
        <v>404.12427000000002</v>
      </c>
      <c r="F39" s="82">
        <f t="shared" si="1"/>
        <v>53982.919986600005</v>
      </c>
      <c r="G39" s="74">
        <f t="shared" si="0"/>
        <v>1.2968173716089129E-3</v>
      </c>
      <c r="H39" s="76">
        <f>'JCN-R3 SP500 Total MRP 1'!H39</f>
        <v>3.5933522982482403E-2</v>
      </c>
      <c r="I39" s="76">
        <f t="shared" si="2"/>
        <v>4.6599216826791296E-5</v>
      </c>
      <c r="J39" s="76">
        <f>'JCN-R3 SP500 Total MRP 1'!J39</f>
        <v>0</v>
      </c>
      <c r="K39" s="77">
        <f t="shared" si="3"/>
        <v>0</v>
      </c>
    </row>
    <row r="40" spans="2:11">
      <c r="B40" s="79" t="str">
        <f>'JCN-R3 SP500 Total MRP 1'!B40</f>
        <v>General Electric Co</v>
      </c>
      <c r="C40" s="80" t="str">
        <f>'JCN-R3 SP500 Total MRP 1'!C40</f>
        <v>GE</v>
      </c>
      <c r="D40" s="81">
        <f>'JCN-R3 SP500 Total MRP 1'!D40</f>
        <v>275.2</v>
      </c>
      <c r="E40" s="82">
        <f>'JCN-R3 SP500 Total MRP 1'!E40</f>
        <v>1060.43939</v>
      </c>
      <c r="F40" s="82" t="str">
        <f t="shared" si="1"/>
        <v>Excl.</v>
      </c>
      <c r="G40" s="74" t="str">
        <f t="shared" si="0"/>
        <v>Excl.</v>
      </c>
      <c r="H40" s="76">
        <f>'JCN-R3 SP500 Total MRP 1'!H40</f>
        <v>5.2325581395348845E-3</v>
      </c>
      <c r="I40" s="76" t="str">
        <f t="shared" si="2"/>
        <v>n/a</v>
      </c>
      <c r="J40" s="76">
        <f>'JCN-R3 SP500 Total MRP 1'!J40</f>
        <v>0.21</v>
      </c>
      <c r="K40" s="77" t="str">
        <f t="shared" si="3"/>
        <v>n/a</v>
      </c>
    </row>
    <row r="41" spans="2:11">
      <c r="B41" s="79" t="str">
        <f>'JCN-R3 SP500 Total MRP 1'!B41</f>
        <v>HP Inc</v>
      </c>
      <c r="C41" s="80" t="str">
        <f>'JCN-R3 SP500 Total MRP 1'!C41</f>
        <v>HPQ</v>
      </c>
      <c r="D41" s="81">
        <f>'JCN-R3 SP500 Total MRP 1'!D41</f>
        <v>28.54</v>
      </c>
      <c r="E41" s="82">
        <f>'JCN-R3 SP500 Total MRP 1'!E41</f>
        <v>934.70185000000004</v>
      </c>
      <c r="F41" s="82">
        <f t="shared" si="1"/>
        <v>26676.390799000001</v>
      </c>
      <c r="G41" s="74">
        <f t="shared" si="0"/>
        <v>6.4083986210006097E-4</v>
      </c>
      <c r="H41" s="76">
        <f>'JCN-R3 SP500 Total MRP 1'!H41</f>
        <v>4.0560616678346179E-2</v>
      </c>
      <c r="I41" s="76">
        <f t="shared" si="2"/>
        <v>2.5992859998844797E-5</v>
      </c>
      <c r="J41" s="76">
        <f>'JCN-R3 SP500 Total MRP 1'!J41</f>
        <v>0.05</v>
      </c>
      <c r="K41" s="77">
        <f t="shared" si="3"/>
        <v>3.2041993105003053E-5</v>
      </c>
    </row>
    <row r="42" spans="2:11">
      <c r="B42" s="79" t="str">
        <f>'JCN-R3 SP500 Total MRP 1'!B42</f>
        <v>Home Depot Inc/The</v>
      </c>
      <c r="C42" s="80" t="str">
        <f>'JCN-R3 SP500 Total MRP 1'!C42</f>
        <v>HD</v>
      </c>
      <c r="D42" s="81">
        <f>'JCN-R3 SP500 Total MRP 1'!D42</f>
        <v>406.77</v>
      </c>
      <c r="E42" s="82">
        <f>'JCN-R3 SP500 Total MRP 1'!E42</f>
        <v>995.38665000000003</v>
      </c>
      <c r="F42" s="82">
        <f t="shared" si="1"/>
        <v>404893.42762049998</v>
      </c>
      <c r="G42" s="74">
        <f t="shared" si="0"/>
        <v>9.726647441799692E-3</v>
      </c>
      <c r="H42" s="76">
        <f>'JCN-R3 SP500 Total MRP 1'!H42</f>
        <v>2.2617203825257517E-2</v>
      </c>
      <c r="I42" s="76">
        <f t="shared" si="2"/>
        <v>2.1998956772760323E-4</v>
      </c>
      <c r="J42" s="76">
        <f>'JCN-R3 SP500 Total MRP 1'!J42</f>
        <v>7.0000000000000007E-2</v>
      </c>
      <c r="K42" s="77">
        <f t="shared" si="3"/>
        <v>6.8086532092597851E-4</v>
      </c>
    </row>
    <row r="43" spans="2:11">
      <c r="B43" s="79" t="str">
        <f>'JCN-R3 SP500 Total MRP 1'!B43</f>
        <v>Monolithic Power Systems Inc</v>
      </c>
      <c r="C43" s="80" t="str">
        <f>'JCN-R3 SP500 Total MRP 1'!C43</f>
        <v>MPWR</v>
      </c>
      <c r="D43" s="81">
        <f>'JCN-R3 SP500 Total MRP 1'!D43</f>
        <v>835.76</v>
      </c>
      <c r="E43" s="82">
        <f>'JCN-R3 SP500 Total MRP 1'!E43</f>
        <v>47.892000000000003</v>
      </c>
      <c r="F43" s="82">
        <f t="shared" si="1"/>
        <v>40026.217920000003</v>
      </c>
      <c r="G43" s="74">
        <f t="shared" si="0"/>
        <v>9.6153921891117778E-4</v>
      </c>
      <c r="H43" s="76">
        <f>'JCN-R3 SP500 Total MRP 1'!H43</f>
        <v>7.4662582559586492E-3</v>
      </c>
      <c r="I43" s="76">
        <f t="shared" si="2"/>
        <v>7.1791001316236121E-6</v>
      </c>
      <c r="J43" s="76">
        <f>'JCN-R3 SP500 Total MRP 1'!J43</f>
        <v>0.12</v>
      </c>
      <c r="K43" s="77">
        <f t="shared" si="3"/>
        <v>1.1538470626934133E-4</v>
      </c>
    </row>
    <row r="44" spans="2:11">
      <c r="B44" s="79" t="str">
        <f>'JCN-R3 SP500 Total MRP 1'!B44</f>
        <v>International Business Machines Corp</v>
      </c>
      <c r="C44" s="80" t="str">
        <f>'JCN-R3 SP500 Total MRP 1'!C44</f>
        <v>IBM</v>
      </c>
      <c r="D44" s="81">
        <f>'JCN-R3 SP500 Total MRP 1'!D44</f>
        <v>243.49</v>
      </c>
      <c r="E44" s="82">
        <f>'JCN-R3 SP500 Total MRP 1'!E44</f>
        <v>931.51923999999997</v>
      </c>
      <c r="F44" s="82">
        <f t="shared" si="1"/>
        <v>226815.61974759999</v>
      </c>
      <c r="G44" s="74">
        <f t="shared" si="0"/>
        <v>5.448731486068969E-3</v>
      </c>
      <c r="H44" s="76">
        <f>'JCN-R3 SP500 Total MRP 1'!H44</f>
        <v>2.7598669349870632E-2</v>
      </c>
      <c r="I44" s="76">
        <f t="shared" si="2"/>
        <v>1.5037773866024672E-4</v>
      </c>
      <c r="J44" s="76">
        <f>'JCN-R3 SP500 Total MRP 1'!J44</f>
        <v>0.03</v>
      </c>
      <c r="K44" s="77">
        <f t="shared" si="3"/>
        <v>1.6346194458206906E-4</v>
      </c>
    </row>
    <row r="45" spans="2:11">
      <c r="B45" s="79" t="str">
        <f>'JCN-R3 SP500 Total MRP 1'!B45</f>
        <v>Johnson &amp; Johnson</v>
      </c>
      <c r="C45" s="80" t="str">
        <f>'JCN-R3 SP500 Total MRP 1'!C45</f>
        <v>JNJ</v>
      </c>
      <c r="D45" s="81">
        <f>'JCN-R3 SP500 Total MRP 1'!D45</f>
        <v>177.17</v>
      </c>
      <c r="E45" s="82">
        <f>'JCN-R3 SP500 Total MRP 1'!E45</f>
        <v>2408.33887</v>
      </c>
      <c r="F45" s="82">
        <f t="shared" si="1"/>
        <v>426685.39759789995</v>
      </c>
      <c r="G45" s="74">
        <f t="shared" si="0"/>
        <v>1.0250150157756649E-2</v>
      </c>
      <c r="H45" s="76">
        <f>'JCN-R3 SP500 Total MRP 1'!H45</f>
        <v>2.9350341479934528E-2</v>
      </c>
      <c r="I45" s="76">
        <f t="shared" si="2"/>
        <v>3.0084540735076244E-4</v>
      </c>
      <c r="J45" s="76">
        <f>'JCN-R3 SP500 Total MRP 1'!J45</f>
        <v>4.4999999999999998E-2</v>
      </c>
      <c r="K45" s="77">
        <f t="shared" si="3"/>
        <v>4.612567570990492E-4</v>
      </c>
    </row>
    <row r="46" spans="2:11">
      <c r="B46" s="79" t="str">
        <f>'JCN-R3 SP500 Total MRP 1'!B46</f>
        <v>Lululemon Athletica Inc</v>
      </c>
      <c r="C46" s="80" t="str">
        <f>'JCN-R3 SP500 Total MRP 1'!C46</f>
        <v>LULU</v>
      </c>
      <c r="D46" s="81">
        <f>'JCN-R3 SP500 Total MRP 1'!D46</f>
        <v>202.2</v>
      </c>
      <c r="E46" s="82">
        <f>'JCN-R3 SP500 Total MRP 1'!E46</f>
        <v>114.72942999999999</v>
      </c>
      <c r="F46" s="82">
        <f t="shared" si="1"/>
        <v>23198.290745999999</v>
      </c>
      <c r="G46" s="74">
        <f t="shared" si="0"/>
        <v>5.5728638685189171E-4</v>
      </c>
      <c r="H46" s="76" t="str">
        <f>'JCN-R3 SP500 Total MRP 1'!H46</f>
        <v>n/a</v>
      </c>
      <c r="I46" s="76" t="str">
        <f t="shared" si="2"/>
        <v>n/a</v>
      </c>
      <c r="J46" s="76">
        <f>'JCN-R3 SP500 Total MRP 1'!J46</f>
        <v>0.12</v>
      </c>
      <c r="K46" s="77">
        <f t="shared" si="3"/>
        <v>6.6874366422227003E-5</v>
      </c>
    </row>
    <row r="47" spans="2:11">
      <c r="B47" s="79" t="str">
        <f>'JCN-R3 SP500 Total MRP 1'!B47</f>
        <v>McDonald's Corp</v>
      </c>
      <c r="C47" s="80" t="str">
        <f>'JCN-R3 SP500 Total MRP 1'!C47</f>
        <v>MCD</v>
      </c>
      <c r="D47" s="81">
        <f>'JCN-R3 SP500 Total MRP 1'!D47</f>
        <v>313.54000000000002</v>
      </c>
      <c r="E47" s="82">
        <f>'JCN-R3 SP500 Total MRP 1'!E47</f>
        <v>713.60442999999998</v>
      </c>
      <c r="F47" s="82">
        <f t="shared" si="1"/>
        <v>223743.53298220001</v>
      </c>
      <c r="G47" s="74">
        <f t="shared" si="0"/>
        <v>5.3749315603619221E-3</v>
      </c>
      <c r="H47" s="76">
        <f>'JCN-R3 SP500 Total MRP 1'!H47</f>
        <v>2.2580850928111244E-2</v>
      </c>
      <c r="I47" s="76">
        <f t="shared" si="2"/>
        <v>1.2137052831333293E-4</v>
      </c>
      <c r="J47" s="76">
        <f>'JCN-R3 SP500 Total MRP 1'!J47</f>
        <v>8.5000000000000006E-2</v>
      </c>
      <c r="K47" s="77">
        <f t="shared" si="3"/>
        <v>4.5686918263076342E-4</v>
      </c>
    </row>
    <row r="48" spans="2:11">
      <c r="B48" s="79" t="str">
        <f>'JCN-R3 SP500 Total MRP 1'!B48</f>
        <v>Merck &amp; Co Inc</v>
      </c>
      <c r="C48" s="80" t="str">
        <f>'JCN-R3 SP500 Total MRP 1'!C48</f>
        <v>MRK</v>
      </c>
      <c r="D48" s="81">
        <f>'JCN-R3 SP500 Total MRP 1'!D48</f>
        <v>84.12</v>
      </c>
      <c r="E48" s="82">
        <f>'JCN-R3 SP500 Total MRP 1'!E48</f>
        <v>2497.7832100000001</v>
      </c>
      <c r="F48" s="82">
        <f t="shared" si="1"/>
        <v>210113.5236252</v>
      </c>
      <c r="G48" s="74">
        <f t="shared" si="0"/>
        <v>5.0475014599943016E-3</v>
      </c>
      <c r="H48" s="76">
        <f>'JCN-R3 SP500 Total MRP 1'!H48</f>
        <v>3.8516405135520689E-2</v>
      </c>
      <c r="I48" s="76">
        <f t="shared" si="2"/>
        <v>1.944116111552727E-4</v>
      </c>
      <c r="J48" s="76">
        <f>'JCN-R3 SP500 Total MRP 1'!J48</f>
        <v>0.13</v>
      </c>
      <c r="K48" s="77">
        <f t="shared" si="3"/>
        <v>6.5617518979925926E-4</v>
      </c>
    </row>
    <row r="49" spans="2:11">
      <c r="B49" s="79" t="str">
        <f>'JCN-R3 SP500 Total MRP 1'!B49</f>
        <v>3M Co</v>
      </c>
      <c r="C49" s="80" t="str">
        <f>'JCN-R3 SP500 Total MRP 1'!C49</f>
        <v>MMM</v>
      </c>
      <c r="D49" s="81">
        <f>'JCN-R3 SP500 Total MRP 1'!D49</f>
        <v>155.53</v>
      </c>
      <c r="E49" s="82">
        <f>'JCN-R3 SP500 Total MRP 1'!E49</f>
        <v>532.62969999999996</v>
      </c>
      <c r="F49" s="82" t="str">
        <f t="shared" si="1"/>
        <v>Excl.</v>
      </c>
      <c r="G49" s="74" t="str">
        <f t="shared" si="0"/>
        <v>Excl.</v>
      </c>
      <c r="H49" s="76">
        <f>'JCN-R3 SP500 Total MRP 1'!H49</f>
        <v>1.8774512955699863E-2</v>
      </c>
      <c r="I49" s="76" t="str">
        <f t="shared" si="2"/>
        <v>n/a</v>
      </c>
      <c r="J49" s="76">
        <f>'JCN-R3 SP500 Total MRP 1'!J49</f>
        <v>0.4</v>
      </c>
      <c r="K49" s="77" t="str">
        <f t="shared" si="3"/>
        <v>n/a</v>
      </c>
    </row>
    <row r="50" spans="2:11">
      <c r="B50" s="79" t="str">
        <f>'JCN-R3 SP500 Total MRP 1'!B50</f>
        <v>American Water Works Co Inc</v>
      </c>
      <c r="C50" s="80" t="str">
        <f>'JCN-R3 SP500 Total MRP 1'!C50</f>
        <v>AWK</v>
      </c>
      <c r="D50" s="81">
        <f>'JCN-R3 SP500 Total MRP 1'!D50</f>
        <v>143.51</v>
      </c>
      <c r="E50" s="82">
        <f>'JCN-R3 SP500 Total MRP 1'!E50</f>
        <v>203.19716</v>
      </c>
      <c r="F50" s="82">
        <f t="shared" si="1"/>
        <v>29160.824431599998</v>
      </c>
      <c r="G50" s="74">
        <f t="shared" si="0"/>
        <v>7.0052275243213014E-4</v>
      </c>
      <c r="H50" s="76">
        <f>'JCN-R3 SP500 Total MRP 1'!H50</f>
        <v>2.3064594801755978E-2</v>
      </c>
      <c r="I50" s="76">
        <f t="shared" si="2"/>
        <v>1.61572734342579E-5</v>
      </c>
      <c r="J50" s="76">
        <f>'JCN-R3 SP500 Total MRP 1'!J50</f>
        <v>4.4999999999999998E-2</v>
      </c>
      <c r="K50" s="77">
        <f t="shared" si="3"/>
        <v>3.1523523859445856E-5</v>
      </c>
    </row>
    <row r="51" spans="2:11">
      <c r="B51" s="79" t="str">
        <f>'JCN-R3 SP500 Total MRP 1'!B51</f>
        <v>Bank of America Corp</v>
      </c>
      <c r="C51" s="80" t="str">
        <f>'JCN-R3 SP500 Total MRP 1'!C51</f>
        <v>BAC</v>
      </c>
      <c r="D51" s="81">
        <f>'JCN-R3 SP500 Total MRP 1'!D51</f>
        <v>50.74</v>
      </c>
      <c r="E51" s="82">
        <f>'JCN-R3 SP500 Total MRP 1'!E51</f>
        <v>7406.9473099999996</v>
      </c>
      <c r="F51" s="82">
        <f t="shared" si="1"/>
        <v>375828.50650939997</v>
      </c>
      <c r="G51" s="74">
        <f t="shared" si="0"/>
        <v>9.0284285494042233E-3</v>
      </c>
      <c r="H51" s="76">
        <f>'JCN-R3 SP500 Total MRP 1'!H51</f>
        <v>2.2073314938904218E-2</v>
      </c>
      <c r="I51" s="76">
        <f t="shared" si="2"/>
        <v>1.9928734677439357E-4</v>
      </c>
      <c r="J51" s="76">
        <f>'JCN-R3 SP500 Total MRP 1'!J51</f>
        <v>8.5000000000000006E-2</v>
      </c>
      <c r="K51" s="77">
        <f t="shared" si="3"/>
        <v>7.6741642669935905E-4</v>
      </c>
    </row>
    <row r="52" spans="2:11">
      <c r="B52" s="79" t="str">
        <f>'JCN-R3 SP500 Total MRP 1'!B52</f>
        <v>Pfizer Inc</v>
      </c>
      <c r="C52" s="80" t="str">
        <f>'JCN-R3 SP500 Total MRP 1'!C52</f>
        <v>PFE</v>
      </c>
      <c r="D52" s="81">
        <f>'JCN-R3 SP500 Total MRP 1'!D52</f>
        <v>24.76</v>
      </c>
      <c r="E52" s="82">
        <f>'JCN-R3 SP500 Total MRP 1'!E52</f>
        <v>5685.5505000000003</v>
      </c>
      <c r="F52" s="82">
        <f t="shared" si="1"/>
        <v>140774.23038000002</v>
      </c>
      <c r="G52" s="74">
        <f t="shared" si="0"/>
        <v>3.3817820058080423E-3</v>
      </c>
      <c r="H52" s="76">
        <f>'JCN-R3 SP500 Total MRP 1'!H52</f>
        <v>6.9466882067851371E-2</v>
      </c>
      <c r="I52" s="76">
        <f t="shared" si="2"/>
        <v>2.3492185177664913E-4</v>
      </c>
      <c r="J52" s="76">
        <f>'JCN-R3 SP500 Total MRP 1'!J52</f>
        <v>0.06</v>
      </c>
      <c r="K52" s="77">
        <f t="shared" si="3"/>
        <v>2.0290692034848252E-4</v>
      </c>
    </row>
    <row r="53" spans="2:11">
      <c r="B53" s="79" t="str">
        <f>'JCN-R3 SP500 Total MRP 1'!B53</f>
        <v>Procter &amp; Gamble Co/The</v>
      </c>
      <c r="C53" s="80" t="str">
        <f>'JCN-R3 SP500 Total MRP 1'!C53</f>
        <v>PG</v>
      </c>
      <c r="D53" s="81">
        <f>'JCN-R3 SP500 Total MRP 1'!D53</f>
        <v>157.04</v>
      </c>
      <c r="E53" s="82">
        <f>'JCN-R3 SP500 Total MRP 1'!E53</f>
        <v>2340.4852599999999</v>
      </c>
      <c r="F53" s="82">
        <f t="shared" si="1"/>
        <v>367549.80523039994</v>
      </c>
      <c r="G53" s="74">
        <f t="shared" si="0"/>
        <v>8.8295515039307076E-3</v>
      </c>
      <c r="H53" s="76">
        <f>'JCN-R3 SP500 Total MRP 1'!H53</f>
        <v>2.6917982679572083E-2</v>
      </c>
      <c r="I53" s="76">
        <f t="shared" si="2"/>
        <v>2.3767371445119643E-4</v>
      </c>
      <c r="J53" s="76">
        <f>'JCN-R3 SP500 Total MRP 1'!J53</f>
        <v>0.05</v>
      </c>
      <c r="K53" s="77">
        <f t="shared" si="3"/>
        <v>4.4147757519653538E-4</v>
      </c>
    </row>
    <row r="54" spans="2:11">
      <c r="B54" s="79" t="str">
        <f>'JCN-R3 SP500 Total MRP 1'!B54</f>
        <v>AT&amp;T Inc</v>
      </c>
      <c r="C54" s="80" t="str">
        <f>'JCN-R3 SP500 Total MRP 1'!C54</f>
        <v>T</v>
      </c>
      <c r="D54" s="81">
        <f>'JCN-R3 SP500 Total MRP 1'!D54</f>
        <v>29.29</v>
      </c>
      <c r="E54" s="82">
        <f>'JCN-R3 SP500 Total MRP 1'!E54</f>
        <v>7150.3854799999999</v>
      </c>
      <c r="F54" s="82">
        <f t="shared" si="1"/>
        <v>209434.7907092</v>
      </c>
      <c r="G54" s="74">
        <f t="shared" si="0"/>
        <v>5.0311964391401122E-3</v>
      </c>
      <c r="H54" s="76">
        <f>'JCN-R3 SP500 Total MRP 1'!H54</f>
        <v>3.7896893137589628E-2</v>
      </c>
      <c r="I54" s="76">
        <f t="shared" si="2"/>
        <v>1.906667138083143E-4</v>
      </c>
      <c r="J54" s="76">
        <f>'JCN-R3 SP500 Total MRP 1'!J54</f>
        <v>6.5000000000000002E-2</v>
      </c>
      <c r="K54" s="77">
        <f t="shared" si="3"/>
        <v>3.2702776854410729E-4</v>
      </c>
    </row>
    <row r="55" spans="2:11">
      <c r="B55" s="79" t="str">
        <f>'JCN-R3 SP500 Total MRP 1'!B55</f>
        <v>Travelers Cos Inc/The</v>
      </c>
      <c r="C55" s="80" t="str">
        <f>'JCN-R3 SP500 Total MRP 1'!C55</f>
        <v>TRV</v>
      </c>
      <c r="D55" s="81">
        <f>'JCN-R3 SP500 Total MRP 1'!D55</f>
        <v>271.51</v>
      </c>
      <c r="E55" s="82">
        <f>'JCN-R3 SP500 Total MRP 1'!E55</f>
        <v>225.13383999999999</v>
      </c>
      <c r="F55" s="82">
        <f t="shared" si="1"/>
        <v>61126.088898399998</v>
      </c>
      <c r="G55" s="74">
        <f t="shared" si="0"/>
        <v>1.4684158241464634E-3</v>
      </c>
      <c r="H55" s="76">
        <f>'JCN-R3 SP500 Total MRP 1'!H55</f>
        <v>1.6205664616404554E-2</v>
      </c>
      <c r="I55" s="76">
        <f t="shared" si="2"/>
        <v>2.3796654363538873E-5</v>
      </c>
      <c r="J55" s="76">
        <f>'JCN-R3 SP500 Total MRP 1'!J55</f>
        <v>0.105</v>
      </c>
      <c r="K55" s="77">
        <f t="shared" si="3"/>
        <v>1.5418366153537865E-4</v>
      </c>
    </row>
    <row r="56" spans="2:11">
      <c r="B56" s="79" t="str">
        <f>'JCN-R3 SP500 Total MRP 1'!B56</f>
        <v>RTX Corp</v>
      </c>
      <c r="C56" s="80" t="str">
        <f>'JCN-R3 SP500 Total MRP 1'!C56</f>
        <v>RTX</v>
      </c>
      <c r="D56" s="81">
        <f>'JCN-R3 SP500 Total MRP 1'!D56</f>
        <v>158.6</v>
      </c>
      <c r="E56" s="82">
        <f>'JCN-R3 SP500 Total MRP 1'!E56</f>
        <v>1338.5418299999999</v>
      </c>
      <c r="F56" s="82">
        <f t="shared" si="1"/>
        <v>212292.73423799998</v>
      </c>
      <c r="G56" s="74">
        <f t="shared" si="0"/>
        <v>5.099852058660973E-3</v>
      </c>
      <c r="H56" s="76">
        <f>'JCN-R3 SP500 Total MRP 1'!H56</f>
        <v>1.7150063051702399E-2</v>
      </c>
      <c r="I56" s="76">
        <f t="shared" si="2"/>
        <v>8.7462784360389976E-5</v>
      </c>
      <c r="J56" s="76">
        <f>'JCN-R3 SP500 Total MRP 1'!J56</f>
        <v>0.12</v>
      </c>
      <c r="K56" s="77">
        <f t="shared" si="3"/>
        <v>6.1198224703931669E-4</v>
      </c>
    </row>
    <row r="57" spans="2:11">
      <c r="B57" s="79" t="str">
        <f>'JCN-R3 SP500 Total MRP 1'!B57</f>
        <v>Analog Devices Inc</v>
      </c>
      <c r="C57" s="80" t="str">
        <f>'JCN-R3 SP500 Total MRP 1'!C57</f>
        <v>ADI</v>
      </c>
      <c r="D57" s="81">
        <f>'JCN-R3 SP500 Total MRP 1'!D57</f>
        <v>251.31</v>
      </c>
      <c r="E57" s="82">
        <f>'JCN-R3 SP500 Total MRP 1'!E57</f>
        <v>491.95544000000001</v>
      </c>
      <c r="F57" s="82">
        <f t="shared" si="1"/>
        <v>123633.32162640001</v>
      </c>
      <c r="G57" s="74">
        <f t="shared" si="0"/>
        <v>2.9700105002587033E-3</v>
      </c>
      <c r="H57" s="76">
        <f>'JCN-R3 SP500 Total MRP 1'!H57</f>
        <v>1.5757431061239106E-2</v>
      </c>
      <c r="I57" s="76">
        <f t="shared" si="2"/>
        <v>4.6799735708982787E-5</v>
      </c>
      <c r="J57" s="76">
        <f>'JCN-R3 SP500 Total MRP 1'!J57</f>
        <v>0.09</v>
      </c>
      <c r="K57" s="77">
        <f t="shared" si="3"/>
        <v>2.6730094502328331E-4</v>
      </c>
    </row>
    <row r="58" spans="2:11">
      <c r="B58" s="79" t="str">
        <f>'JCN-R3 SP500 Total MRP 1'!B58</f>
        <v>Walmart Inc</v>
      </c>
      <c r="C58" s="80" t="str">
        <f>'JCN-R3 SP500 Total MRP 1'!C58</f>
        <v>WMT</v>
      </c>
      <c r="D58" s="81">
        <f>'JCN-R3 SP500 Total MRP 1'!D58</f>
        <v>96.98</v>
      </c>
      <c r="E58" s="82">
        <f>'JCN-R3 SP500 Total MRP 1'!E58</f>
        <v>7972.8511200000003</v>
      </c>
      <c r="F58" s="82">
        <f t="shared" si="1"/>
        <v>773207.10161760007</v>
      </c>
      <c r="G58" s="74">
        <f t="shared" si="0"/>
        <v>1.8574549162549574E-2</v>
      </c>
      <c r="H58" s="76">
        <f>'JCN-R3 SP500 Total MRP 1'!H58</f>
        <v>9.6927201484842233E-3</v>
      </c>
      <c r="I58" s="76">
        <f t="shared" si="2"/>
        <v>1.8003790691685501E-4</v>
      </c>
      <c r="J58" s="76">
        <f>'JCN-R3 SP500 Total MRP 1'!J58</f>
        <v>0.1</v>
      </c>
      <c r="K58" s="77">
        <f t="shared" si="3"/>
        <v>1.8574549162549575E-3</v>
      </c>
    </row>
    <row r="59" spans="2:11">
      <c r="B59" s="79" t="str">
        <f>'JCN-R3 SP500 Total MRP 1'!B59</f>
        <v>Cisco Systems Inc</v>
      </c>
      <c r="C59" s="80" t="str">
        <f>'JCN-R3 SP500 Total MRP 1'!C59</f>
        <v>CSCO</v>
      </c>
      <c r="D59" s="81">
        <f>'JCN-R3 SP500 Total MRP 1'!D59</f>
        <v>69.09</v>
      </c>
      <c r="E59" s="82">
        <f>'JCN-R3 SP500 Total MRP 1'!E59</f>
        <v>3959.99818</v>
      </c>
      <c r="F59" s="82">
        <f t="shared" si="1"/>
        <v>273596.27425620001</v>
      </c>
      <c r="G59" s="74">
        <f t="shared" si="0"/>
        <v>6.5725307440017778E-3</v>
      </c>
      <c r="H59" s="76">
        <f>'JCN-R3 SP500 Total MRP 1'!H59</f>
        <v>2.373715443624258E-2</v>
      </c>
      <c r="I59" s="76">
        <f t="shared" si="2"/>
        <v>1.5601317730732254E-4</v>
      </c>
      <c r="J59" s="76">
        <f>'JCN-R3 SP500 Total MRP 1'!J59</f>
        <v>5.5E-2</v>
      </c>
      <c r="K59" s="77">
        <f t="shared" si="3"/>
        <v>3.6148919092009776E-4</v>
      </c>
    </row>
    <row r="60" spans="2:11">
      <c r="B60" s="79" t="str">
        <f>'JCN-R3 SP500 Total MRP 1'!B60</f>
        <v>Intel Corp</v>
      </c>
      <c r="C60" s="80" t="str">
        <f>'JCN-R3 SP500 Total MRP 1'!C60</f>
        <v>INTC</v>
      </c>
      <c r="D60" s="81">
        <f>'JCN-R3 SP500 Total MRP 1'!D60</f>
        <v>24.35</v>
      </c>
      <c r="E60" s="82">
        <f>'JCN-R3 SP500 Total MRP 1'!E60</f>
        <v>4377</v>
      </c>
      <c r="F60" s="82">
        <f t="shared" si="1"/>
        <v>106579.95000000001</v>
      </c>
      <c r="G60" s="74">
        <f t="shared" si="0"/>
        <v>2.5603418759029329E-3</v>
      </c>
      <c r="H60" s="76" t="str">
        <f>'JCN-R3 SP500 Total MRP 1'!H60</f>
        <v>n/a</v>
      </c>
      <c r="I60" s="76" t="str">
        <f t="shared" si="2"/>
        <v>n/a</v>
      </c>
      <c r="J60" s="76">
        <f>'JCN-R3 SP500 Total MRP 1'!J60</f>
        <v>0.18</v>
      </c>
      <c r="K60" s="77">
        <f t="shared" si="3"/>
        <v>4.6086153766252791E-4</v>
      </c>
    </row>
    <row r="61" spans="2:11">
      <c r="B61" s="79" t="str">
        <f>'JCN-R3 SP500 Total MRP 1'!B61</f>
        <v>General Motors Co</v>
      </c>
      <c r="C61" s="80" t="str">
        <f>'JCN-R3 SP500 Total MRP 1'!C61</f>
        <v>GM</v>
      </c>
      <c r="D61" s="81">
        <f>'JCN-R3 SP500 Total MRP 1'!D61</f>
        <v>58.59</v>
      </c>
      <c r="E61" s="82">
        <f>'JCN-R3 SP500 Total MRP 1'!E61</f>
        <v>952.07780000000002</v>
      </c>
      <c r="F61" s="82">
        <f t="shared" si="1"/>
        <v>55782.238302000005</v>
      </c>
      <c r="G61" s="74">
        <f t="shared" si="0"/>
        <v>1.3400419183552544E-3</v>
      </c>
      <c r="H61" s="76">
        <f>'JCN-R3 SP500 Total MRP 1'!H61</f>
        <v>1.0240655401945721E-2</v>
      </c>
      <c r="I61" s="76">
        <f t="shared" si="2"/>
        <v>1.3722907510038442E-5</v>
      </c>
      <c r="J61" s="76">
        <f>'JCN-R3 SP500 Total MRP 1'!J61</f>
        <v>7.0000000000000007E-2</v>
      </c>
      <c r="K61" s="77">
        <f t="shared" si="3"/>
        <v>9.3802934284867821E-5</v>
      </c>
    </row>
    <row r="62" spans="2:11">
      <c r="B62" s="79" t="str">
        <f>'JCN-R3 SP500 Total MRP 1'!B62</f>
        <v>Microsoft Corp</v>
      </c>
      <c r="C62" s="80" t="str">
        <f>'JCN-R3 SP500 Total MRP 1'!C62</f>
        <v>MSFT</v>
      </c>
      <c r="D62" s="81">
        <f>'JCN-R3 SP500 Total MRP 1'!D62</f>
        <v>506.69</v>
      </c>
      <c r="E62" s="82">
        <f>'JCN-R3 SP500 Total MRP 1'!E62</f>
        <v>7433.1663799999997</v>
      </c>
      <c r="F62" s="82">
        <f t="shared" si="1"/>
        <v>3766311.0730821998</v>
      </c>
      <c r="G62" s="74">
        <f t="shared" si="0"/>
        <v>9.0477092155600236E-2</v>
      </c>
      <c r="H62" s="76">
        <f>'JCN-R3 SP500 Total MRP 1'!H62</f>
        <v>6.5523298269158656E-3</v>
      </c>
      <c r="I62" s="76">
        <f t="shared" si="2"/>
        <v>5.9283574958375487E-4</v>
      </c>
      <c r="J62" s="76">
        <f>'JCN-R3 SP500 Total MRP 1'!J62</f>
        <v>0.12</v>
      </c>
      <c r="K62" s="77">
        <f t="shared" si="3"/>
        <v>1.0857251058672027E-2</v>
      </c>
    </row>
    <row r="63" spans="2:11">
      <c r="B63" s="79" t="str">
        <f>'JCN-R3 SP500 Total MRP 1'!B63</f>
        <v>Dollar General Corp</v>
      </c>
      <c r="C63" s="80" t="str">
        <f>'JCN-R3 SP500 Total MRP 1'!C63</f>
        <v>DG</v>
      </c>
      <c r="D63" s="81">
        <f>'JCN-R3 SP500 Total MRP 1'!D63</f>
        <v>108.76</v>
      </c>
      <c r="E63" s="82">
        <f>'JCN-R3 SP500 Total MRP 1'!E63</f>
        <v>220.10603</v>
      </c>
      <c r="F63" s="82">
        <f t="shared" si="1"/>
        <v>23938.7318228</v>
      </c>
      <c r="G63" s="74">
        <f t="shared" si="0"/>
        <v>5.7507380648916587E-4</v>
      </c>
      <c r="H63" s="76">
        <f>'JCN-R3 SP500 Total MRP 1'!H63</f>
        <v>2.169915410077234E-2</v>
      </c>
      <c r="I63" s="76">
        <f t="shared" si="2"/>
        <v>1.2478615146326143E-5</v>
      </c>
      <c r="J63" s="76">
        <f>'JCN-R3 SP500 Total MRP 1'!J63</f>
        <v>1.4999999999999999E-2</v>
      </c>
      <c r="K63" s="77">
        <f t="shared" si="3"/>
        <v>8.6261070973374885E-6</v>
      </c>
    </row>
    <row r="64" spans="2:11">
      <c r="B64" s="79" t="str">
        <f>'JCN-R3 SP500 Total MRP 1'!B64</f>
        <v>Cigna Group/The</v>
      </c>
      <c r="C64" s="80" t="str">
        <f>'JCN-R3 SP500 Total MRP 1'!C64</f>
        <v>CI</v>
      </c>
      <c r="D64" s="81">
        <f>'JCN-R3 SP500 Total MRP 1'!D64</f>
        <v>300.87</v>
      </c>
      <c r="E64" s="82">
        <f>'JCN-R3 SP500 Total MRP 1'!E64</f>
        <v>266.92806999999999</v>
      </c>
      <c r="F64" s="82">
        <f t="shared" si="1"/>
        <v>80310.648420900005</v>
      </c>
      <c r="G64" s="74">
        <f t="shared" si="0"/>
        <v>1.92928141018032E-3</v>
      </c>
      <c r="H64" s="76">
        <f>'JCN-R3 SP500 Total MRP 1'!H64</f>
        <v>2.0075115498388009E-2</v>
      </c>
      <c r="I64" s="76">
        <f t="shared" si="2"/>
        <v>3.8730547138262814E-5</v>
      </c>
      <c r="J64" s="76">
        <f>'JCN-R3 SP500 Total MRP 1'!J64</f>
        <v>0.11</v>
      </c>
      <c r="K64" s="77">
        <f t="shared" si="3"/>
        <v>2.1222095511983519E-4</v>
      </c>
    </row>
    <row r="65" spans="2:11">
      <c r="B65" s="79" t="str">
        <f>'JCN-R3 SP500 Total MRP 1'!B65</f>
        <v>Kinder Morgan Inc</v>
      </c>
      <c r="C65" s="80" t="str">
        <f>'JCN-R3 SP500 Total MRP 1'!C65</f>
        <v>KMI</v>
      </c>
      <c r="D65" s="81">
        <f>'JCN-R3 SP500 Total MRP 1'!D65</f>
        <v>26.98</v>
      </c>
      <c r="E65" s="82">
        <f>'JCN-R3 SP500 Total MRP 1'!E65</f>
        <v>2222.07762</v>
      </c>
      <c r="F65" s="82">
        <f t="shared" si="1"/>
        <v>59951.654187600005</v>
      </c>
      <c r="G65" s="74">
        <f t="shared" si="0"/>
        <v>1.4402026905263484E-3</v>
      </c>
      <c r="H65" s="76">
        <f>'JCN-R3 SP500 Total MRP 1'!H65</f>
        <v>4.3365455893254259E-2</v>
      </c>
      <c r="I65" s="76">
        <f t="shared" si="2"/>
        <v>6.2455046253366477E-5</v>
      </c>
      <c r="J65" s="76">
        <f>'JCN-R3 SP500 Total MRP 1'!J65</f>
        <v>8.5000000000000006E-2</v>
      </c>
      <c r="K65" s="77">
        <f t="shared" si="3"/>
        <v>1.2241722869473962E-4</v>
      </c>
    </row>
    <row r="66" spans="2:11">
      <c r="B66" s="79" t="str">
        <f>'JCN-R3 SP500 Total MRP 1'!B66</f>
        <v>Citigroup Inc</v>
      </c>
      <c r="C66" s="80" t="str">
        <f>'JCN-R3 SP500 Total MRP 1'!C66</f>
        <v>C</v>
      </c>
      <c r="D66" s="81">
        <f>'JCN-R3 SP500 Total MRP 1'!D66</f>
        <v>96.57</v>
      </c>
      <c r="E66" s="82">
        <f>'JCN-R3 SP500 Total MRP 1'!E66</f>
        <v>1840.8978999999999</v>
      </c>
      <c r="F66" s="82">
        <f t="shared" si="1"/>
        <v>177775.51020299998</v>
      </c>
      <c r="G66" s="74">
        <f t="shared" si="0"/>
        <v>4.2706539389702272E-3</v>
      </c>
      <c r="H66" s="76">
        <f>'JCN-R3 SP500 Total MRP 1'!H66</f>
        <v>2.4852438645542093E-2</v>
      </c>
      <c r="I66" s="76">
        <f t="shared" si="2"/>
        <v>1.0613616499460023E-4</v>
      </c>
      <c r="J66" s="76">
        <f>'JCN-R3 SP500 Total MRP 1'!J66</f>
        <v>0.03</v>
      </c>
      <c r="K66" s="77">
        <f t="shared" si="3"/>
        <v>1.281196181691068E-4</v>
      </c>
    </row>
    <row r="67" spans="2:11">
      <c r="B67" s="79" t="str">
        <f>'JCN-R3 SP500 Total MRP 1'!B67</f>
        <v>American International Group Inc</v>
      </c>
      <c r="C67" s="80" t="str">
        <f>'JCN-R3 SP500 Total MRP 1'!C67</f>
        <v>AIG</v>
      </c>
      <c r="D67" s="81">
        <f>'JCN-R3 SP500 Total MRP 1'!D67</f>
        <v>81.319999999999993</v>
      </c>
      <c r="E67" s="82">
        <f>'JCN-R3 SP500 Total MRP 1'!E67</f>
        <v>554.00385000000006</v>
      </c>
      <c r="F67" s="82">
        <f t="shared" si="1"/>
        <v>45051.593081999999</v>
      </c>
      <c r="G67" s="74">
        <f t="shared" si="0"/>
        <v>1.0822624737953381E-3</v>
      </c>
      <c r="H67" s="76">
        <f>'JCN-R3 SP500 Total MRP 1'!H67</f>
        <v>2.2134776192818496E-2</v>
      </c>
      <c r="I67" s="76">
        <f t="shared" si="2"/>
        <v>2.3955637639345899E-5</v>
      </c>
      <c r="J67" s="76">
        <f>'JCN-R3 SP500 Total MRP 1'!J67</f>
        <v>0.15</v>
      </c>
      <c r="K67" s="77">
        <f t="shared" si="3"/>
        <v>1.623393710693007E-4</v>
      </c>
    </row>
    <row r="68" spans="2:11">
      <c r="B68" s="79" t="str">
        <f>'JCN-R3 SP500 Total MRP 1'!B68</f>
        <v>Altria Group Inc</v>
      </c>
      <c r="C68" s="80" t="str">
        <f>'JCN-R3 SP500 Total MRP 1'!C68</f>
        <v>MO</v>
      </c>
      <c r="D68" s="81">
        <f>'JCN-R3 SP500 Total MRP 1'!D68</f>
        <v>67.209999999999994</v>
      </c>
      <c r="E68" s="82">
        <f>'JCN-R3 SP500 Total MRP 1'!E68</f>
        <v>1679.89095</v>
      </c>
      <c r="F68" s="82">
        <f t="shared" si="1"/>
        <v>112905.47074949999</v>
      </c>
      <c r="G68" s="74">
        <f t="shared" si="0"/>
        <v>2.7122981834620721E-3</v>
      </c>
      <c r="H68" s="76">
        <f>'JCN-R3 SP500 Total MRP 1'!H68</f>
        <v>6.3085850319892889E-2</v>
      </c>
      <c r="I68" s="76">
        <f t="shared" si="2"/>
        <v>1.7110763722480565E-4</v>
      </c>
      <c r="J68" s="76">
        <f>'JCN-R3 SP500 Total MRP 1'!J68</f>
        <v>0.06</v>
      </c>
      <c r="K68" s="77">
        <f t="shared" si="3"/>
        <v>1.6273789100772432E-4</v>
      </c>
    </row>
    <row r="69" spans="2:11">
      <c r="B69" s="79" t="str">
        <f>'JCN-R3 SP500 Total MRP 1'!B69</f>
        <v>HCA Healthcare Inc</v>
      </c>
      <c r="C69" s="80" t="str">
        <f>'JCN-R3 SP500 Total MRP 1'!C69</f>
        <v>HCA</v>
      </c>
      <c r="D69" s="81">
        <f>'JCN-R3 SP500 Total MRP 1'!D69</f>
        <v>403.96</v>
      </c>
      <c r="E69" s="82">
        <f>'JCN-R3 SP500 Total MRP 1'!E69</f>
        <v>233.99350000000001</v>
      </c>
      <c r="F69" s="82">
        <f t="shared" si="1"/>
        <v>94524.014259999996</v>
      </c>
      <c r="G69" s="74">
        <f t="shared" si="0"/>
        <v>2.2707253286225406E-3</v>
      </c>
      <c r="H69" s="76">
        <f>'JCN-R3 SP500 Total MRP 1'!H69</f>
        <v>7.1294187543321126E-3</v>
      </c>
      <c r="I69" s="76">
        <f t="shared" si="2"/>
        <v>1.6188951743818489E-5</v>
      </c>
      <c r="J69" s="76">
        <f>'JCN-R3 SP500 Total MRP 1'!J69</f>
        <v>0.115</v>
      </c>
      <c r="K69" s="77">
        <f t="shared" si="3"/>
        <v>2.6113341279159218E-4</v>
      </c>
    </row>
    <row r="70" spans="2:11">
      <c r="B70" s="79" t="str">
        <f>'JCN-R3 SP500 Total MRP 1'!B70</f>
        <v>International Paper Co</v>
      </c>
      <c r="C70" s="80" t="str">
        <f>'JCN-R3 SP500 Total MRP 1'!C70</f>
        <v>IP</v>
      </c>
      <c r="D70" s="81">
        <f>'JCN-R3 SP500 Total MRP 1'!D70</f>
        <v>49.68</v>
      </c>
      <c r="E70" s="82">
        <f>'JCN-R3 SP500 Total MRP 1'!E70</f>
        <v>527.98208999999997</v>
      </c>
      <c r="F70" s="82">
        <f t="shared" si="1"/>
        <v>26230.150231199998</v>
      </c>
      <c r="G70" s="74">
        <f t="shared" si="0"/>
        <v>6.3011994327419308E-4</v>
      </c>
      <c r="H70" s="76">
        <f>'JCN-R3 SP500 Total MRP 1'!H70</f>
        <v>3.7238325281803542E-2</v>
      </c>
      <c r="I70" s="76">
        <f t="shared" si="2"/>
        <v>2.3464611414195997E-5</v>
      </c>
      <c r="J70" s="76">
        <f>'JCN-R3 SP500 Total MRP 1'!J70</f>
        <v>0.16500000000000001</v>
      </c>
      <c r="K70" s="77">
        <f t="shared" si="3"/>
        <v>1.0396979064024187E-4</v>
      </c>
    </row>
    <row r="71" spans="2:11">
      <c r="B71" s="79" t="str">
        <f>'JCN-R3 SP500 Total MRP 1'!B71</f>
        <v>Hewlett Packard Enterprise Co</v>
      </c>
      <c r="C71" s="80" t="str">
        <f>'JCN-R3 SP500 Total MRP 1'!C71</f>
        <v>HPE</v>
      </c>
      <c r="D71" s="81">
        <f>'JCN-R3 SP500 Total MRP 1'!D71</f>
        <v>22.57</v>
      </c>
      <c r="E71" s="82">
        <f>'JCN-R3 SP500 Total MRP 1'!E71</f>
        <v>1312.2156199999999</v>
      </c>
      <c r="F71" s="82">
        <f t="shared" si="1"/>
        <v>29616.7065434</v>
      </c>
      <c r="G71" s="74">
        <f t="shared" si="0"/>
        <v>7.1147428751275831E-4</v>
      </c>
      <c r="H71" s="76">
        <f>'JCN-R3 SP500 Total MRP 1'!H71</f>
        <v>2.303943287549845E-2</v>
      </c>
      <c r="I71" s="76">
        <f t="shared" si="2"/>
        <v>1.6391964089793282E-5</v>
      </c>
      <c r="J71" s="76">
        <f>'JCN-R3 SP500 Total MRP 1'!J71</f>
        <v>5.5E-2</v>
      </c>
      <c r="K71" s="77">
        <f t="shared" si="3"/>
        <v>3.9131085813201707E-5</v>
      </c>
    </row>
    <row r="72" spans="2:11">
      <c r="B72" s="79" t="str">
        <f>'JCN-R3 SP500 Total MRP 1'!B72</f>
        <v>Abbott Laboratories</v>
      </c>
      <c r="C72" s="80" t="str">
        <f>'JCN-R3 SP500 Total MRP 1'!C72</f>
        <v>ABT</v>
      </c>
      <c r="D72" s="81">
        <f>'JCN-R3 SP500 Total MRP 1'!D72</f>
        <v>132.66</v>
      </c>
      <c r="E72" s="82">
        <f>'JCN-R3 SP500 Total MRP 1'!E72</f>
        <v>1740.45901</v>
      </c>
      <c r="F72" s="82">
        <f t="shared" si="1"/>
        <v>230889.29226660001</v>
      </c>
      <c r="G72" s="74">
        <f t="shared" si="0"/>
        <v>5.5465922407335255E-3</v>
      </c>
      <c r="H72" s="76">
        <f>'JCN-R3 SP500 Total MRP 1'!H72</f>
        <v>1.7789838685361072E-2</v>
      </c>
      <c r="I72" s="76">
        <f t="shared" si="2"/>
        <v>9.8672981216124824E-5</v>
      </c>
      <c r="J72" s="76">
        <f>'JCN-R3 SP500 Total MRP 1'!J72</f>
        <v>0.06</v>
      </c>
      <c r="K72" s="77">
        <f t="shared" si="3"/>
        <v>3.3279553444401149E-4</v>
      </c>
    </row>
    <row r="73" spans="2:11">
      <c r="B73" s="79" t="str">
        <f>'JCN-R3 SP500 Total MRP 1'!B73</f>
        <v>Aflac Inc</v>
      </c>
      <c r="C73" s="80" t="str">
        <f>'JCN-R3 SP500 Total MRP 1'!C73</f>
        <v>AFL</v>
      </c>
      <c r="D73" s="81">
        <f>'JCN-R3 SP500 Total MRP 1'!D73</f>
        <v>106.86</v>
      </c>
      <c r="E73" s="82">
        <f>'JCN-R3 SP500 Total MRP 1'!E73</f>
        <v>534.83149000000003</v>
      </c>
      <c r="F73" s="82">
        <f t="shared" si="1"/>
        <v>57152.093021400004</v>
      </c>
      <c r="G73" s="74">
        <f t="shared" si="0"/>
        <v>1.3729495750203502E-3</v>
      </c>
      <c r="H73" s="76">
        <f>'JCN-R3 SP500 Total MRP 1'!H73</f>
        <v>2.1710649447875725E-2</v>
      </c>
      <c r="I73" s="76">
        <f t="shared" si="2"/>
        <v>2.9807626932876775E-5</v>
      </c>
      <c r="J73" s="76">
        <f>'JCN-R3 SP500 Total MRP 1'!J73</f>
        <v>8.5000000000000006E-2</v>
      </c>
      <c r="K73" s="77">
        <f t="shared" si="3"/>
        <v>1.1670071387672977E-4</v>
      </c>
    </row>
    <row r="74" spans="2:11">
      <c r="B74" s="79" t="str">
        <f>'JCN-R3 SP500 Total MRP 1'!B74</f>
        <v>Air Products and Chemicals Inc</v>
      </c>
      <c r="C74" s="80" t="str">
        <f>'JCN-R3 SP500 Total MRP 1'!C74</f>
        <v>APD</v>
      </c>
      <c r="D74" s="81">
        <f>'JCN-R3 SP500 Total MRP 1'!D74</f>
        <v>294.11</v>
      </c>
      <c r="E74" s="82">
        <f>'JCN-R3 SP500 Total MRP 1'!E74</f>
        <v>222.55364</v>
      </c>
      <c r="F74" s="82">
        <f t="shared" si="1"/>
        <v>65455.251060400005</v>
      </c>
      <c r="G74" s="74">
        <f t="shared" si="0"/>
        <v>1.5724141387538834E-3</v>
      </c>
      <c r="H74" s="76">
        <f>'JCN-R3 SP500 Total MRP 1'!H74</f>
        <v>2.4344632960456972E-2</v>
      </c>
      <c r="I74" s="76">
        <f t="shared" si="2"/>
        <v>3.8279845069796357E-5</v>
      </c>
      <c r="J74" s="76">
        <f>'JCN-R3 SP500 Total MRP 1'!J74</f>
        <v>0.105</v>
      </c>
      <c r="K74" s="77">
        <f t="shared" si="3"/>
        <v>1.6510348456915774E-4</v>
      </c>
    </row>
    <row r="75" spans="2:11">
      <c r="B75" s="79" t="str">
        <f>'JCN-R3 SP500 Total MRP 1'!B75</f>
        <v>Super Micro Computer Inc</v>
      </c>
      <c r="C75" s="80" t="str">
        <f>'JCN-R3 SP500 Total MRP 1'!C75</f>
        <v>SMCI</v>
      </c>
      <c r="D75" s="81">
        <f>'JCN-R3 SP500 Total MRP 1'!D75</f>
        <v>41.54</v>
      </c>
      <c r="E75" s="82">
        <f>'JCN-R3 SP500 Total MRP 1'!E75</f>
        <v>594.27331000000004</v>
      </c>
      <c r="F75" s="82" t="str">
        <f t="shared" si="1"/>
        <v>Excl.</v>
      </c>
      <c r="G75" s="74" t="str">
        <f t="shared" si="0"/>
        <v>Excl.</v>
      </c>
      <c r="H75" s="76" t="str">
        <f>'JCN-R3 SP500 Total MRP 1'!H75</f>
        <v>n/a</v>
      </c>
      <c r="I75" s="76" t="str">
        <f t="shared" si="2"/>
        <v>n/a</v>
      </c>
      <c r="J75" s="76">
        <f>'JCN-R3 SP500 Total MRP 1'!J75</f>
        <v>0.28999999999999998</v>
      </c>
      <c r="K75" s="77" t="str">
        <f t="shared" si="3"/>
        <v>n/a</v>
      </c>
    </row>
    <row r="76" spans="2:11">
      <c r="B76" s="79" t="str">
        <f>'JCN-R3 SP500 Total MRP 1'!B76</f>
        <v>Royal Caribbean Cruises Ltd</v>
      </c>
      <c r="C76" s="80" t="str">
        <f>'JCN-R3 SP500 Total MRP 1'!C76</f>
        <v>RCL</v>
      </c>
      <c r="D76" s="81">
        <f>'JCN-R3 SP500 Total MRP 1'!D76</f>
        <v>363.22</v>
      </c>
      <c r="E76" s="82">
        <f>'JCN-R3 SP500 Total MRP 1'!E76</f>
        <v>271.62765999999999</v>
      </c>
      <c r="F76" s="82" t="str">
        <f t="shared" si="1"/>
        <v>Excl.</v>
      </c>
      <c r="G76" s="74" t="str">
        <f t="shared" si="0"/>
        <v>Excl.</v>
      </c>
      <c r="H76" s="76">
        <f>'JCN-R3 SP500 Total MRP 1'!H76</f>
        <v>8.2594570783547164E-3</v>
      </c>
      <c r="I76" s="76" t="str">
        <f t="shared" si="2"/>
        <v>n/a</v>
      </c>
      <c r="J76" s="76" t="str">
        <f>'JCN-R3 SP500 Total MRP 1'!J76</f>
        <v/>
      </c>
      <c r="K76" s="77" t="str">
        <f t="shared" si="3"/>
        <v>n/a</v>
      </c>
    </row>
    <row r="77" spans="2:11">
      <c r="B77" s="79" t="str">
        <f>'JCN-R3 SP500 Total MRP 1'!B77</f>
        <v>Interactive Brokers Group Inc</v>
      </c>
      <c r="C77" s="80" t="str">
        <f>'JCN-R3 SP500 Total MRP 1'!C77</f>
        <v>IBKR</v>
      </c>
      <c r="D77" s="81">
        <f>'JCN-R3 SP500 Total MRP 1'!D77</f>
        <v>62.24</v>
      </c>
      <c r="E77" s="82">
        <f>'JCN-R3 SP500 Total MRP 1'!E77</f>
        <v>445.24698000000001</v>
      </c>
      <c r="F77" s="82">
        <f t="shared" si="1"/>
        <v>27712.172035200001</v>
      </c>
      <c r="G77" s="74">
        <f t="shared" si="0"/>
        <v>6.6572216006808747E-4</v>
      </c>
      <c r="H77" s="76">
        <f>'JCN-R3 SP500 Total MRP 1'!H77</f>
        <v>5.1413881748071976E-3</v>
      </c>
      <c r="I77" s="76">
        <f t="shared" si="2"/>
        <v>3.4227360414811694E-6</v>
      </c>
      <c r="J77" s="76">
        <f>'JCN-R3 SP500 Total MRP 1'!J77</f>
        <v>0.14000000000000001</v>
      </c>
      <c r="K77" s="77">
        <f t="shared" si="3"/>
        <v>9.3201102409532248E-5</v>
      </c>
    </row>
    <row r="78" spans="2:11">
      <c r="B78" s="79" t="str">
        <f>'JCN-R3 SP500 Total MRP 1'!B78</f>
        <v>Lennox International Inc</v>
      </c>
      <c r="C78" s="80" t="str">
        <f>'JCN-R3 SP500 Total MRP 1'!C78</f>
        <v>LII</v>
      </c>
      <c r="D78" s="81">
        <f>'JCN-R3 SP500 Total MRP 1'!D78</f>
        <v>557.86</v>
      </c>
      <c r="E78" s="82">
        <f>'JCN-R3 SP500 Total MRP 1'!E78</f>
        <v>35.124279999999999</v>
      </c>
      <c r="F78" s="82">
        <f t="shared" si="1"/>
        <v>19594.4308408</v>
      </c>
      <c r="G78" s="74">
        <f t="shared" si="0"/>
        <v>4.7071181602340912E-4</v>
      </c>
      <c r="H78" s="76">
        <f>'JCN-R3 SP500 Total MRP 1'!H78</f>
        <v>9.3213351019969162E-3</v>
      </c>
      <c r="I78" s="76">
        <f t="shared" si="2"/>
        <v>4.3876625736237178E-6</v>
      </c>
      <c r="J78" s="76">
        <f>'JCN-R3 SP500 Total MRP 1'!J78</f>
        <v>0.11</v>
      </c>
      <c r="K78" s="77">
        <f t="shared" si="3"/>
        <v>5.1778299762575003E-5</v>
      </c>
    </row>
    <row r="79" spans="2:11">
      <c r="B79" s="79" t="str">
        <f>'JCN-R3 SP500 Total MRP 1'!B79</f>
        <v>Archer-Daniels-Midland Co</v>
      </c>
      <c r="C79" s="80" t="str">
        <f>'JCN-R3 SP500 Total MRP 1'!C79</f>
        <v>ADM</v>
      </c>
      <c r="D79" s="81">
        <f>'JCN-R3 SP500 Total MRP 1'!D79</f>
        <v>62.64</v>
      </c>
      <c r="E79" s="82">
        <f>'JCN-R3 SP500 Total MRP 1'!E79</f>
        <v>480.46447999999998</v>
      </c>
      <c r="F79" s="82">
        <f t="shared" si="1"/>
        <v>30096.295027199998</v>
      </c>
      <c r="G79" s="74">
        <f t="shared" si="0"/>
        <v>7.2299531448146988E-4</v>
      </c>
      <c r="H79" s="76">
        <f>'JCN-R3 SP500 Total MRP 1'!H79</f>
        <v>3.2567049808429116E-2</v>
      </c>
      <c r="I79" s="76">
        <f t="shared" si="2"/>
        <v>2.3545824417978901E-5</v>
      </c>
      <c r="J79" s="76">
        <f>'JCN-R3 SP500 Total MRP 1'!J79</f>
        <v>0.02</v>
      </c>
      <c r="K79" s="77">
        <f t="shared" si="3"/>
        <v>1.4459906289629398E-5</v>
      </c>
    </row>
    <row r="80" spans="2:11">
      <c r="B80" s="79" t="str">
        <f>'JCN-R3 SP500 Total MRP 1'!B80</f>
        <v>Automatic Data Processing Inc</v>
      </c>
      <c r="C80" s="80" t="str">
        <f>'JCN-R3 SP500 Total MRP 1'!C80</f>
        <v>ADP</v>
      </c>
      <c r="D80" s="81">
        <f>'JCN-R3 SP500 Total MRP 1'!D80</f>
        <v>304.05</v>
      </c>
      <c r="E80" s="82">
        <f>'JCN-R3 SP500 Total MRP 1'!E80</f>
        <v>405.04313999999999</v>
      </c>
      <c r="F80" s="82">
        <f t="shared" si="1"/>
        <v>123153.366717</v>
      </c>
      <c r="G80" s="74">
        <f t="shared" si="0"/>
        <v>2.9584806707449716E-3</v>
      </c>
      <c r="H80" s="76">
        <f>'JCN-R3 SP500 Total MRP 1'!H80</f>
        <v>2.0259825686564713E-2</v>
      </c>
      <c r="I80" s="76">
        <f t="shared" si="2"/>
        <v>5.9938302686364181E-5</v>
      </c>
      <c r="J80" s="76">
        <f>'JCN-R3 SP500 Total MRP 1'!J80</f>
        <v>8.5000000000000006E-2</v>
      </c>
      <c r="K80" s="77">
        <f t="shared" si="3"/>
        <v>2.5147085701332262E-4</v>
      </c>
    </row>
    <row r="81" spans="2:11">
      <c r="B81" s="79" t="str">
        <f>'JCN-R3 SP500 Total MRP 1'!B81</f>
        <v>Verisk Analytics Inc</v>
      </c>
      <c r="C81" s="80" t="str">
        <f>'JCN-R3 SP500 Total MRP 1'!C81</f>
        <v>VRSK</v>
      </c>
      <c r="D81" s="81">
        <f>'JCN-R3 SP500 Total MRP 1'!D81</f>
        <v>268.12</v>
      </c>
      <c r="E81" s="82">
        <f>'JCN-R3 SP500 Total MRP 1'!E81</f>
        <v>139.71496999999999</v>
      </c>
      <c r="F81" s="82">
        <f t="shared" si="1"/>
        <v>37460.377756399997</v>
      </c>
      <c r="G81" s="74">
        <f t="shared" si="0"/>
        <v>8.9990072107233728E-4</v>
      </c>
      <c r="H81" s="76">
        <f>'JCN-R3 SP500 Total MRP 1'!H81</f>
        <v>6.7134119051171122E-3</v>
      </c>
      <c r="I81" s="76">
        <f t="shared" si="2"/>
        <v>6.0414042142705031E-6</v>
      </c>
      <c r="J81" s="76">
        <f>'JCN-R3 SP500 Total MRP 1'!J81</f>
        <v>0.11</v>
      </c>
      <c r="K81" s="77">
        <f t="shared" si="3"/>
        <v>9.8989079317957107E-5</v>
      </c>
    </row>
    <row r="82" spans="2:11">
      <c r="B82" s="79" t="str">
        <f>'JCN-R3 SP500 Total MRP 1'!B82</f>
        <v>AutoZone Inc</v>
      </c>
      <c r="C82" s="80" t="str">
        <f>'JCN-R3 SP500 Total MRP 1'!C82</f>
        <v>AZO</v>
      </c>
      <c r="D82" s="81">
        <f>'JCN-R3 SP500 Total MRP 1'!D82</f>
        <v>4198.53</v>
      </c>
      <c r="E82" s="82">
        <f>'JCN-R3 SP500 Total MRP 1'!E82</f>
        <v>16.72871</v>
      </c>
      <c r="F82" s="82">
        <f t="shared" si="1"/>
        <v>70235.990796300001</v>
      </c>
      <c r="G82" s="74">
        <f t="shared" si="0"/>
        <v>1.6872605816694401E-3</v>
      </c>
      <c r="H82" s="76" t="str">
        <f>'JCN-R3 SP500 Total MRP 1'!H82</f>
        <v>n/a</v>
      </c>
      <c r="I82" s="76" t="str">
        <f t="shared" si="2"/>
        <v>n/a</v>
      </c>
      <c r="J82" s="76">
        <f>'JCN-R3 SP500 Total MRP 1'!J82</f>
        <v>7.4999999999999997E-2</v>
      </c>
      <c r="K82" s="77">
        <f t="shared" si="3"/>
        <v>1.26544543625208E-4</v>
      </c>
    </row>
    <row r="83" spans="2:11">
      <c r="B83" s="79" t="str">
        <f>'JCN-R3 SP500 Total MRP 1'!B83</f>
        <v>Linde PLC</v>
      </c>
      <c r="C83" s="80" t="str">
        <f>'JCN-R3 SP500 Total MRP 1'!C83</f>
        <v>LIN</v>
      </c>
      <c r="D83" s="81">
        <f>'JCN-R3 SP500 Total MRP 1'!D83</f>
        <v>478.29</v>
      </c>
      <c r="E83" s="82">
        <f>'JCN-R3 SP500 Total MRP 1'!E83</f>
        <v>468.90953000000002</v>
      </c>
      <c r="F83" s="82">
        <f t="shared" si="1"/>
        <v>224274.73910370001</v>
      </c>
      <c r="G83" s="74">
        <f t="shared" si="0"/>
        <v>5.3876925841530986E-3</v>
      </c>
      <c r="H83" s="76">
        <f>'JCN-R3 SP500 Total MRP 1'!H83</f>
        <v>1.2544690459762906E-2</v>
      </c>
      <c r="I83" s="76">
        <f t="shared" si="2"/>
        <v>6.7586935760560727E-5</v>
      </c>
      <c r="J83" s="76">
        <f>'JCN-R3 SP500 Total MRP 1'!J83</f>
        <v>0.06</v>
      </c>
      <c r="K83" s="77">
        <f t="shared" si="3"/>
        <v>3.232615550491859E-4</v>
      </c>
    </row>
    <row r="84" spans="2:11">
      <c r="B84" s="79" t="str">
        <f>'JCN-R3 SP500 Total MRP 1'!B84</f>
        <v>Avery Dennison Corp</v>
      </c>
      <c r="C84" s="80" t="str">
        <f>'JCN-R3 SP500 Total MRP 1'!C84</f>
        <v>AVY</v>
      </c>
      <c r="D84" s="81">
        <f>'JCN-R3 SP500 Total MRP 1'!D84</f>
        <v>171.65</v>
      </c>
      <c r="E84" s="82">
        <f>'JCN-R3 SP500 Total MRP 1'!E84</f>
        <v>77.981589999999997</v>
      </c>
      <c r="F84" s="82">
        <f t="shared" si="1"/>
        <v>13385.5399235</v>
      </c>
      <c r="G84" s="74">
        <f t="shared" si="0"/>
        <v>3.2155727599522785E-4</v>
      </c>
      <c r="H84" s="76">
        <f>'JCN-R3 SP500 Total MRP 1'!H84</f>
        <v>2.1905039324206229E-2</v>
      </c>
      <c r="I84" s="76">
        <f t="shared" si="2"/>
        <v>7.0437247756601019E-6</v>
      </c>
      <c r="J84" s="76">
        <f>'JCN-R3 SP500 Total MRP 1'!J84</f>
        <v>0.02</v>
      </c>
      <c r="K84" s="77">
        <f t="shared" si="3"/>
        <v>6.4311455199045573E-6</v>
      </c>
    </row>
    <row r="85" spans="2:11">
      <c r="B85" s="79" t="str">
        <f>'JCN-R3 SP500 Total MRP 1'!B85</f>
        <v>Enphase Energy Inc</v>
      </c>
      <c r="C85" s="80" t="str">
        <f>'JCN-R3 SP500 Total MRP 1'!C85</f>
        <v>ENPH</v>
      </c>
      <c r="D85" s="81">
        <f>'JCN-R3 SP500 Total MRP 1'!D85</f>
        <v>37.700000000000003</v>
      </c>
      <c r="E85" s="82">
        <f>'JCN-R3 SP500 Total MRP 1'!E85</f>
        <v>130.75076999999999</v>
      </c>
      <c r="F85" s="82">
        <f t="shared" si="1"/>
        <v>4929.3040289999999</v>
      </c>
      <c r="G85" s="74">
        <f t="shared" si="0"/>
        <v>1.18415363532313E-4</v>
      </c>
      <c r="H85" s="76" t="str">
        <f>'JCN-R3 SP500 Total MRP 1'!H85</f>
        <v>n/a</v>
      </c>
      <c r="I85" s="76" t="str">
        <f t="shared" si="2"/>
        <v>n/a</v>
      </c>
      <c r="J85" s="76">
        <f>'JCN-R3 SP500 Total MRP 1'!J85</f>
        <v>6.5000000000000002E-2</v>
      </c>
      <c r="K85" s="77">
        <f t="shared" si="3"/>
        <v>7.6969986296003458E-6</v>
      </c>
    </row>
    <row r="86" spans="2:11">
      <c r="B86" s="79" t="str">
        <f>'JCN-R3 SP500 Total MRP 1'!B86</f>
        <v>MSCI Inc</v>
      </c>
      <c r="C86" s="80" t="str">
        <f>'JCN-R3 SP500 Total MRP 1'!C86</f>
        <v>MSCI</v>
      </c>
      <c r="D86" s="81">
        <f>'JCN-R3 SP500 Total MRP 1'!D86</f>
        <v>567.72</v>
      </c>
      <c r="E86" s="82">
        <f>'JCN-R3 SP500 Total MRP 1'!E86</f>
        <v>77.36524</v>
      </c>
      <c r="F86" s="82">
        <f t="shared" si="1"/>
        <v>43921.794052800004</v>
      </c>
      <c r="G86" s="74">
        <f t="shared" si="0"/>
        <v>1.0551216113177781E-3</v>
      </c>
      <c r="H86" s="76">
        <f>'JCN-R3 SP500 Total MRP 1'!H86</f>
        <v>1.2682308180088775E-2</v>
      </c>
      <c r="I86" s="76">
        <f t="shared" si="2"/>
        <v>1.3381377442203907E-5</v>
      </c>
      <c r="J86" s="76">
        <f>'JCN-R3 SP500 Total MRP 1'!J86</f>
        <v>0.08</v>
      </c>
      <c r="K86" s="77">
        <f t="shared" si="3"/>
        <v>8.4409728905422251E-5</v>
      </c>
    </row>
    <row r="87" spans="2:11">
      <c r="B87" s="79" t="str">
        <f>'JCN-R3 SP500 Total MRP 1'!B87</f>
        <v>Ball Corp</v>
      </c>
      <c r="C87" s="80" t="str">
        <f>'JCN-R3 SP500 Total MRP 1'!C87</f>
        <v>BALL</v>
      </c>
      <c r="D87" s="81">
        <f>'JCN-R3 SP500 Total MRP 1'!D87</f>
        <v>52.64</v>
      </c>
      <c r="E87" s="82">
        <f>'JCN-R3 SP500 Total MRP 1'!E87</f>
        <v>272.14890000000003</v>
      </c>
      <c r="F87" s="82">
        <f t="shared" si="1"/>
        <v>14325.918096000001</v>
      </c>
      <c r="G87" s="74">
        <f t="shared" ref="G87:G150" si="4">IF(F87="Excl.","Excl.",F87/SUM($F$23:$F$525))</f>
        <v>3.4414773146304166E-4</v>
      </c>
      <c r="H87" s="76">
        <f>'JCN-R3 SP500 Total MRP 1'!H87</f>
        <v>1.5197568389057751E-2</v>
      </c>
      <c r="I87" s="76">
        <f t="shared" si="2"/>
        <v>5.2302086848486576E-6</v>
      </c>
      <c r="J87" s="76">
        <f>'JCN-R3 SP500 Total MRP 1'!J87</f>
        <v>0.105</v>
      </c>
      <c r="K87" s="77">
        <f t="shared" si="3"/>
        <v>3.6135511803619375E-5</v>
      </c>
    </row>
    <row r="88" spans="2:11">
      <c r="B88" s="79" t="str">
        <f>'JCN-R3 SP500 Total MRP 1'!B88</f>
        <v>Axon Enterprise Inc</v>
      </c>
      <c r="C88" s="80" t="str">
        <f>'JCN-R3 SP500 Total MRP 1'!C88</f>
        <v>AXON</v>
      </c>
      <c r="D88" s="81">
        <f>'JCN-R3 SP500 Total MRP 1'!D88</f>
        <v>747.29</v>
      </c>
      <c r="E88" s="82">
        <f>'JCN-R3 SP500 Total MRP 1'!E88</f>
        <v>78.504440000000002</v>
      </c>
      <c r="F88" s="82" t="str">
        <f t="shared" ref="F88:F151" si="5">IF(OR(J88="",J88&gt;0.2,J88&lt;0),"Excl.",D88*E88)</f>
        <v>Excl.</v>
      </c>
      <c r="G88" s="74" t="str">
        <f t="shared" si="4"/>
        <v>Excl.</v>
      </c>
      <c r="H88" s="76" t="str">
        <f>'JCN-R3 SP500 Total MRP 1'!H88</f>
        <v>n/a</v>
      </c>
      <c r="I88" s="76" t="str">
        <f t="shared" ref="I88:I151" si="6">IFERROR($H88*$G88, "n/a")</f>
        <v>n/a</v>
      </c>
      <c r="J88" s="76">
        <f>'JCN-R3 SP500 Total MRP 1'!J88</f>
        <v>0.26</v>
      </c>
      <c r="K88" s="77" t="str">
        <f t="shared" ref="K88:K151" si="7">IFERROR($J88*$G88, "n/a")</f>
        <v>n/a</v>
      </c>
    </row>
    <row r="89" spans="2:11">
      <c r="B89" s="79" t="str">
        <f>'JCN-R3 SP500 Total MRP 1'!B89</f>
        <v>Dayforce Inc</v>
      </c>
      <c r="C89" s="80" t="str">
        <f>'JCN-R3 SP500 Total MRP 1'!C89</f>
        <v>DAY</v>
      </c>
      <c r="D89" s="81">
        <f>'JCN-R3 SP500 Total MRP 1'!D89</f>
        <v>69.77</v>
      </c>
      <c r="E89" s="82">
        <f>'JCN-R3 SP500 Total MRP 1'!E89</f>
        <v>157.80091999999999</v>
      </c>
      <c r="F89" s="82" t="str">
        <f t="shared" si="5"/>
        <v>Excl.</v>
      </c>
      <c r="G89" s="74" t="str">
        <f t="shared" si="4"/>
        <v>Excl.</v>
      </c>
      <c r="H89" s="76" t="str">
        <f>'JCN-R3 SP500 Total MRP 1'!H89</f>
        <v>n/a</v>
      </c>
      <c r="I89" s="76" t="str">
        <f t="shared" si="6"/>
        <v>n/a</v>
      </c>
      <c r="J89" s="76" t="str">
        <f>'JCN-R3 SP500 Total MRP 1'!J89</f>
        <v/>
      </c>
      <c r="K89" s="77" t="str">
        <f t="shared" si="7"/>
        <v>n/a</v>
      </c>
    </row>
    <row r="90" spans="2:11">
      <c r="B90" s="79" t="str">
        <f>'JCN-R3 SP500 Total MRP 1'!B90</f>
        <v>Carrier Global Corp</v>
      </c>
      <c r="C90" s="80" t="str">
        <f>'JCN-R3 SP500 Total MRP 1'!C90</f>
        <v>CARR</v>
      </c>
      <c r="D90" s="81">
        <f>'JCN-R3 SP500 Total MRP 1'!D90</f>
        <v>65.2</v>
      </c>
      <c r="E90" s="82">
        <f>'JCN-R3 SP500 Total MRP 1'!E90</f>
        <v>851.02283999999997</v>
      </c>
      <c r="F90" s="82">
        <f t="shared" si="5"/>
        <v>55486.689167999997</v>
      </c>
      <c r="G90" s="74">
        <f t="shared" si="4"/>
        <v>1.3329420198831023E-3</v>
      </c>
      <c r="H90" s="76">
        <f>'JCN-R3 SP500 Total MRP 1'!H90</f>
        <v>1.3803680981595092E-2</v>
      </c>
      <c r="I90" s="76">
        <f t="shared" si="6"/>
        <v>1.8399506409429325E-5</v>
      </c>
      <c r="J90" s="76">
        <f>'JCN-R3 SP500 Total MRP 1'!J90</f>
        <v>0.12</v>
      </c>
      <c r="K90" s="77">
        <f t="shared" si="7"/>
        <v>1.5995304238597226E-4</v>
      </c>
    </row>
    <row r="91" spans="2:11">
      <c r="B91" s="79" t="str">
        <f>'JCN-R3 SP500 Total MRP 1'!B91</f>
        <v>Bank of New York Mellon Corp/The</v>
      </c>
      <c r="C91" s="80" t="str">
        <f>'JCN-R3 SP500 Total MRP 1'!C91</f>
        <v>BK</v>
      </c>
      <c r="D91" s="81">
        <f>'JCN-R3 SP500 Total MRP 1'!D91</f>
        <v>105.6</v>
      </c>
      <c r="E91" s="82">
        <f>'JCN-R3 SP500 Total MRP 1'!E91</f>
        <v>705.24081999999999</v>
      </c>
      <c r="F91" s="82">
        <f t="shared" si="5"/>
        <v>74473.43059199999</v>
      </c>
      <c r="G91" s="74">
        <f t="shared" si="4"/>
        <v>1.7890554741942372E-3</v>
      </c>
      <c r="H91" s="76">
        <f>'JCN-R3 SP500 Total MRP 1'!H91</f>
        <v>2.0075757575757577E-2</v>
      </c>
      <c r="I91" s="76">
        <f t="shared" si="6"/>
        <v>3.5916643989505521E-5</v>
      </c>
      <c r="J91" s="76">
        <f>'JCN-R3 SP500 Total MRP 1'!J91</f>
        <v>0.105</v>
      </c>
      <c r="K91" s="77">
        <f t="shared" si="7"/>
        <v>1.878508247903949E-4</v>
      </c>
    </row>
    <row r="92" spans="2:11">
      <c r="B92" s="79" t="str">
        <f>'JCN-R3 SP500 Total MRP 1'!B92</f>
        <v>Otis Worldwide Corp</v>
      </c>
      <c r="C92" s="80" t="str">
        <f>'JCN-R3 SP500 Total MRP 1'!C92</f>
        <v>OTIS</v>
      </c>
      <c r="D92" s="81">
        <f>'JCN-R3 SP500 Total MRP 1'!D92</f>
        <v>86.38</v>
      </c>
      <c r="E92" s="82">
        <f>'JCN-R3 SP500 Total MRP 1'!E92</f>
        <v>392.47523000000001</v>
      </c>
      <c r="F92" s="82">
        <f t="shared" si="5"/>
        <v>33902.010367399998</v>
      </c>
      <c r="G92" s="74">
        <f t="shared" si="4"/>
        <v>8.144190048967895E-4</v>
      </c>
      <c r="H92" s="76">
        <f>'JCN-R3 SP500 Total MRP 1'!H92</f>
        <v>1.9448946515397084E-2</v>
      </c>
      <c r="I92" s="76">
        <f t="shared" si="6"/>
        <v>1.5839591667360575E-5</v>
      </c>
      <c r="J92" s="76">
        <f>'JCN-R3 SP500 Total MRP 1'!J92</f>
        <v>0.1</v>
      </c>
      <c r="K92" s="77">
        <f t="shared" si="7"/>
        <v>8.1441900489678953E-5</v>
      </c>
    </row>
    <row r="93" spans="2:11">
      <c r="B93" s="79" t="str">
        <f>'JCN-R3 SP500 Total MRP 1'!B93</f>
        <v>Baxter International Inc</v>
      </c>
      <c r="C93" s="80" t="str">
        <f>'JCN-R3 SP500 Total MRP 1'!C93</f>
        <v>BAX</v>
      </c>
      <c r="D93" s="81">
        <f>'JCN-R3 SP500 Total MRP 1'!D93</f>
        <v>24.69</v>
      </c>
      <c r="E93" s="82">
        <f>'JCN-R3 SP500 Total MRP 1'!E93</f>
        <v>513.62106000000006</v>
      </c>
      <c r="F93" s="82">
        <f t="shared" si="5"/>
        <v>12681.303971400002</v>
      </c>
      <c r="G93" s="74">
        <f t="shared" si="4"/>
        <v>3.0463960246772111E-4</v>
      </c>
      <c r="H93" s="76">
        <f>'JCN-R3 SP500 Total MRP 1'!H93</f>
        <v>2.7541514783313084E-2</v>
      </c>
      <c r="I93" s="76">
        <f t="shared" si="6"/>
        <v>8.3902361149473615E-6</v>
      </c>
      <c r="J93" s="76">
        <f>'JCN-R3 SP500 Total MRP 1'!J93</f>
        <v>5.0000000000000001E-3</v>
      </c>
      <c r="K93" s="77">
        <f t="shared" si="7"/>
        <v>1.5231980123386055E-6</v>
      </c>
    </row>
    <row r="94" spans="2:11">
      <c r="B94" s="79" t="str">
        <f>'JCN-R3 SP500 Total MRP 1'!B94</f>
        <v>Becton Dickinson &amp; Co</v>
      </c>
      <c r="C94" s="80" t="str">
        <f>'JCN-R3 SP500 Total MRP 1'!C94</f>
        <v>BDX</v>
      </c>
      <c r="D94" s="81">
        <f>'JCN-R3 SP500 Total MRP 1'!D94</f>
        <v>192.98</v>
      </c>
      <c r="E94" s="82">
        <f>'JCN-R3 SP500 Total MRP 1'!E94</f>
        <v>286.62747000000002</v>
      </c>
      <c r="F94" s="82">
        <f t="shared" si="5"/>
        <v>55313.369160599999</v>
      </c>
      <c r="G94" s="74">
        <f t="shared" si="4"/>
        <v>1.3287783993064549E-3</v>
      </c>
      <c r="H94" s="76">
        <f>'JCN-R3 SP500 Total MRP 1'!H94</f>
        <v>2.1556637993574466E-2</v>
      </c>
      <c r="I94" s="76">
        <f t="shared" si="6"/>
        <v>2.864399492753059E-5</v>
      </c>
      <c r="J94" s="76">
        <f>'JCN-R3 SP500 Total MRP 1'!J94</f>
        <v>7.0000000000000007E-2</v>
      </c>
      <c r="K94" s="77">
        <f t="shared" si="7"/>
        <v>9.3014487951451855E-5</v>
      </c>
    </row>
    <row r="95" spans="2:11">
      <c r="B95" s="79" t="str">
        <f>'JCN-R3 SP500 Total MRP 1'!B95</f>
        <v>Berkshire Hathaway Inc</v>
      </c>
      <c r="C95" s="80" t="str">
        <f>'JCN-R3 SP500 Total MRP 1'!C95</f>
        <v>BRK/B</v>
      </c>
      <c r="D95" s="81">
        <f>'JCN-R3 SP500 Total MRP 1'!D95</f>
        <v>502.98</v>
      </c>
      <c r="E95" s="82">
        <f>'JCN-R3 SP500 Total MRP 1'!E95</f>
        <v>1378.54564</v>
      </c>
      <c r="F95" s="82">
        <f t="shared" si="5"/>
        <v>693380.8860072</v>
      </c>
      <c r="G95" s="74">
        <f t="shared" si="4"/>
        <v>1.6656905153313657E-2</v>
      </c>
      <c r="H95" s="76" t="str">
        <f>'JCN-R3 SP500 Total MRP 1'!H95</f>
        <v>n/a</v>
      </c>
      <c r="I95" s="76" t="str">
        <f t="shared" si="6"/>
        <v>n/a</v>
      </c>
      <c r="J95" s="76">
        <f>'JCN-R3 SP500 Total MRP 1'!J95</f>
        <v>9.5000000000000001E-2</v>
      </c>
      <c r="K95" s="77">
        <f t="shared" si="7"/>
        <v>1.5824059895647973E-3</v>
      </c>
    </row>
    <row r="96" spans="2:11">
      <c r="B96" s="79" t="str">
        <f>'JCN-R3 SP500 Total MRP 1'!B96</f>
        <v>Best Buy Co Inc</v>
      </c>
      <c r="C96" s="80" t="str">
        <f>'JCN-R3 SP500 Total MRP 1'!C96</f>
        <v>BBY</v>
      </c>
      <c r="D96" s="81">
        <f>'JCN-R3 SP500 Total MRP 1'!D96</f>
        <v>73.64</v>
      </c>
      <c r="E96" s="82">
        <f>'JCN-R3 SP500 Total MRP 1'!E96</f>
        <v>211.34669</v>
      </c>
      <c r="F96" s="82">
        <f t="shared" si="5"/>
        <v>15563.5702516</v>
      </c>
      <c r="G96" s="74">
        <f t="shared" si="4"/>
        <v>3.7387952099554014E-4</v>
      </c>
      <c r="H96" s="76">
        <f>'JCN-R3 SP500 Total MRP 1'!H96</f>
        <v>5.1602390005431834E-2</v>
      </c>
      <c r="I96" s="76">
        <f t="shared" si="6"/>
        <v>1.9293076857455902E-5</v>
      </c>
      <c r="J96" s="76">
        <f>'JCN-R3 SP500 Total MRP 1'!J96</f>
        <v>0.03</v>
      </c>
      <c r="K96" s="77">
        <f t="shared" si="7"/>
        <v>1.1216385629866204E-5</v>
      </c>
    </row>
    <row r="97" spans="2:11">
      <c r="B97" s="79" t="str">
        <f>'JCN-R3 SP500 Total MRP 1'!B97</f>
        <v>Boston Scientific Corp</v>
      </c>
      <c r="C97" s="80" t="str">
        <f>'JCN-R3 SP500 Total MRP 1'!C97</f>
        <v>BSX</v>
      </c>
      <c r="D97" s="81">
        <f>'JCN-R3 SP500 Total MRP 1'!D97</f>
        <v>105.5</v>
      </c>
      <c r="E97" s="82">
        <f>'JCN-R3 SP500 Total MRP 1'!E97</f>
        <v>1481.75163</v>
      </c>
      <c r="F97" s="82">
        <f t="shared" si="5"/>
        <v>156324.79696499999</v>
      </c>
      <c r="G97" s="74">
        <f t="shared" si="4"/>
        <v>3.7553491431691712E-3</v>
      </c>
      <c r="H97" s="76" t="str">
        <f>'JCN-R3 SP500 Total MRP 1'!H97</f>
        <v>n/a</v>
      </c>
      <c r="I97" s="76" t="str">
        <f t="shared" si="6"/>
        <v>n/a</v>
      </c>
      <c r="J97" s="76">
        <f>'JCN-R3 SP500 Total MRP 1'!J97</f>
        <v>0.13</v>
      </c>
      <c r="K97" s="77">
        <f t="shared" si="7"/>
        <v>4.8819538861199227E-4</v>
      </c>
    </row>
    <row r="98" spans="2:11">
      <c r="B98" s="79" t="str">
        <f>'JCN-R3 SP500 Total MRP 1'!B98</f>
        <v>Bristol-Myers Squibb Co</v>
      </c>
      <c r="C98" s="80" t="str">
        <f>'JCN-R3 SP500 Total MRP 1'!C98</f>
        <v>BMY</v>
      </c>
      <c r="D98" s="81">
        <f>'JCN-R3 SP500 Total MRP 1'!D98</f>
        <v>47.18</v>
      </c>
      <c r="E98" s="82">
        <f>'JCN-R3 SP500 Total MRP 1'!E98</f>
        <v>2035.4358400000001</v>
      </c>
      <c r="F98" s="82" t="str">
        <f t="shared" si="5"/>
        <v>Excl.</v>
      </c>
      <c r="G98" s="74" t="str">
        <f t="shared" si="4"/>
        <v>Excl.</v>
      </c>
      <c r="H98" s="76">
        <f>'JCN-R3 SP500 Total MRP 1'!H98</f>
        <v>5.2564646036456122E-2</v>
      </c>
      <c r="I98" s="76" t="str">
        <f t="shared" si="6"/>
        <v>n/a</v>
      </c>
      <c r="J98" s="76">
        <f>'JCN-R3 SP500 Total MRP 1'!J98</f>
        <v>0.3</v>
      </c>
      <c r="K98" s="77" t="str">
        <f t="shared" si="7"/>
        <v>n/a</v>
      </c>
    </row>
    <row r="99" spans="2:11">
      <c r="B99" s="79" t="str">
        <f>'JCN-R3 SP500 Total MRP 1'!B99</f>
        <v>Brown-Forman Corp</v>
      </c>
      <c r="C99" s="80" t="str">
        <f>'JCN-R3 SP500 Total MRP 1'!C99</f>
        <v>BF/B</v>
      </c>
      <c r="D99" s="81">
        <f>'JCN-R3 SP500 Total MRP 1'!D99</f>
        <v>29.94</v>
      </c>
      <c r="E99" s="82">
        <f>'JCN-R3 SP500 Total MRP 1'!E99</f>
        <v>303.60888</v>
      </c>
      <c r="F99" s="82">
        <f t="shared" si="5"/>
        <v>9090.0498672000012</v>
      </c>
      <c r="G99" s="74">
        <f t="shared" si="4"/>
        <v>2.1836785745384617E-4</v>
      </c>
      <c r="H99" s="76">
        <f>'JCN-R3 SP500 Total MRP 1'!H99</f>
        <v>3.0260521042084168E-2</v>
      </c>
      <c r="I99" s="76">
        <f t="shared" si="6"/>
        <v>6.6079251453969484E-6</v>
      </c>
      <c r="J99" s="76">
        <f>'JCN-R3 SP500 Total MRP 1'!J99</f>
        <v>7.4999999999999997E-2</v>
      </c>
      <c r="K99" s="77">
        <f t="shared" si="7"/>
        <v>1.6377589309038464E-5</v>
      </c>
    </row>
    <row r="100" spans="2:11">
      <c r="B100" s="79" t="str">
        <f>'JCN-R3 SP500 Total MRP 1'!B100</f>
        <v>Coterra Energy Inc</v>
      </c>
      <c r="C100" s="80" t="str">
        <f>'JCN-R3 SP500 Total MRP 1'!C100</f>
        <v>CTRA</v>
      </c>
      <c r="D100" s="81">
        <f>'JCN-R3 SP500 Total MRP 1'!D100</f>
        <v>24.44</v>
      </c>
      <c r="E100" s="82">
        <f>'JCN-R3 SP500 Total MRP 1'!E100</f>
        <v>763.13996999999995</v>
      </c>
      <c r="F100" s="82">
        <f t="shared" si="5"/>
        <v>18651.1408668</v>
      </c>
      <c r="G100" s="74">
        <f t="shared" si="4"/>
        <v>4.4805141112031448E-4</v>
      </c>
      <c r="H100" s="76">
        <f>'JCN-R3 SP500 Total MRP 1'!H100</f>
        <v>3.6006546644844518E-2</v>
      </c>
      <c r="I100" s="76">
        <f t="shared" si="6"/>
        <v>1.6132784033792012E-5</v>
      </c>
      <c r="J100" s="76">
        <f>'JCN-R3 SP500 Total MRP 1'!J100</f>
        <v>7.0000000000000007E-2</v>
      </c>
      <c r="K100" s="77">
        <f t="shared" si="7"/>
        <v>3.1363598778422018E-5</v>
      </c>
    </row>
    <row r="101" spans="2:11">
      <c r="B101" s="79" t="str">
        <f>'JCN-R3 SP500 Total MRP 1'!B101</f>
        <v>Hilton Worldwide Holdings Inc</v>
      </c>
      <c r="C101" s="80" t="str">
        <f>'JCN-R3 SP500 Total MRP 1'!C101</f>
        <v>HLT</v>
      </c>
      <c r="D101" s="81">
        <f>'JCN-R3 SP500 Total MRP 1'!D101</f>
        <v>276.06</v>
      </c>
      <c r="E101" s="82">
        <f>'JCN-R3 SP500 Total MRP 1'!E101</f>
        <v>235.19374999999999</v>
      </c>
      <c r="F101" s="82" t="str">
        <f t="shared" si="5"/>
        <v>Excl.</v>
      </c>
      <c r="G101" s="74" t="str">
        <f t="shared" si="4"/>
        <v>Excl.</v>
      </c>
      <c r="H101" s="76">
        <f>'JCN-R3 SP500 Total MRP 1'!H101</f>
        <v>2.1734405564007822E-3</v>
      </c>
      <c r="I101" s="76" t="str">
        <f t="shared" si="6"/>
        <v>n/a</v>
      </c>
      <c r="J101" s="76" t="str">
        <f>'JCN-R3 SP500 Total MRP 1'!J101</f>
        <v/>
      </c>
      <c r="K101" s="77" t="str">
        <f t="shared" si="7"/>
        <v>n/a</v>
      </c>
    </row>
    <row r="102" spans="2:11">
      <c r="B102" s="79" t="str">
        <f>'JCN-R3 SP500 Total MRP 1'!B102</f>
        <v>Carnival Corp</v>
      </c>
      <c r="C102" s="80" t="str">
        <f>'JCN-R3 SP500 Total MRP 1'!C102</f>
        <v>CCL</v>
      </c>
      <c r="D102" s="81">
        <f>'JCN-R3 SP500 Total MRP 1'!D102</f>
        <v>31.89</v>
      </c>
      <c r="E102" s="82">
        <f>'JCN-R3 SP500 Total MRP 1'!E102</f>
        <v>1167.4041099999999</v>
      </c>
      <c r="F102" s="82" t="str">
        <f t="shared" si="5"/>
        <v>Excl.</v>
      </c>
      <c r="G102" s="74" t="str">
        <f t="shared" si="4"/>
        <v>Excl.</v>
      </c>
      <c r="H102" s="76" t="str">
        <f>'JCN-R3 SP500 Total MRP 1'!H102</f>
        <v>n/a</v>
      </c>
      <c r="I102" s="76" t="str">
        <f t="shared" si="6"/>
        <v>n/a</v>
      </c>
      <c r="J102" s="76" t="str">
        <f>'JCN-R3 SP500 Total MRP 1'!J102</f>
        <v/>
      </c>
      <c r="K102" s="77" t="str">
        <f t="shared" si="7"/>
        <v>n/a</v>
      </c>
    </row>
    <row r="103" spans="2:11">
      <c r="B103" s="79" t="str">
        <f>'JCN-R3 SP500 Total MRP 1'!B103</f>
        <v>Builders FirstSource Inc</v>
      </c>
      <c r="C103" s="80" t="str">
        <f>'JCN-R3 SP500 Total MRP 1'!C103</f>
        <v>BLDR</v>
      </c>
      <c r="D103" s="81">
        <f>'JCN-R3 SP500 Total MRP 1'!D103</f>
        <v>138.68</v>
      </c>
      <c r="E103" s="82">
        <f>'JCN-R3 SP500 Total MRP 1'!E103</f>
        <v>110.54693</v>
      </c>
      <c r="F103" s="82">
        <f t="shared" si="5"/>
        <v>15330.648252400002</v>
      </c>
      <c r="G103" s="74">
        <f t="shared" si="4"/>
        <v>3.6828409757518028E-4</v>
      </c>
      <c r="H103" s="76" t="str">
        <f>'JCN-R3 SP500 Total MRP 1'!H103</f>
        <v>n/a</v>
      </c>
      <c r="I103" s="76" t="str">
        <f t="shared" si="6"/>
        <v>n/a</v>
      </c>
      <c r="J103" s="76">
        <f>'JCN-R3 SP500 Total MRP 1'!J103</f>
        <v>0</v>
      </c>
      <c r="K103" s="77">
        <f t="shared" si="7"/>
        <v>0</v>
      </c>
    </row>
    <row r="104" spans="2:11">
      <c r="B104" s="79" t="str">
        <f>'JCN-R3 SP500 Total MRP 1'!B104</f>
        <v>UDR Inc</v>
      </c>
      <c r="C104" s="80" t="str">
        <f>'JCN-R3 SP500 Total MRP 1'!C104</f>
        <v>UDR</v>
      </c>
      <c r="D104" s="81">
        <f>'JCN-R3 SP500 Total MRP 1'!D104</f>
        <v>39.57</v>
      </c>
      <c r="E104" s="82">
        <f>'JCN-R3 SP500 Total MRP 1'!E104</f>
        <v>331.34719000000001</v>
      </c>
      <c r="F104" s="82">
        <f t="shared" si="5"/>
        <v>13111.4083083</v>
      </c>
      <c r="G104" s="74">
        <f t="shared" si="4"/>
        <v>3.1497188489769526E-4</v>
      </c>
      <c r="H104" s="76">
        <f>'JCN-R3 SP500 Total MRP 1'!H104</f>
        <v>4.3467273186757645E-2</v>
      </c>
      <c r="I104" s="76">
        <f t="shared" si="6"/>
        <v>1.3690968966996105E-5</v>
      </c>
      <c r="J104" s="76">
        <f>'JCN-R3 SP500 Total MRP 1'!J104</f>
        <v>7.4999999999999997E-2</v>
      </c>
      <c r="K104" s="77">
        <f t="shared" si="7"/>
        <v>2.3622891367327143E-5</v>
      </c>
    </row>
    <row r="105" spans="2:11">
      <c r="B105" s="79" t="str">
        <f>'JCN-R3 SP500 Total MRP 1'!B105</f>
        <v>Clorox Co/The</v>
      </c>
      <c r="C105" s="80" t="str">
        <f>'JCN-R3 SP500 Total MRP 1'!C105</f>
        <v>CLX</v>
      </c>
      <c r="D105" s="81">
        <f>'JCN-R3 SP500 Total MRP 1'!D105</f>
        <v>118.2</v>
      </c>
      <c r="E105" s="82">
        <f>'JCN-R3 SP500 Total MRP 1'!E105</f>
        <v>122.30941</v>
      </c>
      <c r="F105" s="82">
        <f t="shared" si="5"/>
        <v>14456.972262000001</v>
      </c>
      <c r="G105" s="74">
        <f t="shared" si="4"/>
        <v>3.4729601093982259E-4</v>
      </c>
      <c r="H105" s="76">
        <f>'JCN-R3 SP500 Total MRP 1'!H105</f>
        <v>4.1962774957698817E-2</v>
      </c>
      <c r="I105" s="76">
        <f t="shared" si="6"/>
        <v>1.4573504350774281E-5</v>
      </c>
      <c r="J105" s="76">
        <f>'JCN-R3 SP500 Total MRP 1'!J105</f>
        <v>0.1</v>
      </c>
      <c r="K105" s="77">
        <f t="shared" si="7"/>
        <v>3.4729601093982259E-5</v>
      </c>
    </row>
    <row r="106" spans="2:11">
      <c r="B106" s="79" t="str">
        <f>'JCN-R3 SP500 Total MRP 1'!B106</f>
        <v>Paycom Software Inc</v>
      </c>
      <c r="C106" s="80" t="str">
        <f>'JCN-R3 SP500 Total MRP 1'!C106</f>
        <v>PAYC</v>
      </c>
      <c r="D106" s="81">
        <f>'JCN-R3 SP500 Total MRP 1'!D106</f>
        <v>227.15</v>
      </c>
      <c r="E106" s="82">
        <f>'JCN-R3 SP500 Total MRP 1'!E106</f>
        <v>57.876800000000003</v>
      </c>
      <c r="F106" s="82">
        <f t="shared" si="5"/>
        <v>13146.715120000001</v>
      </c>
      <c r="G106" s="74">
        <f t="shared" si="4"/>
        <v>3.158200510724789E-4</v>
      </c>
      <c r="H106" s="76">
        <f>'JCN-R3 SP500 Total MRP 1'!H106</f>
        <v>6.6035659255998238E-3</v>
      </c>
      <c r="I106" s="76">
        <f t="shared" si="6"/>
        <v>2.0855385278834175E-6</v>
      </c>
      <c r="J106" s="76">
        <f>'JCN-R3 SP500 Total MRP 1'!J106</f>
        <v>0.125</v>
      </c>
      <c r="K106" s="77">
        <f t="shared" si="7"/>
        <v>3.9477506384059862E-5</v>
      </c>
    </row>
    <row r="107" spans="2:11">
      <c r="B107" s="79" t="str">
        <f>'JCN-R3 SP500 Total MRP 1'!B107</f>
        <v>CMS Energy Corp</v>
      </c>
      <c r="C107" s="80" t="str">
        <f>'JCN-R3 SP500 Total MRP 1'!C107</f>
        <v>CMS</v>
      </c>
      <c r="D107" s="81">
        <f>'JCN-R3 SP500 Total MRP 1'!D107</f>
        <v>71.569999999999993</v>
      </c>
      <c r="E107" s="82">
        <f>'JCN-R3 SP500 Total MRP 1'!E107</f>
        <v>299.33546000000001</v>
      </c>
      <c r="F107" s="82">
        <f t="shared" si="5"/>
        <v>21423.4388722</v>
      </c>
      <c r="G107" s="74">
        <f t="shared" si="4"/>
        <v>5.1464959094407866E-4</v>
      </c>
      <c r="H107" s="76">
        <f>'JCN-R3 SP500 Total MRP 1'!H107</f>
        <v>3.0319966466396536E-2</v>
      </c>
      <c r="I107" s="76">
        <f t="shared" si="6"/>
        <v>1.5604158339369158E-5</v>
      </c>
      <c r="J107" s="76">
        <f>'JCN-R3 SP500 Total MRP 1'!J107</f>
        <v>0.06</v>
      </c>
      <c r="K107" s="77">
        <f t="shared" si="7"/>
        <v>3.0878975456644717E-5</v>
      </c>
    </row>
    <row r="108" spans="2:11">
      <c r="B108" s="79" t="str">
        <f>'JCN-R3 SP500 Total MRP 1'!B108</f>
        <v>Colgate-Palmolive Co</v>
      </c>
      <c r="C108" s="80" t="str">
        <f>'JCN-R3 SP500 Total MRP 1'!C108</f>
        <v>CL</v>
      </c>
      <c r="D108" s="81">
        <f>'JCN-R3 SP500 Total MRP 1'!D108</f>
        <v>84.07</v>
      </c>
      <c r="E108" s="82">
        <f>'JCN-R3 SP500 Total MRP 1'!E108</f>
        <v>808.22082</v>
      </c>
      <c r="F108" s="82">
        <f t="shared" si="5"/>
        <v>67947.12433739999</v>
      </c>
      <c r="G108" s="74">
        <f t="shared" si="4"/>
        <v>1.6322757496905233E-3</v>
      </c>
      <c r="H108" s="76">
        <f>'JCN-R3 SP500 Total MRP 1'!H108</f>
        <v>2.4741287022719164E-2</v>
      </c>
      <c r="I108" s="76">
        <f t="shared" si="6"/>
        <v>4.0384602823317338E-5</v>
      </c>
      <c r="J108" s="76">
        <f>'JCN-R3 SP500 Total MRP 1'!J108</f>
        <v>0.1</v>
      </c>
      <c r="K108" s="77">
        <f t="shared" si="7"/>
        <v>1.6322757496905235E-4</v>
      </c>
    </row>
    <row r="109" spans="2:11">
      <c r="B109" s="79" t="str">
        <f>'JCN-R3 SP500 Total MRP 1'!B109</f>
        <v>EPAM Systems Inc</v>
      </c>
      <c r="C109" s="80" t="str">
        <f>'JCN-R3 SP500 Total MRP 1'!C109</f>
        <v>EPAM</v>
      </c>
      <c r="D109" s="81">
        <f>'JCN-R3 SP500 Total MRP 1'!D109</f>
        <v>176.36</v>
      </c>
      <c r="E109" s="82">
        <f>'JCN-R3 SP500 Total MRP 1'!E109</f>
        <v>55.696910000000003</v>
      </c>
      <c r="F109" s="82" t="str">
        <f t="shared" si="5"/>
        <v>Excl.</v>
      </c>
      <c r="G109" s="74" t="str">
        <f t="shared" si="4"/>
        <v>Excl.</v>
      </c>
      <c r="H109" s="76" t="str">
        <f>'JCN-R3 SP500 Total MRP 1'!H109</f>
        <v>n/a</v>
      </c>
      <c r="I109" s="76" t="str">
        <f t="shared" si="6"/>
        <v>n/a</v>
      </c>
      <c r="J109" s="76">
        <f>'JCN-R3 SP500 Total MRP 1'!J109</f>
        <v>0.20499999999999999</v>
      </c>
      <c r="K109" s="77" t="str">
        <f t="shared" si="7"/>
        <v>n/a</v>
      </c>
    </row>
    <row r="110" spans="2:11">
      <c r="B110" s="79" t="str">
        <f>'JCN-R3 SP500 Total MRP 1'!B110</f>
        <v>Conagra Brands Inc</v>
      </c>
      <c r="C110" s="80" t="str">
        <f>'JCN-R3 SP500 Total MRP 1'!C110</f>
        <v>CAG</v>
      </c>
      <c r="D110" s="81">
        <f>'JCN-R3 SP500 Total MRP 1'!D110</f>
        <v>19.13</v>
      </c>
      <c r="E110" s="82">
        <f>'JCN-R3 SP500 Total MRP 1'!E110</f>
        <v>479.04969</v>
      </c>
      <c r="F110" s="82">
        <f t="shared" si="5"/>
        <v>9164.220569699999</v>
      </c>
      <c r="G110" s="74">
        <f t="shared" si="4"/>
        <v>2.2014964057136391E-4</v>
      </c>
      <c r="H110" s="76">
        <f>'JCN-R3 SP500 Total MRP 1'!H110</f>
        <v>7.3183481442760059E-2</v>
      </c>
      <c r="I110" s="76">
        <f t="shared" si="6"/>
        <v>1.6111317135384707E-5</v>
      </c>
      <c r="J110" s="76">
        <f>'JCN-R3 SP500 Total MRP 1'!J110</f>
        <v>0.01</v>
      </c>
      <c r="K110" s="77">
        <f t="shared" si="7"/>
        <v>2.2014964057136392E-6</v>
      </c>
    </row>
    <row r="111" spans="2:11">
      <c r="B111" s="79" t="str">
        <f>'JCN-R3 SP500 Total MRP 1'!B111</f>
        <v>Airbnb Inc</v>
      </c>
      <c r="C111" s="80" t="str">
        <f>'JCN-R3 SP500 Total MRP 1'!C111</f>
        <v>ABNB</v>
      </c>
      <c r="D111" s="81">
        <f>'JCN-R3 SP500 Total MRP 1'!D111</f>
        <v>130.53</v>
      </c>
      <c r="E111" s="82">
        <f>'JCN-R3 SP500 Total MRP 1'!E111</f>
        <v>429.07956000000001</v>
      </c>
      <c r="F111" s="82" t="str">
        <f t="shared" si="5"/>
        <v>Excl.</v>
      </c>
      <c r="G111" s="74" t="str">
        <f t="shared" si="4"/>
        <v>Excl.</v>
      </c>
      <c r="H111" s="76" t="str">
        <f>'JCN-R3 SP500 Total MRP 1'!H111</f>
        <v>n/a</v>
      </c>
      <c r="I111" s="76" t="str">
        <f t="shared" si="6"/>
        <v>n/a</v>
      </c>
      <c r="J111" s="76">
        <f>'JCN-R3 SP500 Total MRP 1'!J111</f>
        <v>0.23</v>
      </c>
      <c r="K111" s="77" t="str">
        <f t="shared" si="7"/>
        <v>n/a</v>
      </c>
    </row>
    <row r="112" spans="2:11">
      <c r="B112" s="79" t="str">
        <f>'JCN-R3 SP500 Total MRP 1'!B112</f>
        <v>Consolidated Edison Inc</v>
      </c>
      <c r="C112" s="80" t="str">
        <f>'JCN-R3 SP500 Total MRP 1'!C112</f>
        <v>ED</v>
      </c>
      <c r="D112" s="81">
        <f>'JCN-R3 SP500 Total MRP 1'!D112</f>
        <v>98.23</v>
      </c>
      <c r="E112" s="82">
        <f>'JCN-R3 SP500 Total MRP 1'!E112</f>
        <v>360.65167000000002</v>
      </c>
      <c r="F112" s="82">
        <f t="shared" si="5"/>
        <v>35426.813544100005</v>
      </c>
      <c r="G112" s="74">
        <f t="shared" si="4"/>
        <v>8.5104894726226101E-4</v>
      </c>
      <c r="H112" s="76">
        <f>'JCN-R3 SP500 Total MRP 1'!H112</f>
        <v>3.4612643795174591E-2</v>
      </c>
      <c r="I112" s="76">
        <f t="shared" si="6"/>
        <v>2.9457054063846966E-5</v>
      </c>
      <c r="J112" s="76">
        <f>'JCN-R3 SP500 Total MRP 1'!J112</f>
        <v>0.06</v>
      </c>
      <c r="K112" s="77">
        <f t="shared" si="7"/>
        <v>5.1062936835735656E-5</v>
      </c>
    </row>
    <row r="113" spans="2:11">
      <c r="B113" s="79" t="str">
        <f>'JCN-R3 SP500 Total MRP 1'!B113</f>
        <v>Corning Inc</v>
      </c>
      <c r="C113" s="80" t="str">
        <f>'JCN-R3 SP500 Total MRP 1'!C113</f>
        <v>GLW</v>
      </c>
      <c r="D113" s="81">
        <f>'JCN-R3 SP500 Total MRP 1'!D113</f>
        <v>67.03</v>
      </c>
      <c r="E113" s="82">
        <f>'JCN-R3 SP500 Total MRP 1'!E113</f>
        <v>856.61870999999996</v>
      </c>
      <c r="F113" s="82" t="str">
        <f t="shared" si="5"/>
        <v>Excl.</v>
      </c>
      <c r="G113" s="74" t="str">
        <f t="shared" si="4"/>
        <v>Excl.</v>
      </c>
      <c r="H113" s="76">
        <f>'JCN-R3 SP500 Total MRP 1'!H113</f>
        <v>1.6708936297180368E-2</v>
      </c>
      <c r="I113" s="76" t="str">
        <f t="shared" si="6"/>
        <v>n/a</v>
      </c>
      <c r="J113" s="76">
        <f>'JCN-R3 SP500 Total MRP 1'!J113</f>
        <v>0.23</v>
      </c>
      <c r="K113" s="77" t="str">
        <f t="shared" si="7"/>
        <v>n/a</v>
      </c>
    </row>
    <row r="114" spans="2:11">
      <c r="B114" s="79" t="str">
        <f>'JCN-R3 SP500 Total MRP 1'!B114</f>
        <v>GoDaddy Inc</v>
      </c>
      <c r="C114" s="80" t="str">
        <f>'JCN-R3 SP500 Total MRP 1'!C114</f>
        <v>GDDY</v>
      </c>
      <c r="D114" s="81">
        <f>'JCN-R3 SP500 Total MRP 1'!D114</f>
        <v>148.31</v>
      </c>
      <c r="E114" s="82">
        <f>'JCN-R3 SP500 Total MRP 1'!E114</f>
        <v>138.44901999999999</v>
      </c>
      <c r="F114" s="82">
        <f t="shared" si="5"/>
        <v>20533.3741562</v>
      </c>
      <c r="G114" s="74">
        <f t="shared" si="4"/>
        <v>4.9326780229960602E-4</v>
      </c>
      <c r="H114" s="76" t="str">
        <f>'JCN-R3 SP500 Total MRP 1'!H114</f>
        <v>n/a</v>
      </c>
      <c r="I114" s="76" t="str">
        <f t="shared" si="6"/>
        <v>n/a</v>
      </c>
      <c r="J114" s="76">
        <f>'JCN-R3 SP500 Total MRP 1'!J114</f>
        <v>0.125</v>
      </c>
      <c r="K114" s="77">
        <f t="shared" si="7"/>
        <v>6.1658475287450752E-5</v>
      </c>
    </row>
    <row r="115" spans="2:11">
      <c r="B115" s="79" t="str">
        <f>'JCN-R3 SP500 Total MRP 1'!B115</f>
        <v>Cummins Inc</v>
      </c>
      <c r="C115" s="80" t="str">
        <f>'JCN-R3 SP500 Total MRP 1'!C115</f>
        <v>CMI</v>
      </c>
      <c r="D115" s="81">
        <f>'JCN-R3 SP500 Total MRP 1'!D115</f>
        <v>398.44</v>
      </c>
      <c r="E115" s="82">
        <f>'JCN-R3 SP500 Total MRP 1'!E115</f>
        <v>137.78604000000001</v>
      </c>
      <c r="F115" s="82">
        <f t="shared" si="5"/>
        <v>54899.469777600003</v>
      </c>
      <c r="G115" s="74">
        <f t="shared" si="4"/>
        <v>1.3188354041867793E-3</v>
      </c>
      <c r="H115" s="76">
        <f>'JCN-R3 SP500 Total MRP 1'!H115</f>
        <v>2.0078305391024998E-2</v>
      </c>
      <c r="I115" s="76">
        <f t="shared" si="6"/>
        <v>2.6479980005758044E-5</v>
      </c>
      <c r="J115" s="76">
        <f>'JCN-R3 SP500 Total MRP 1'!J115</f>
        <v>0.08</v>
      </c>
      <c r="K115" s="77">
        <f t="shared" si="7"/>
        <v>1.0550683233494235E-4</v>
      </c>
    </row>
    <row r="116" spans="2:11">
      <c r="B116" s="79" t="str">
        <f>'JCN-R3 SP500 Total MRP 1'!B116</f>
        <v>Caesars Entertainment Inc</v>
      </c>
      <c r="C116" s="80" t="str">
        <f>'JCN-R3 SP500 Total MRP 1'!C116</f>
        <v>CZR</v>
      </c>
      <c r="D116" s="81">
        <f>'JCN-R3 SP500 Total MRP 1'!D116</f>
        <v>26.77</v>
      </c>
      <c r="E116" s="82">
        <f>'JCN-R3 SP500 Total MRP 1'!E116</f>
        <v>207.99153999999999</v>
      </c>
      <c r="F116" s="82" t="str">
        <f t="shared" si="5"/>
        <v>Excl.</v>
      </c>
      <c r="G116" s="74" t="str">
        <f t="shared" si="4"/>
        <v>Excl.</v>
      </c>
      <c r="H116" s="76" t="str">
        <f>'JCN-R3 SP500 Total MRP 1'!H116</f>
        <v>n/a</v>
      </c>
      <c r="I116" s="76" t="str">
        <f t="shared" si="6"/>
        <v>n/a</v>
      </c>
      <c r="J116" s="76" t="str">
        <f>'JCN-R3 SP500 Total MRP 1'!J116</f>
        <v/>
      </c>
      <c r="K116" s="77" t="str">
        <f t="shared" si="7"/>
        <v>n/a</v>
      </c>
    </row>
    <row r="117" spans="2:11">
      <c r="B117" s="79" t="str">
        <f>'JCN-R3 SP500 Total MRP 1'!B117</f>
        <v>Danaher Corp</v>
      </c>
      <c r="C117" s="80" t="str">
        <f>'JCN-R3 SP500 Total MRP 1'!C117</f>
        <v>DHR</v>
      </c>
      <c r="D117" s="81">
        <f>'JCN-R3 SP500 Total MRP 1'!D117</f>
        <v>205.82</v>
      </c>
      <c r="E117" s="82">
        <f>'JCN-R3 SP500 Total MRP 1'!E117</f>
        <v>716.05159000000003</v>
      </c>
      <c r="F117" s="82">
        <f t="shared" si="5"/>
        <v>147377.73825379999</v>
      </c>
      <c r="G117" s="74">
        <f t="shared" si="4"/>
        <v>3.5404163243374165E-3</v>
      </c>
      <c r="H117" s="76">
        <f>'JCN-R3 SP500 Total MRP 1'!H117</f>
        <v>6.2190263336896322E-3</v>
      </c>
      <c r="I117" s="76">
        <f t="shared" si="6"/>
        <v>2.2017942353279048E-5</v>
      </c>
      <c r="J117" s="76">
        <f>'JCN-R3 SP500 Total MRP 1'!J117</f>
        <v>1.4999999999999999E-2</v>
      </c>
      <c r="K117" s="77">
        <f t="shared" si="7"/>
        <v>5.3106244865061248E-5</v>
      </c>
    </row>
    <row r="118" spans="2:11">
      <c r="B118" s="79" t="str">
        <f>'JCN-R3 SP500 Total MRP 1'!B118</f>
        <v>Target Corp</v>
      </c>
      <c r="C118" s="80" t="str">
        <f>'JCN-R3 SP500 Total MRP 1'!C118</f>
        <v>TGT</v>
      </c>
      <c r="D118" s="81">
        <f>'JCN-R3 SP500 Total MRP 1'!D118</f>
        <v>95.98</v>
      </c>
      <c r="E118" s="82">
        <f>'JCN-R3 SP500 Total MRP 1'!E118</f>
        <v>454.39915000000002</v>
      </c>
      <c r="F118" s="82">
        <f t="shared" si="5"/>
        <v>43613.230417000006</v>
      </c>
      <c r="G118" s="74">
        <f t="shared" si="4"/>
        <v>1.0477090689200795E-3</v>
      </c>
      <c r="H118" s="76">
        <f>'JCN-R3 SP500 Total MRP 1'!H118</f>
        <v>4.7509897895394865E-2</v>
      </c>
      <c r="I118" s="76">
        <f t="shared" si="6"/>
        <v>4.9776550888472195E-5</v>
      </c>
      <c r="J118" s="76">
        <f>'JCN-R3 SP500 Total MRP 1'!J118</f>
        <v>7.0000000000000007E-2</v>
      </c>
      <c r="K118" s="77">
        <f t="shared" si="7"/>
        <v>7.3339634824405565E-5</v>
      </c>
    </row>
    <row r="119" spans="2:11">
      <c r="B119" s="79" t="str">
        <f>'JCN-R3 SP500 Total MRP 1'!B119</f>
        <v>Williams-Sonoma Inc</v>
      </c>
      <c r="C119" s="80" t="str">
        <f>'JCN-R3 SP500 Total MRP 1'!C119</f>
        <v>WSM</v>
      </c>
      <c r="D119" s="81">
        <f>'JCN-R3 SP500 Total MRP 1'!D119</f>
        <v>188.19</v>
      </c>
      <c r="E119" s="82">
        <f>'JCN-R3 SP500 Total MRP 1'!E119</f>
        <v>121.79033</v>
      </c>
      <c r="F119" s="82">
        <f t="shared" si="5"/>
        <v>22919.722202699999</v>
      </c>
      <c r="G119" s="74">
        <f t="shared" si="4"/>
        <v>5.5059440860720055E-4</v>
      </c>
      <c r="H119" s="76">
        <f>'JCN-R3 SP500 Total MRP 1'!H119</f>
        <v>1.4028375577873427E-2</v>
      </c>
      <c r="I119" s="76">
        <f t="shared" si="6"/>
        <v>7.7239451550189154E-6</v>
      </c>
      <c r="J119" s="76">
        <f>'JCN-R3 SP500 Total MRP 1'!J119</f>
        <v>0.05</v>
      </c>
      <c r="K119" s="77">
        <f t="shared" si="7"/>
        <v>2.7529720430360029E-5</v>
      </c>
    </row>
    <row r="120" spans="2:11">
      <c r="B120" s="79" t="str">
        <f>'JCN-R3 SP500 Total MRP 1'!B120</f>
        <v>Deere &amp; Co</v>
      </c>
      <c r="C120" s="80" t="str">
        <f>'JCN-R3 SP500 Total MRP 1'!C120</f>
        <v>DE</v>
      </c>
      <c r="D120" s="81">
        <f>'JCN-R3 SP500 Total MRP 1'!D120</f>
        <v>478.64</v>
      </c>
      <c r="E120" s="82">
        <f>'JCN-R3 SP500 Total MRP 1'!E120</f>
        <v>270.32938999999999</v>
      </c>
      <c r="F120" s="82">
        <f t="shared" si="5"/>
        <v>129390.45922959999</v>
      </c>
      <c r="G120" s="74">
        <f t="shared" si="4"/>
        <v>3.1083126902185254E-3</v>
      </c>
      <c r="H120" s="76">
        <f>'JCN-R3 SP500 Total MRP 1'!H120</f>
        <v>1.3538358682934983E-2</v>
      </c>
      <c r="I120" s="76">
        <f t="shared" si="6"/>
        <v>4.2081452098896967E-5</v>
      </c>
      <c r="J120" s="76">
        <f>'JCN-R3 SP500 Total MRP 1'!J120</f>
        <v>0.02</v>
      </c>
      <c r="K120" s="77">
        <f t="shared" si="7"/>
        <v>6.2166253804370506E-5</v>
      </c>
    </row>
    <row r="121" spans="2:11">
      <c r="B121" s="79" t="str">
        <f>'JCN-R3 SP500 Total MRP 1'!B121</f>
        <v>Dominion Energy Inc</v>
      </c>
      <c r="C121" s="80" t="str">
        <f>'JCN-R3 SP500 Total MRP 1'!C121</f>
        <v>D</v>
      </c>
      <c r="D121" s="81">
        <f>'JCN-R3 SP500 Total MRP 1'!D121</f>
        <v>59.9</v>
      </c>
      <c r="E121" s="82">
        <f>'JCN-R3 SP500 Total MRP 1'!E121</f>
        <v>853.43362999999999</v>
      </c>
      <c r="F121" s="82">
        <f t="shared" si="5"/>
        <v>51120.674437000001</v>
      </c>
      <c r="G121" s="74">
        <f t="shared" si="4"/>
        <v>1.2280584057831859E-3</v>
      </c>
      <c r="H121" s="76">
        <f>'JCN-R3 SP500 Total MRP 1'!H121</f>
        <v>4.457429048414023E-2</v>
      </c>
      <c r="I121" s="76">
        <f t="shared" si="6"/>
        <v>5.4739832110869885E-5</v>
      </c>
      <c r="J121" s="76">
        <f>'JCN-R3 SP500 Total MRP 1'!J121</f>
        <v>0.06</v>
      </c>
      <c r="K121" s="77">
        <f t="shared" si="7"/>
        <v>7.3683504346991151E-5</v>
      </c>
    </row>
    <row r="122" spans="2:11">
      <c r="B122" s="79" t="str">
        <f>'JCN-R3 SP500 Total MRP 1'!B122</f>
        <v>Trade Desk Inc/The</v>
      </c>
      <c r="C122" s="80" t="str">
        <f>'JCN-R3 SP500 Total MRP 1'!C122</f>
        <v>TTD</v>
      </c>
      <c r="D122" s="81">
        <f>'JCN-R3 SP500 Total MRP 1'!D122</f>
        <v>54.66</v>
      </c>
      <c r="E122" s="82">
        <f>'JCN-R3 SP500 Total MRP 1'!E122</f>
        <v>445.66692999999998</v>
      </c>
      <c r="F122" s="82" t="str">
        <f t="shared" si="5"/>
        <v>Excl.</v>
      </c>
      <c r="G122" s="74" t="str">
        <f t="shared" si="4"/>
        <v>Excl.</v>
      </c>
      <c r="H122" s="76" t="str">
        <f>'JCN-R3 SP500 Total MRP 1'!H122</f>
        <v>n/a</v>
      </c>
      <c r="I122" s="76" t="str">
        <f t="shared" si="6"/>
        <v>n/a</v>
      </c>
      <c r="J122" s="76">
        <f>'JCN-R3 SP500 Total MRP 1'!J122</f>
        <v>0.36</v>
      </c>
      <c r="K122" s="77" t="str">
        <f t="shared" si="7"/>
        <v>n/a</v>
      </c>
    </row>
    <row r="123" spans="2:11">
      <c r="B123" s="79" t="str">
        <f>'JCN-R3 SP500 Total MRP 1'!B123</f>
        <v>Dover Corp</v>
      </c>
      <c r="C123" s="80" t="str">
        <f>'JCN-R3 SP500 Total MRP 1'!C123</f>
        <v>DOV</v>
      </c>
      <c r="D123" s="81">
        <f>'JCN-R3 SP500 Total MRP 1'!D123</f>
        <v>178.86</v>
      </c>
      <c r="E123" s="82">
        <f>'JCN-R3 SP500 Total MRP 1'!E123</f>
        <v>137.13444999999999</v>
      </c>
      <c r="F123" s="82">
        <f t="shared" si="5"/>
        <v>24527.867727000001</v>
      </c>
      <c r="G123" s="74">
        <f t="shared" si="4"/>
        <v>5.8922646208828375E-4</v>
      </c>
      <c r="H123" s="76">
        <f>'JCN-R3 SP500 Total MRP 1'!H123</f>
        <v>1.162920720116292E-2</v>
      </c>
      <c r="I123" s="76">
        <f t="shared" si="6"/>
        <v>6.8522366160328201E-6</v>
      </c>
      <c r="J123" s="76">
        <f>'JCN-R3 SP500 Total MRP 1'!J123</f>
        <v>0.05</v>
      </c>
      <c r="K123" s="77">
        <f t="shared" si="7"/>
        <v>2.946132310441419E-5</v>
      </c>
    </row>
    <row r="124" spans="2:11">
      <c r="B124" s="79" t="str">
        <f>'JCN-R3 SP500 Total MRP 1'!B124</f>
        <v>Alliant Energy Corp</v>
      </c>
      <c r="C124" s="80" t="str">
        <f>'JCN-R3 SP500 Total MRP 1'!C124</f>
        <v>LNT</v>
      </c>
      <c r="D124" s="81">
        <f>'JCN-R3 SP500 Total MRP 1'!D124</f>
        <v>65.069999999999993</v>
      </c>
      <c r="E124" s="82">
        <f>'JCN-R3 SP500 Total MRP 1'!E124</f>
        <v>256.96922999999998</v>
      </c>
      <c r="F124" s="82">
        <f t="shared" si="5"/>
        <v>16720.987796099998</v>
      </c>
      <c r="G124" s="74">
        <f t="shared" si="4"/>
        <v>4.0168385574225463E-4</v>
      </c>
      <c r="H124" s="76">
        <f>'JCN-R3 SP500 Total MRP 1'!H124</f>
        <v>3.1197172276010446E-2</v>
      </c>
      <c r="I124" s="76">
        <f t="shared" si="6"/>
        <v>1.2531400448083245E-5</v>
      </c>
      <c r="J124" s="76">
        <f>'JCN-R3 SP500 Total MRP 1'!J124</f>
        <v>0.06</v>
      </c>
      <c r="K124" s="77">
        <f t="shared" si="7"/>
        <v>2.4101031344535276E-5</v>
      </c>
    </row>
    <row r="125" spans="2:11">
      <c r="B125" s="79" t="str">
        <f>'JCN-R3 SP500 Total MRP 1'!B125</f>
        <v>Steel Dynamics Inc</v>
      </c>
      <c r="C125" s="80" t="str">
        <f>'JCN-R3 SP500 Total MRP 1'!C125</f>
        <v>STLD</v>
      </c>
      <c r="D125" s="81">
        <f>'JCN-R3 SP500 Total MRP 1'!D125</f>
        <v>130.91999999999999</v>
      </c>
      <c r="E125" s="82">
        <f>'JCN-R3 SP500 Total MRP 1'!E125</f>
        <v>147.20459</v>
      </c>
      <c r="F125" s="82">
        <f t="shared" si="5"/>
        <v>19272.024922799999</v>
      </c>
      <c r="G125" s="74">
        <f t="shared" si="4"/>
        <v>4.6296674415112612E-4</v>
      </c>
      <c r="H125" s="76">
        <f>'JCN-R3 SP500 Total MRP 1'!H125</f>
        <v>1.527650473571647E-2</v>
      </c>
      <c r="I125" s="76">
        <f t="shared" si="6"/>
        <v>7.0725136595039136E-6</v>
      </c>
      <c r="J125" s="76">
        <f>'JCN-R3 SP500 Total MRP 1'!J125</f>
        <v>5.0000000000000001E-3</v>
      </c>
      <c r="K125" s="77">
        <f t="shared" si="7"/>
        <v>2.3148337207556307E-6</v>
      </c>
    </row>
    <row r="126" spans="2:11">
      <c r="B126" s="79" t="str">
        <f>'JCN-R3 SP500 Total MRP 1'!B126</f>
        <v>Duke Energy Corp</v>
      </c>
      <c r="C126" s="80" t="str">
        <f>'JCN-R3 SP500 Total MRP 1'!C126</f>
        <v>DUK</v>
      </c>
      <c r="D126" s="81">
        <f>'JCN-R3 SP500 Total MRP 1'!D126</f>
        <v>122.49</v>
      </c>
      <c r="E126" s="82">
        <f>'JCN-R3 SP500 Total MRP 1'!E126</f>
        <v>777.02167999999995</v>
      </c>
      <c r="F126" s="82">
        <f t="shared" si="5"/>
        <v>95177.385583199983</v>
      </c>
      <c r="G126" s="74">
        <f t="shared" si="4"/>
        <v>2.2864210946583006E-3</v>
      </c>
      <c r="H126" s="76">
        <f>'JCN-R3 SP500 Total MRP 1'!H126</f>
        <v>3.4778349253000246E-2</v>
      </c>
      <c r="I126" s="76">
        <f t="shared" si="6"/>
        <v>7.9517951369453518E-5</v>
      </c>
      <c r="J126" s="76">
        <f>'JCN-R3 SP500 Total MRP 1'!J126</f>
        <v>0.06</v>
      </c>
      <c r="K126" s="77">
        <f t="shared" si="7"/>
        <v>1.3718526567949802E-4</v>
      </c>
    </row>
    <row r="127" spans="2:11">
      <c r="B127" s="79" t="str">
        <f>'JCN-R3 SP500 Total MRP 1'!B127</f>
        <v>Regency Centers Corp</v>
      </c>
      <c r="C127" s="80" t="str">
        <f>'JCN-R3 SP500 Total MRP 1'!C127</f>
        <v>REG</v>
      </c>
      <c r="D127" s="81">
        <f>'JCN-R3 SP500 Total MRP 1'!D127</f>
        <v>72.5</v>
      </c>
      <c r="E127" s="82">
        <f>'JCN-R3 SP500 Total MRP 1'!E127</f>
        <v>181.55331000000001</v>
      </c>
      <c r="F127" s="82">
        <f t="shared" si="5"/>
        <v>13162.614975</v>
      </c>
      <c r="G127" s="74">
        <f t="shared" si="4"/>
        <v>3.1620200907280904E-4</v>
      </c>
      <c r="H127" s="76">
        <f>'JCN-R3 SP500 Total MRP 1'!H127</f>
        <v>3.8896551724137932E-2</v>
      </c>
      <c r="I127" s="76">
        <f t="shared" si="6"/>
        <v>1.2299167801176849E-5</v>
      </c>
      <c r="J127" s="76">
        <f>'JCN-R3 SP500 Total MRP 1'!J127</f>
        <v>0.1</v>
      </c>
      <c r="K127" s="77">
        <f t="shared" si="7"/>
        <v>3.1620200907280902E-5</v>
      </c>
    </row>
    <row r="128" spans="2:11">
      <c r="B128" s="79" t="str">
        <f>'JCN-R3 SP500 Total MRP 1'!B128</f>
        <v>Eaton Corp PLC</v>
      </c>
      <c r="C128" s="80" t="str">
        <f>'JCN-R3 SP500 Total MRP 1'!C128</f>
        <v>ETN</v>
      </c>
      <c r="D128" s="81">
        <f>'JCN-R3 SP500 Total MRP 1'!D128</f>
        <v>349.14</v>
      </c>
      <c r="E128" s="82">
        <f>'JCN-R3 SP500 Total MRP 1'!E128</f>
        <v>389.3</v>
      </c>
      <c r="F128" s="82">
        <f t="shared" si="5"/>
        <v>135920.20199999999</v>
      </c>
      <c r="G128" s="74">
        <f t="shared" si="4"/>
        <v>3.2651749692300053E-3</v>
      </c>
      <c r="H128" s="76">
        <f>'JCN-R3 SP500 Total MRP 1'!H128</f>
        <v>1.191499112104027E-2</v>
      </c>
      <c r="I128" s="76">
        <f t="shared" si="6"/>
        <v>3.890453076701845E-5</v>
      </c>
      <c r="J128" s="76">
        <f>'JCN-R3 SP500 Total MRP 1'!J128</f>
        <v>0.11</v>
      </c>
      <c r="K128" s="77">
        <f t="shared" si="7"/>
        <v>3.5916924661530061E-4</v>
      </c>
    </row>
    <row r="129" spans="2:11">
      <c r="B129" s="79" t="str">
        <f>'JCN-R3 SP500 Total MRP 1'!B129</f>
        <v>Ecolab Inc</v>
      </c>
      <c r="C129" s="80" t="str">
        <f>'JCN-R3 SP500 Total MRP 1'!C129</f>
        <v>ECL</v>
      </c>
      <c r="D129" s="81">
        <f>'JCN-R3 SP500 Total MRP 1'!D129</f>
        <v>277.04000000000002</v>
      </c>
      <c r="E129" s="82">
        <f>'JCN-R3 SP500 Total MRP 1'!E129</f>
        <v>283.62491</v>
      </c>
      <c r="F129" s="82">
        <f t="shared" si="5"/>
        <v>78575.445066400003</v>
      </c>
      <c r="G129" s="74">
        <f t="shared" si="4"/>
        <v>1.8875970801376281E-3</v>
      </c>
      <c r="H129" s="76">
        <f>'JCN-R3 SP500 Total MRP 1'!H129</f>
        <v>9.3849263644239095E-3</v>
      </c>
      <c r="I129" s="76">
        <f t="shared" si="6"/>
        <v>1.7714959602793216E-5</v>
      </c>
      <c r="J129" s="76">
        <f>'JCN-R3 SP500 Total MRP 1'!J129</f>
        <v>0.08</v>
      </c>
      <c r="K129" s="77">
        <f t="shared" si="7"/>
        <v>1.5100776641101024E-4</v>
      </c>
    </row>
    <row r="130" spans="2:11">
      <c r="B130" s="79" t="str">
        <f>'JCN-R3 SP500 Total MRP 1'!B130</f>
        <v>Revvity Inc</v>
      </c>
      <c r="C130" s="80" t="str">
        <f>'JCN-R3 SP500 Total MRP 1'!C130</f>
        <v>RVTY</v>
      </c>
      <c r="D130" s="81">
        <f>'JCN-R3 SP500 Total MRP 1'!D130</f>
        <v>90.11</v>
      </c>
      <c r="E130" s="82">
        <f>'JCN-R3 SP500 Total MRP 1'!E130</f>
        <v>116.07258</v>
      </c>
      <c r="F130" s="82" t="str">
        <f t="shared" si="5"/>
        <v>Excl.</v>
      </c>
      <c r="G130" s="74" t="str">
        <f t="shared" si="4"/>
        <v>Excl.</v>
      </c>
      <c r="H130" s="76">
        <f>'JCN-R3 SP500 Total MRP 1'!H130</f>
        <v>3.1073132837642885E-3</v>
      </c>
      <c r="I130" s="76" t="str">
        <f t="shared" si="6"/>
        <v>n/a</v>
      </c>
      <c r="J130" s="76">
        <f>'JCN-R3 SP500 Total MRP 1'!J130</f>
        <v>-1.4999999999999999E-2</v>
      </c>
      <c r="K130" s="77" t="str">
        <f t="shared" si="7"/>
        <v>n/a</v>
      </c>
    </row>
    <row r="131" spans="2:11">
      <c r="B131" s="79" t="str">
        <f>'JCN-R3 SP500 Total MRP 1'!B131</f>
        <v>Dell Technologies Inc</v>
      </c>
      <c r="C131" s="80" t="str">
        <f>'JCN-R3 SP500 Total MRP 1'!C131</f>
        <v>DELL</v>
      </c>
      <c r="D131" s="81">
        <f>'JCN-R3 SP500 Total MRP 1'!D131</f>
        <v>122.15</v>
      </c>
      <c r="E131" s="82">
        <f>'JCN-R3 SP500 Total MRP 1'!E131</f>
        <v>339.71901000000003</v>
      </c>
      <c r="F131" s="82">
        <f t="shared" si="5"/>
        <v>41496.677071500002</v>
      </c>
      <c r="G131" s="74">
        <f t="shared" si="4"/>
        <v>9.9686366917025693E-4</v>
      </c>
      <c r="H131" s="76">
        <f>'JCN-R3 SP500 Total MRP 1'!H131</f>
        <v>1.7191977077363897E-2</v>
      </c>
      <c r="I131" s="76">
        <f t="shared" si="6"/>
        <v>1.7138057349631924E-5</v>
      </c>
      <c r="J131" s="76">
        <f>'JCN-R3 SP500 Total MRP 1'!J131</f>
        <v>2.5000000000000001E-2</v>
      </c>
      <c r="K131" s="77">
        <f t="shared" si="7"/>
        <v>2.4921591729256425E-5</v>
      </c>
    </row>
    <row r="132" spans="2:11">
      <c r="B132" s="79" t="str">
        <f>'JCN-R3 SP500 Total MRP 1'!B132</f>
        <v>Emerson Electric Co</v>
      </c>
      <c r="C132" s="80" t="str">
        <f>'JCN-R3 SP500 Total MRP 1'!C132</f>
        <v>EMR</v>
      </c>
      <c r="D132" s="81">
        <f>'JCN-R3 SP500 Total MRP 1'!D132</f>
        <v>132</v>
      </c>
      <c r="E132" s="82">
        <f>'JCN-R3 SP500 Total MRP 1'!E132</f>
        <v>562.79999999999995</v>
      </c>
      <c r="F132" s="82">
        <f t="shared" si="5"/>
        <v>74289.599999999991</v>
      </c>
      <c r="G132" s="74">
        <f t="shared" si="4"/>
        <v>1.7846393606309485E-3</v>
      </c>
      <c r="H132" s="76">
        <f>'JCN-R3 SP500 Total MRP 1'!H132</f>
        <v>1.5984848484848484E-2</v>
      </c>
      <c r="I132" s="76">
        <f t="shared" si="6"/>
        <v>2.8527189779782584E-5</v>
      </c>
      <c r="J132" s="76">
        <f>'JCN-R3 SP500 Total MRP 1'!J132</f>
        <v>0.11</v>
      </c>
      <c r="K132" s="77">
        <f t="shared" si="7"/>
        <v>1.9631032966940432E-4</v>
      </c>
    </row>
    <row r="133" spans="2:11">
      <c r="B133" s="79" t="str">
        <f>'JCN-R3 SP500 Total MRP 1'!B133</f>
        <v>EOG Resources Inc</v>
      </c>
      <c r="C133" s="80" t="str">
        <f>'JCN-R3 SP500 Total MRP 1'!C133</f>
        <v>EOG</v>
      </c>
      <c r="D133" s="81">
        <f>'JCN-R3 SP500 Total MRP 1'!D133</f>
        <v>124.82</v>
      </c>
      <c r="E133" s="82">
        <f>'JCN-R3 SP500 Total MRP 1'!E133</f>
        <v>545.99342000000001</v>
      </c>
      <c r="F133" s="82">
        <f t="shared" si="5"/>
        <v>68150.898684400003</v>
      </c>
      <c r="G133" s="74">
        <f t="shared" si="4"/>
        <v>1.6371709667914781E-3</v>
      </c>
      <c r="H133" s="76">
        <f>'JCN-R3 SP500 Total MRP 1'!H133</f>
        <v>3.268706937990707E-2</v>
      </c>
      <c r="I133" s="76">
        <f t="shared" si="6"/>
        <v>5.3514320978282578E-5</v>
      </c>
      <c r="J133" s="76">
        <f>'JCN-R3 SP500 Total MRP 1'!J133</f>
        <v>4.4999999999999998E-2</v>
      </c>
      <c r="K133" s="77">
        <f t="shared" si="7"/>
        <v>7.3672693505616509E-5</v>
      </c>
    </row>
    <row r="134" spans="2:11">
      <c r="B134" s="79" t="str">
        <f>'JCN-R3 SP500 Total MRP 1'!B134</f>
        <v>Aon PLC</v>
      </c>
      <c r="C134" s="80" t="str">
        <f>'JCN-R3 SP500 Total MRP 1'!C134</f>
        <v>AON</v>
      </c>
      <c r="D134" s="81">
        <f>'JCN-R3 SP500 Total MRP 1'!D134</f>
        <v>367</v>
      </c>
      <c r="E134" s="82">
        <f>'JCN-R3 SP500 Total MRP 1'!E134</f>
        <v>215.6266</v>
      </c>
      <c r="F134" s="82">
        <f t="shared" si="5"/>
        <v>79134.962199999994</v>
      </c>
      <c r="G134" s="74">
        <f t="shared" si="4"/>
        <v>1.9010382118649486E-3</v>
      </c>
      <c r="H134" s="76">
        <f>'JCN-R3 SP500 Total MRP 1'!H134</f>
        <v>8.1198910081743871E-3</v>
      </c>
      <c r="I134" s="76">
        <f t="shared" si="6"/>
        <v>1.5436223082718113E-5</v>
      </c>
      <c r="J134" s="76">
        <f>'JCN-R3 SP500 Total MRP 1'!J134</f>
        <v>0.115</v>
      </c>
      <c r="K134" s="77">
        <f t="shared" si="7"/>
        <v>2.1861939436446909E-4</v>
      </c>
    </row>
    <row r="135" spans="2:11">
      <c r="B135" s="79" t="str">
        <f>'JCN-R3 SP500 Total MRP 1'!B135</f>
        <v>Entergy Corp</v>
      </c>
      <c r="C135" s="80" t="str">
        <f>'JCN-R3 SP500 Total MRP 1'!C135</f>
        <v>ETR</v>
      </c>
      <c r="D135" s="81">
        <f>'JCN-R3 SP500 Total MRP 1'!D135</f>
        <v>88.09</v>
      </c>
      <c r="E135" s="82">
        <f>'JCN-R3 SP500 Total MRP 1'!E135</f>
        <v>446.40906999999999</v>
      </c>
      <c r="F135" s="82">
        <f t="shared" si="5"/>
        <v>39324.174976299997</v>
      </c>
      <c r="G135" s="74">
        <f t="shared" si="4"/>
        <v>9.4467422744292046E-4</v>
      </c>
      <c r="H135" s="76">
        <f>'JCN-R3 SP500 Total MRP 1'!H135</f>
        <v>2.7244863208082636E-2</v>
      </c>
      <c r="I135" s="76">
        <f t="shared" si="6"/>
        <v>2.5737520102883512E-5</v>
      </c>
      <c r="J135" s="76">
        <f>'JCN-R3 SP500 Total MRP 1'!J135</f>
        <v>0.03</v>
      </c>
      <c r="K135" s="77">
        <f t="shared" si="7"/>
        <v>2.8340226823287613E-5</v>
      </c>
    </row>
    <row r="136" spans="2:11">
      <c r="B136" s="79" t="str">
        <f>'JCN-R3 SP500 Total MRP 1'!B136</f>
        <v>Equifax Inc</v>
      </c>
      <c r="C136" s="80" t="str">
        <f>'JCN-R3 SP500 Total MRP 1'!C136</f>
        <v>EFX</v>
      </c>
      <c r="D136" s="81">
        <f>'JCN-R3 SP500 Total MRP 1'!D136</f>
        <v>246.3</v>
      </c>
      <c r="E136" s="82">
        <f>'JCN-R3 SP500 Total MRP 1'!E136</f>
        <v>123.79738</v>
      </c>
      <c r="F136" s="82">
        <f t="shared" si="5"/>
        <v>30491.294694000004</v>
      </c>
      <c r="G136" s="74">
        <f t="shared" si="4"/>
        <v>7.3248428673071343E-4</v>
      </c>
      <c r="H136" s="76">
        <f>'JCN-R3 SP500 Total MRP 1'!H136</f>
        <v>8.1201786439301666E-3</v>
      </c>
      <c r="I136" s="76">
        <f t="shared" si="6"/>
        <v>5.9479032621251597E-6</v>
      </c>
      <c r="J136" s="76">
        <f>'JCN-R3 SP500 Total MRP 1'!J136</f>
        <v>0.06</v>
      </c>
      <c r="K136" s="77">
        <f t="shared" si="7"/>
        <v>4.3949057203842807E-5</v>
      </c>
    </row>
    <row r="137" spans="2:11">
      <c r="B137" s="79" t="str">
        <f>'JCN-R3 SP500 Total MRP 1'!B137</f>
        <v>EQT Corp</v>
      </c>
      <c r="C137" s="80" t="str">
        <f>'JCN-R3 SP500 Total MRP 1'!C137</f>
        <v>EQT</v>
      </c>
      <c r="D137" s="81">
        <f>'JCN-R3 SP500 Total MRP 1'!D137</f>
        <v>51.84</v>
      </c>
      <c r="E137" s="82">
        <f>'JCN-R3 SP500 Total MRP 1'!E137</f>
        <v>624.05700000000002</v>
      </c>
      <c r="F137" s="82">
        <f t="shared" si="5"/>
        <v>32351.114880000005</v>
      </c>
      <c r="G137" s="74">
        <f t="shared" si="4"/>
        <v>7.7716225387054955E-4</v>
      </c>
      <c r="H137" s="76">
        <f>'JCN-R3 SP500 Total MRP 1'!H137</f>
        <v>1.2152777777777776E-2</v>
      </c>
      <c r="I137" s="76">
        <f t="shared" si="6"/>
        <v>9.4446801685657058E-6</v>
      </c>
      <c r="J137" s="76">
        <f>'JCN-R3 SP500 Total MRP 1'!J137</f>
        <v>7.4999999999999997E-2</v>
      </c>
      <c r="K137" s="77">
        <f t="shared" si="7"/>
        <v>5.8287169040291211E-5</v>
      </c>
    </row>
    <row r="138" spans="2:11">
      <c r="B138" s="79" t="str">
        <f>'JCN-R3 SP500 Total MRP 1'!B138</f>
        <v>IQVIA Holdings Inc</v>
      </c>
      <c r="C138" s="80" t="str">
        <f>'JCN-R3 SP500 Total MRP 1'!C138</f>
        <v>IQV</v>
      </c>
      <c r="D138" s="81">
        <f>'JCN-R3 SP500 Total MRP 1'!D138</f>
        <v>190.81</v>
      </c>
      <c r="E138" s="82">
        <f>'JCN-R3 SP500 Total MRP 1'!E138</f>
        <v>170</v>
      </c>
      <c r="F138" s="82">
        <f t="shared" si="5"/>
        <v>32437.7</v>
      </c>
      <c r="G138" s="74">
        <f t="shared" si="4"/>
        <v>7.7924226524760565E-4</v>
      </c>
      <c r="H138" s="76" t="str">
        <f>'JCN-R3 SP500 Total MRP 1'!H138</f>
        <v>n/a</v>
      </c>
      <c r="I138" s="76" t="str">
        <f t="shared" si="6"/>
        <v>n/a</v>
      </c>
      <c r="J138" s="76">
        <f>'JCN-R3 SP500 Total MRP 1'!J138</f>
        <v>8.5000000000000006E-2</v>
      </c>
      <c r="K138" s="77">
        <f t="shared" si="7"/>
        <v>6.6235592546046482E-5</v>
      </c>
    </row>
    <row r="139" spans="2:11">
      <c r="B139" s="79" t="str">
        <f>'JCN-R3 SP500 Total MRP 1'!B139</f>
        <v>Gartner Inc</v>
      </c>
      <c r="C139" s="80" t="str">
        <f>'JCN-R3 SP500 Total MRP 1'!C139</f>
        <v>IT</v>
      </c>
      <c r="D139" s="81">
        <f>'JCN-R3 SP500 Total MRP 1'!D139</f>
        <v>251.19</v>
      </c>
      <c r="E139" s="82">
        <f>'JCN-R3 SP500 Total MRP 1'!E139</f>
        <v>75.735799999999998</v>
      </c>
      <c r="F139" s="82">
        <f t="shared" si="5"/>
        <v>19024.075602000001</v>
      </c>
      <c r="G139" s="74">
        <f t="shared" si="4"/>
        <v>4.5701032336892532E-4</v>
      </c>
      <c r="H139" s="76" t="str">
        <f>'JCN-R3 SP500 Total MRP 1'!H139</f>
        <v>n/a</v>
      </c>
      <c r="I139" s="76" t="str">
        <f t="shared" si="6"/>
        <v>n/a</v>
      </c>
      <c r="J139" s="76">
        <f>'JCN-R3 SP500 Total MRP 1'!J139</f>
        <v>7.0000000000000007E-2</v>
      </c>
      <c r="K139" s="77">
        <f t="shared" si="7"/>
        <v>3.1990722635824772E-5</v>
      </c>
    </row>
    <row r="140" spans="2:11">
      <c r="B140" s="79" t="str">
        <f>'JCN-R3 SP500 Total MRP 1'!B140</f>
        <v>FedEx Corp</v>
      </c>
      <c r="C140" s="80" t="str">
        <f>'JCN-R3 SP500 Total MRP 1'!C140</f>
        <v>FDX</v>
      </c>
      <c r="D140" s="81">
        <f>'JCN-R3 SP500 Total MRP 1'!D140</f>
        <v>231.07</v>
      </c>
      <c r="E140" s="82">
        <f>'JCN-R3 SP500 Total MRP 1'!E140</f>
        <v>235.94811999999999</v>
      </c>
      <c r="F140" s="82">
        <f t="shared" si="5"/>
        <v>54520.532088399996</v>
      </c>
      <c r="G140" s="74">
        <f t="shared" si="4"/>
        <v>1.3097322845660941E-3</v>
      </c>
      <c r="H140" s="76">
        <f>'JCN-R3 SP500 Total MRP 1'!H140</f>
        <v>2.5100618860085692E-2</v>
      </c>
      <c r="I140" s="76">
        <f t="shared" si="6"/>
        <v>3.2875090883642822E-5</v>
      </c>
      <c r="J140" s="76">
        <f>'JCN-R3 SP500 Total MRP 1'!J140</f>
        <v>6.5000000000000002E-2</v>
      </c>
      <c r="K140" s="77">
        <f t="shared" si="7"/>
        <v>8.513259849679612E-5</v>
      </c>
    </row>
    <row r="141" spans="2:11">
      <c r="B141" s="79" t="str">
        <f>'JCN-R3 SP500 Total MRP 1'!B141</f>
        <v>Brown &amp; Brown Inc</v>
      </c>
      <c r="C141" s="80" t="str">
        <f>'JCN-R3 SP500 Total MRP 1'!C141</f>
        <v>BRO</v>
      </c>
      <c r="D141" s="81">
        <f>'JCN-R3 SP500 Total MRP 1'!D141</f>
        <v>96.95</v>
      </c>
      <c r="E141" s="82">
        <f>'JCN-R3 SP500 Total MRP 1'!E141</f>
        <v>329.84280999999999</v>
      </c>
      <c r="F141" s="82">
        <f t="shared" si="5"/>
        <v>31978.260429499998</v>
      </c>
      <c r="G141" s="74">
        <f t="shared" si="4"/>
        <v>7.6820527027999673E-4</v>
      </c>
      <c r="H141" s="76">
        <f>'JCN-R3 SP500 Total MRP 1'!H141</f>
        <v>6.1887570912841664E-3</v>
      </c>
      <c r="I141" s="76">
        <f t="shared" si="6"/>
        <v>4.7542358140071996E-6</v>
      </c>
      <c r="J141" s="76">
        <f>'JCN-R3 SP500 Total MRP 1'!J141</f>
        <v>0.11</v>
      </c>
      <c r="K141" s="77">
        <f t="shared" si="7"/>
        <v>8.4502579730799646E-5</v>
      </c>
    </row>
    <row r="142" spans="2:11">
      <c r="B142" s="79" t="str">
        <f>'JCN-R3 SP500 Total MRP 1'!B142</f>
        <v>Ford Motor Co</v>
      </c>
      <c r="C142" s="80" t="str">
        <f>'JCN-R3 SP500 Total MRP 1'!C142</f>
        <v>F</v>
      </c>
      <c r="D142" s="81">
        <f>'JCN-R3 SP500 Total MRP 1'!D142</f>
        <v>11.77</v>
      </c>
      <c r="E142" s="82">
        <f>'JCN-R3 SP500 Total MRP 1'!E142</f>
        <v>3909.0082200000002</v>
      </c>
      <c r="F142" s="82" t="str">
        <f t="shared" si="5"/>
        <v>Excl.</v>
      </c>
      <c r="G142" s="74" t="str">
        <f t="shared" si="4"/>
        <v>Excl.</v>
      </c>
      <c r="H142" s="76">
        <f>'JCN-R3 SP500 Total MRP 1'!H142</f>
        <v>5.097706032285472E-2</v>
      </c>
      <c r="I142" s="76" t="str">
        <f t="shared" si="6"/>
        <v>n/a</v>
      </c>
      <c r="J142" s="76">
        <f>'JCN-R3 SP500 Total MRP 1'!J142</f>
        <v>0.20499999999999999</v>
      </c>
      <c r="K142" s="77" t="str">
        <f t="shared" si="7"/>
        <v>n/a</v>
      </c>
    </row>
    <row r="143" spans="2:11">
      <c r="B143" s="79" t="str">
        <f>'JCN-R3 SP500 Total MRP 1'!B143</f>
        <v>NextEra Energy Inc</v>
      </c>
      <c r="C143" s="80" t="str">
        <f>'JCN-R3 SP500 Total MRP 1'!C143</f>
        <v>NEE</v>
      </c>
      <c r="D143" s="81">
        <f>'JCN-R3 SP500 Total MRP 1'!D143</f>
        <v>72.05</v>
      </c>
      <c r="E143" s="82">
        <f>'JCN-R3 SP500 Total MRP 1'!E143</f>
        <v>2059.29259</v>
      </c>
      <c r="F143" s="82">
        <f t="shared" si="5"/>
        <v>148372.03110950001</v>
      </c>
      <c r="G143" s="74">
        <f t="shared" si="4"/>
        <v>3.5643019579426104E-3</v>
      </c>
      <c r="H143" s="76">
        <f>'JCN-R3 SP500 Total MRP 1'!H143</f>
        <v>3.1450381679389315E-2</v>
      </c>
      <c r="I143" s="76">
        <f t="shared" si="6"/>
        <v>1.1209865699788974E-4</v>
      </c>
      <c r="J143" s="76">
        <f>'JCN-R3 SP500 Total MRP 1'!J143</f>
        <v>8.5000000000000006E-2</v>
      </c>
      <c r="K143" s="77">
        <f t="shared" si="7"/>
        <v>3.0296566642512188E-4</v>
      </c>
    </row>
    <row r="144" spans="2:11">
      <c r="B144" s="79" t="str">
        <f>'JCN-R3 SP500 Total MRP 1'!B144</f>
        <v>Franklin Resources Inc</v>
      </c>
      <c r="C144" s="80" t="str">
        <f>'JCN-R3 SP500 Total MRP 1'!C144</f>
        <v>BEN</v>
      </c>
      <c r="D144" s="81">
        <f>'JCN-R3 SP500 Total MRP 1'!D144</f>
        <v>25.66</v>
      </c>
      <c r="E144" s="82">
        <f>'JCN-R3 SP500 Total MRP 1'!E144</f>
        <v>519.19547999999998</v>
      </c>
      <c r="F144" s="82">
        <f t="shared" si="5"/>
        <v>13322.556016799999</v>
      </c>
      <c r="G144" s="74">
        <f t="shared" si="4"/>
        <v>3.20044230306691E-4</v>
      </c>
      <c r="H144" s="76">
        <f>'JCN-R3 SP500 Total MRP 1'!H144</f>
        <v>4.9883086515978177E-2</v>
      </c>
      <c r="I144" s="76">
        <f t="shared" si="6"/>
        <v>1.5964794029328313E-5</v>
      </c>
      <c r="J144" s="76">
        <f>'JCN-R3 SP500 Total MRP 1'!J144</f>
        <v>0.04</v>
      </c>
      <c r="K144" s="77">
        <f t="shared" si="7"/>
        <v>1.2801769212267641E-5</v>
      </c>
    </row>
    <row r="145" spans="2:11">
      <c r="B145" s="79" t="str">
        <f>'JCN-R3 SP500 Total MRP 1'!B145</f>
        <v>Garmin Ltd</v>
      </c>
      <c r="C145" s="80" t="str">
        <f>'JCN-R3 SP500 Total MRP 1'!C145</f>
        <v>GRMN</v>
      </c>
      <c r="D145" s="81">
        <f>'JCN-R3 SP500 Total MRP 1'!D145</f>
        <v>241.82</v>
      </c>
      <c r="E145" s="82">
        <f>'JCN-R3 SP500 Total MRP 1'!E145</f>
        <v>192.49395000000001</v>
      </c>
      <c r="F145" s="82">
        <f t="shared" si="5"/>
        <v>46548.886988999999</v>
      </c>
      <c r="G145" s="74">
        <f t="shared" si="4"/>
        <v>1.1182315682697341E-3</v>
      </c>
      <c r="H145" s="76">
        <f>'JCN-R3 SP500 Total MRP 1'!H145</f>
        <v>1.4887106111984121E-2</v>
      </c>
      <c r="I145" s="76">
        <f t="shared" si="6"/>
        <v>1.6647232014601946E-5</v>
      </c>
      <c r="J145" s="76">
        <f>'JCN-R3 SP500 Total MRP 1'!J145</f>
        <v>7.0000000000000007E-2</v>
      </c>
      <c r="K145" s="77">
        <f t="shared" si="7"/>
        <v>7.8276209778881394E-5</v>
      </c>
    </row>
    <row r="146" spans="2:11">
      <c r="B146" s="79" t="str">
        <f>'JCN-R3 SP500 Total MRP 1'!B146</f>
        <v>Freeport-McMoRan Inc</v>
      </c>
      <c r="C146" s="80" t="str">
        <f>'JCN-R3 SP500 Total MRP 1'!C146</f>
        <v>FCX</v>
      </c>
      <c r="D146" s="81">
        <f>'JCN-R3 SP500 Total MRP 1'!D146</f>
        <v>44.4</v>
      </c>
      <c r="E146" s="82">
        <f>'JCN-R3 SP500 Total MRP 1'!E146</f>
        <v>1435.77413</v>
      </c>
      <c r="F146" s="82">
        <f t="shared" si="5"/>
        <v>63748.371372000001</v>
      </c>
      <c r="G146" s="74">
        <f t="shared" si="4"/>
        <v>1.5314102206310219E-3</v>
      </c>
      <c r="H146" s="76">
        <f>'JCN-R3 SP500 Total MRP 1'!H146</f>
        <v>1.3513513513513513E-2</v>
      </c>
      <c r="I146" s="76">
        <f t="shared" si="6"/>
        <v>2.0694732711230023E-5</v>
      </c>
      <c r="J146" s="76">
        <f>'JCN-R3 SP500 Total MRP 1'!J146</f>
        <v>0.17499999999999999</v>
      </c>
      <c r="K146" s="77">
        <f t="shared" si="7"/>
        <v>2.679967886104288E-4</v>
      </c>
    </row>
    <row r="147" spans="2:11">
      <c r="B147" s="79" t="str">
        <f>'JCN-R3 SP500 Total MRP 1'!B147</f>
        <v>Expand Energy Corp</v>
      </c>
      <c r="C147" s="80" t="str">
        <f>'JCN-R3 SP500 Total MRP 1'!C147</f>
        <v>EXE</v>
      </c>
      <c r="D147" s="81">
        <f>'JCN-R3 SP500 Total MRP 1'!D147</f>
        <v>96.78</v>
      </c>
      <c r="E147" s="82">
        <f>'JCN-R3 SP500 Total MRP 1'!E147</f>
        <v>238.14568</v>
      </c>
      <c r="F147" s="82" t="str">
        <f t="shared" si="5"/>
        <v>Excl.</v>
      </c>
      <c r="G147" s="74" t="str">
        <f t="shared" si="4"/>
        <v>Excl.</v>
      </c>
      <c r="H147" s="76">
        <f>'JCN-R3 SP500 Total MRP 1'!H147</f>
        <v>6.0549700351312262E-2</v>
      </c>
      <c r="I147" s="76" t="str">
        <f t="shared" si="6"/>
        <v>n/a</v>
      </c>
      <c r="J147" s="76" t="str">
        <f>'JCN-R3 SP500 Total MRP 1'!J147</f>
        <v/>
      </c>
      <c r="K147" s="77" t="str">
        <f t="shared" si="7"/>
        <v>n/a</v>
      </c>
    </row>
    <row r="148" spans="2:11">
      <c r="B148" s="79" t="str">
        <f>'JCN-R3 SP500 Total MRP 1'!B148</f>
        <v>Dexcom Inc</v>
      </c>
      <c r="C148" s="80" t="str">
        <f>'JCN-R3 SP500 Total MRP 1'!C148</f>
        <v>DXCM</v>
      </c>
      <c r="D148" s="81">
        <f>'JCN-R3 SP500 Total MRP 1'!D148</f>
        <v>75.34</v>
      </c>
      <c r="E148" s="82">
        <f>'JCN-R3 SP500 Total MRP 1'!E148</f>
        <v>392.15526999999997</v>
      </c>
      <c r="F148" s="82" t="str">
        <f t="shared" si="5"/>
        <v>Excl.</v>
      </c>
      <c r="G148" s="74" t="str">
        <f t="shared" si="4"/>
        <v>Excl.</v>
      </c>
      <c r="H148" s="76" t="str">
        <f>'JCN-R3 SP500 Total MRP 1'!H148</f>
        <v>n/a</v>
      </c>
      <c r="I148" s="76" t="str">
        <f t="shared" si="6"/>
        <v>n/a</v>
      </c>
      <c r="J148" s="76" t="str">
        <f>'JCN-R3 SP500 Total MRP 1'!J148</f>
        <v/>
      </c>
      <c r="K148" s="77" t="str">
        <f t="shared" si="7"/>
        <v>n/a</v>
      </c>
    </row>
    <row r="149" spans="2:11">
      <c r="B149" s="79" t="str">
        <f>'JCN-R3 SP500 Total MRP 1'!B149</f>
        <v>General Dynamics Corp</v>
      </c>
      <c r="C149" s="80" t="str">
        <f>'JCN-R3 SP500 Total MRP 1'!C149</f>
        <v>GD</v>
      </c>
      <c r="D149" s="81">
        <f>'JCN-R3 SP500 Total MRP 1'!D149</f>
        <v>324.57</v>
      </c>
      <c r="E149" s="82">
        <f>'JCN-R3 SP500 Total MRP 1'!E149</f>
        <v>268.99333999999999</v>
      </c>
      <c r="F149" s="82">
        <f t="shared" si="5"/>
        <v>87307.168363799996</v>
      </c>
      <c r="G149" s="74">
        <f t="shared" si="4"/>
        <v>2.097356953426464E-3</v>
      </c>
      <c r="H149" s="76">
        <f>'JCN-R3 SP500 Total MRP 1'!H149</f>
        <v>1.8485996857380536E-2</v>
      </c>
      <c r="I149" s="76">
        <f t="shared" si="6"/>
        <v>3.8771734049846825E-5</v>
      </c>
      <c r="J149" s="76">
        <f>'JCN-R3 SP500 Total MRP 1'!J149</f>
        <v>0.13</v>
      </c>
      <c r="K149" s="77">
        <f t="shared" si="7"/>
        <v>2.7265640394544033E-4</v>
      </c>
    </row>
    <row r="150" spans="2:11">
      <c r="B150" s="79" t="str">
        <f>'JCN-R3 SP500 Total MRP 1'!B150</f>
        <v>General Mills Inc</v>
      </c>
      <c r="C150" s="80" t="str">
        <f>'JCN-R3 SP500 Total MRP 1'!C150</f>
        <v>GIS</v>
      </c>
      <c r="D150" s="81">
        <f>'JCN-R3 SP500 Total MRP 1'!D150</f>
        <v>49.33</v>
      </c>
      <c r="E150" s="82">
        <f>'JCN-R3 SP500 Total MRP 1'!E150</f>
        <v>534.68587000000002</v>
      </c>
      <c r="F150" s="82">
        <f t="shared" si="5"/>
        <v>26376.053967100001</v>
      </c>
      <c r="G150" s="74">
        <f t="shared" si="4"/>
        <v>6.3362495003086231E-4</v>
      </c>
      <c r="H150" s="76">
        <f>'JCN-R3 SP500 Total MRP 1'!H150</f>
        <v>4.9462801540644641E-2</v>
      </c>
      <c r="I150" s="76">
        <f t="shared" si="6"/>
        <v>3.1340865154577422E-5</v>
      </c>
      <c r="J150" s="76">
        <f>'JCN-R3 SP500 Total MRP 1'!J150</f>
        <v>0.03</v>
      </c>
      <c r="K150" s="77">
        <f t="shared" si="7"/>
        <v>1.9008748500925867E-5</v>
      </c>
    </row>
    <row r="151" spans="2:11">
      <c r="B151" s="79" t="str">
        <f>'JCN-R3 SP500 Total MRP 1'!B151</f>
        <v>Genuine Parts Co</v>
      </c>
      <c r="C151" s="80" t="str">
        <f>'JCN-R3 SP500 Total MRP 1'!C151</f>
        <v>GPC</v>
      </c>
      <c r="D151" s="81">
        <f>'JCN-R3 SP500 Total MRP 1'!D151</f>
        <v>139.33000000000001</v>
      </c>
      <c r="E151" s="82">
        <f>'JCN-R3 SP500 Total MRP 1'!E151</f>
        <v>139.09228999999999</v>
      </c>
      <c r="F151" s="82">
        <f t="shared" si="5"/>
        <v>19379.728765700002</v>
      </c>
      <c r="G151" s="74">
        <f t="shared" ref="G151:G214" si="8">IF(F151="Excl.","Excl.",F151/SUM($F$23:$F$525))</f>
        <v>4.6555408500813109E-4</v>
      </c>
      <c r="H151" s="76">
        <f>'JCN-R3 SP500 Total MRP 1'!H151</f>
        <v>2.9570085408741831E-2</v>
      </c>
      <c r="I151" s="76">
        <f t="shared" si="6"/>
        <v>1.3766474056079092E-5</v>
      </c>
      <c r="J151" s="76">
        <f>'JCN-R3 SP500 Total MRP 1'!J151</f>
        <v>0.02</v>
      </c>
      <c r="K151" s="77">
        <f t="shared" si="7"/>
        <v>9.3110817001626225E-6</v>
      </c>
    </row>
    <row r="152" spans="2:11">
      <c r="B152" s="79" t="str">
        <f>'JCN-R3 SP500 Total MRP 1'!B152</f>
        <v>Atmos Energy Corp</v>
      </c>
      <c r="C152" s="80" t="str">
        <f>'JCN-R3 SP500 Total MRP 1'!C152</f>
        <v>ATO</v>
      </c>
      <c r="D152" s="81">
        <f>'JCN-R3 SP500 Total MRP 1'!D152</f>
        <v>166.13</v>
      </c>
      <c r="E152" s="82">
        <f>'JCN-R3 SP500 Total MRP 1'!E152</f>
        <v>160.52357000000001</v>
      </c>
      <c r="F152" s="82">
        <f t="shared" ref="F152:F215" si="9">IF(OR(J152="",J152&gt;0.2,J152&lt;0),"Excl.",D152*E152)</f>
        <v>26667.780684100002</v>
      </c>
      <c r="G152" s="74">
        <f t="shared" si="8"/>
        <v>6.4063302359305464E-4</v>
      </c>
      <c r="H152" s="76">
        <f>'JCN-R3 SP500 Total MRP 1'!H152</f>
        <v>2.0947450791548788E-2</v>
      </c>
      <c r="I152" s="76">
        <f t="shared" ref="I152:I215" si="10">IFERROR($H152*$G152, "n/a")</f>
        <v>1.3419628737156625E-5</v>
      </c>
      <c r="J152" s="76">
        <f>'JCN-R3 SP500 Total MRP 1'!J152</f>
        <v>7.0000000000000007E-2</v>
      </c>
      <c r="K152" s="77">
        <f t="shared" ref="K152:K215" si="11">IFERROR($J152*$G152, "n/a")</f>
        <v>4.4844311651513827E-5</v>
      </c>
    </row>
    <row r="153" spans="2:11">
      <c r="B153" s="79" t="str">
        <f>'JCN-R3 SP500 Total MRP 1'!B153</f>
        <v>WW Grainger Inc</v>
      </c>
      <c r="C153" s="80" t="str">
        <f>'JCN-R3 SP500 Total MRP 1'!C153</f>
        <v>GWW</v>
      </c>
      <c r="D153" s="81">
        <f>'JCN-R3 SP500 Total MRP 1'!D153</f>
        <v>1013.5</v>
      </c>
      <c r="E153" s="82">
        <f>'JCN-R3 SP500 Total MRP 1'!E153</f>
        <v>47.832239999999999</v>
      </c>
      <c r="F153" s="82">
        <f t="shared" si="9"/>
        <v>48477.97524</v>
      </c>
      <c r="G153" s="74">
        <f t="shared" si="8"/>
        <v>1.1645735437665107E-3</v>
      </c>
      <c r="H153" s="76">
        <f>'JCN-R3 SP500 Total MRP 1'!H153</f>
        <v>8.9195855944745918E-3</v>
      </c>
      <c r="I153" s="76">
        <f t="shared" si="10"/>
        <v>1.0387513404685995E-5</v>
      </c>
      <c r="J153" s="76">
        <f>'JCN-R3 SP500 Total MRP 1'!J153</f>
        <v>0.05</v>
      </c>
      <c r="K153" s="77">
        <f t="shared" si="11"/>
        <v>5.8228677188325535E-5</v>
      </c>
    </row>
    <row r="154" spans="2:11">
      <c r="B154" s="79" t="str">
        <f>'JCN-R3 SP500 Total MRP 1'!B154</f>
        <v>Halliburton Co</v>
      </c>
      <c r="C154" s="80" t="str">
        <f>'JCN-R3 SP500 Total MRP 1'!C154</f>
        <v>HAL</v>
      </c>
      <c r="D154" s="81">
        <f>'JCN-R3 SP500 Total MRP 1'!D154</f>
        <v>22.73</v>
      </c>
      <c r="E154" s="82">
        <f>'JCN-R3 SP500 Total MRP 1'!E154</f>
        <v>852.60209999999995</v>
      </c>
      <c r="F154" s="82">
        <f t="shared" si="9"/>
        <v>19379.645732999998</v>
      </c>
      <c r="G154" s="74">
        <f t="shared" si="8"/>
        <v>4.6555209033559761E-4</v>
      </c>
      <c r="H154" s="76">
        <f>'JCN-R3 SP500 Total MRP 1'!H154</f>
        <v>2.9916410030796307E-2</v>
      </c>
      <c r="I154" s="76">
        <f t="shared" si="10"/>
        <v>1.392764722517406E-5</v>
      </c>
      <c r="J154" s="76">
        <f>'JCN-R3 SP500 Total MRP 1'!J154</f>
        <v>8.5000000000000006E-2</v>
      </c>
      <c r="K154" s="77">
        <f t="shared" si="11"/>
        <v>3.9571927678525799E-5</v>
      </c>
    </row>
    <row r="155" spans="2:11">
      <c r="B155" s="79" t="str">
        <f>'JCN-R3 SP500 Total MRP 1'!B155</f>
        <v>L3Harris Technologies Inc</v>
      </c>
      <c r="C155" s="80" t="str">
        <f>'JCN-R3 SP500 Total MRP 1'!C155</f>
        <v>LHX</v>
      </c>
      <c r="D155" s="81">
        <f>'JCN-R3 SP500 Total MRP 1'!D155</f>
        <v>277.62</v>
      </c>
      <c r="E155" s="82">
        <f>'JCN-R3 SP500 Total MRP 1'!E155</f>
        <v>187.09479999999999</v>
      </c>
      <c r="F155" s="82">
        <f t="shared" si="9"/>
        <v>51941.258375999998</v>
      </c>
      <c r="G155" s="74">
        <f t="shared" si="8"/>
        <v>1.2477710761467492E-3</v>
      </c>
      <c r="H155" s="76">
        <f>'JCN-R3 SP500 Total MRP 1'!H155</f>
        <v>1.7289820618111088E-2</v>
      </c>
      <c r="I155" s="76">
        <f t="shared" si="10"/>
        <v>2.1573738079044725E-5</v>
      </c>
      <c r="J155" s="76">
        <f>'JCN-R3 SP500 Total MRP 1'!J155</f>
        <v>0.14499999999999999</v>
      </c>
      <c r="K155" s="77">
        <f t="shared" si="11"/>
        <v>1.8092680604127863E-4</v>
      </c>
    </row>
    <row r="156" spans="2:11">
      <c r="B156" s="79" t="str">
        <f>'JCN-R3 SP500 Total MRP 1'!B156</f>
        <v>Healthpeak Properties Inc</v>
      </c>
      <c r="C156" s="80" t="str">
        <f>'JCN-R3 SP500 Total MRP 1'!C156</f>
        <v>DOC</v>
      </c>
      <c r="D156" s="81">
        <f>'JCN-R3 SP500 Total MRP 1'!D156</f>
        <v>17.940000000000001</v>
      </c>
      <c r="E156" s="82">
        <f>'JCN-R3 SP500 Total MRP 1'!E156</f>
        <v>694.92345</v>
      </c>
      <c r="F156" s="82">
        <f t="shared" si="9"/>
        <v>12466.926693000001</v>
      </c>
      <c r="G156" s="74">
        <f t="shared" si="8"/>
        <v>2.9948967395743728E-4</v>
      </c>
      <c r="H156" s="76">
        <f>'JCN-R3 SP500 Total MRP 1'!H156</f>
        <v>6.8004459308807122E-2</v>
      </c>
      <c r="I156" s="76">
        <f t="shared" si="10"/>
        <v>2.0366633346046457E-5</v>
      </c>
      <c r="J156" s="76">
        <f>'JCN-R3 SP500 Total MRP 1'!J156</f>
        <v>0.06</v>
      </c>
      <c r="K156" s="77">
        <f t="shared" si="11"/>
        <v>1.7969380437446235E-5</v>
      </c>
    </row>
    <row r="157" spans="2:11">
      <c r="B157" s="79" t="str">
        <f>'JCN-R3 SP500 Total MRP 1'!B157</f>
        <v>Insulet Corp</v>
      </c>
      <c r="C157" s="80" t="str">
        <f>'JCN-R3 SP500 Total MRP 1'!C157</f>
        <v>PODD</v>
      </c>
      <c r="D157" s="81">
        <f>'JCN-R3 SP500 Total MRP 1'!D157</f>
        <v>339.88</v>
      </c>
      <c r="E157" s="82">
        <f>'JCN-R3 SP500 Total MRP 1'!E157</f>
        <v>70.392529999999994</v>
      </c>
      <c r="F157" s="82" t="str">
        <f t="shared" si="9"/>
        <v>Excl.</v>
      </c>
      <c r="G157" s="74" t="str">
        <f t="shared" si="8"/>
        <v>Excl.</v>
      </c>
      <c r="H157" s="76" t="str">
        <f>'JCN-R3 SP500 Total MRP 1'!H157</f>
        <v>n/a</v>
      </c>
      <c r="I157" s="76" t="str">
        <f t="shared" si="10"/>
        <v>n/a</v>
      </c>
      <c r="J157" s="76" t="str">
        <f>'JCN-R3 SP500 Total MRP 1'!J157</f>
        <v/>
      </c>
      <c r="K157" s="77" t="str">
        <f t="shared" si="11"/>
        <v>n/a</v>
      </c>
    </row>
    <row r="158" spans="2:11">
      <c r="B158" s="79" t="str">
        <f>'JCN-R3 SP500 Total MRP 1'!B158</f>
        <v>Fortive Corp</v>
      </c>
      <c r="C158" s="80" t="str">
        <f>'JCN-R3 SP500 Total MRP 1'!C158</f>
        <v>FTV</v>
      </c>
      <c r="D158" s="81">
        <f>'JCN-R3 SP500 Total MRP 1'!D158</f>
        <v>47.86</v>
      </c>
      <c r="E158" s="82">
        <f>'JCN-R3 SP500 Total MRP 1'!E158</f>
        <v>338.33634999999998</v>
      </c>
      <c r="F158" s="82">
        <f t="shared" si="9"/>
        <v>16192.777710999999</v>
      </c>
      <c r="G158" s="74">
        <f t="shared" si="8"/>
        <v>3.88994804939024E-4</v>
      </c>
      <c r="H158" s="76">
        <f>'JCN-R3 SP500 Total MRP 1'!H158</f>
        <v>5.0146259924780615E-3</v>
      </c>
      <c r="I158" s="76">
        <f t="shared" si="10"/>
        <v>1.9506634597861634E-6</v>
      </c>
      <c r="J158" s="76">
        <f>'JCN-R3 SP500 Total MRP 1'!J158</f>
        <v>6.5000000000000002E-2</v>
      </c>
      <c r="K158" s="77">
        <f t="shared" si="11"/>
        <v>2.5284662321036561E-5</v>
      </c>
    </row>
    <row r="159" spans="2:11">
      <c r="B159" s="79" t="str">
        <f>'JCN-R3 SP500 Total MRP 1'!B159</f>
        <v>Hershey Co/The</v>
      </c>
      <c r="C159" s="80" t="str">
        <f>'JCN-R3 SP500 Total MRP 1'!C159</f>
        <v>HSY</v>
      </c>
      <c r="D159" s="81">
        <f>'JCN-R3 SP500 Total MRP 1'!D159</f>
        <v>183.75</v>
      </c>
      <c r="E159" s="82">
        <f>'JCN-R3 SP500 Total MRP 1'!E159</f>
        <v>148.11071999999999</v>
      </c>
      <c r="F159" s="82">
        <f t="shared" si="9"/>
        <v>27215.344799999999</v>
      </c>
      <c r="G159" s="74">
        <f t="shared" si="8"/>
        <v>6.5378701114587792E-4</v>
      </c>
      <c r="H159" s="76">
        <f>'JCN-R3 SP500 Total MRP 1'!H159</f>
        <v>2.9823129251700678E-2</v>
      </c>
      <c r="I159" s="76">
        <f t="shared" si="10"/>
        <v>1.949797453648659E-5</v>
      </c>
      <c r="J159" s="76">
        <f>'JCN-R3 SP500 Total MRP 1'!J159</f>
        <v>0.05</v>
      </c>
      <c r="K159" s="77">
        <f t="shared" si="11"/>
        <v>3.2689350557293898E-5</v>
      </c>
    </row>
    <row r="160" spans="2:11">
      <c r="B160" s="79" t="str">
        <f>'JCN-R3 SP500 Total MRP 1'!B160</f>
        <v>Synchrony Financial</v>
      </c>
      <c r="C160" s="80" t="str">
        <f>'JCN-R3 SP500 Total MRP 1'!C160</f>
        <v>SYF</v>
      </c>
      <c r="D160" s="81">
        <f>'JCN-R3 SP500 Total MRP 1'!D160</f>
        <v>76.34</v>
      </c>
      <c r="E160" s="82">
        <f>'JCN-R3 SP500 Total MRP 1'!E160</f>
        <v>372.05754999999999</v>
      </c>
      <c r="F160" s="82" t="str">
        <f t="shared" si="9"/>
        <v>Excl.</v>
      </c>
      <c r="G160" s="74" t="str">
        <f t="shared" si="8"/>
        <v>Excl.</v>
      </c>
      <c r="H160" s="76">
        <f>'JCN-R3 SP500 Total MRP 1'!H160</f>
        <v>1.5719151165837043E-2</v>
      </c>
      <c r="I160" s="76" t="str">
        <f t="shared" si="10"/>
        <v>n/a</v>
      </c>
      <c r="J160" s="76">
        <f>'JCN-R3 SP500 Total MRP 1'!J160</f>
        <v>0.47</v>
      </c>
      <c r="K160" s="77" t="str">
        <f t="shared" si="11"/>
        <v>n/a</v>
      </c>
    </row>
    <row r="161" spans="2:11">
      <c r="B161" s="79" t="str">
        <f>'JCN-R3 SP500 Total MRP 1'!B161</f>
        <v>Hormel Foods Corp</v>
      </c>
      <c r="C161" s="80" t="str">
        <f>'JCN-R3 SP500 Total MRP 1'!C161</f>
        <v>HRL</v>
      </c>
      <c r="D161" s="81">
        <f>'JCN-R3 SP500 Total MRP 1'!D161</f>
        <v>25.44</v>
      </c>
      <c r="E161" s="82">
        <f>'JCN-R3 SP500 Total MRP 1'!E161</f>
        <v>549.99842999999998</v>
      </c>
      <c r="F161" s="82">
        <f t="shared" si="9"/>
        <v>13991.960059200001</v>
      </c>
      <c r="G161" s="74">
        <f t="shared" si="8"/>
        <v>3.361251461042254E-4</v>
      </c>
      <c r="H161" s="76">
        <f>'JCN-R3 SP500 Total MRP 1'!H161</f>
        <v>4.5597484276729557E-2</v>
      </c>
      <c r="I161" s="76">
        <f t="shared" si="10"/>
        <v>1.5326461064500844E-5</v>
      </c>
      <c r="J161" s="76">
        <f>'JCN-R3 SP500 Total MRP 1'!J161</f>
        <v>0.05</v>
      </c>
      <c r="K161" s="77">
        <f t="shared" si="11"/>
        <v>1.6806257305211271E-5</v>
      </c>
    </row>
    <row r="162" spans="2:11">
      <c r="B162" s="79" t="str">
        <f>'JCN-R3 SP500 Total MRP 1'!B162</f>
        <v>Arthur J Gallagher &amp; Co</v>
      </c>
      <c r="C162" s="80" t="str">
        <f>'JCN-R3 SP500 Total MRP 1'!C162</f>
        <v>AJG</v>
      </c>
      <c r="D162" s="81">
        <f>'JCN-R3 SP500 Total MRP 1'!D162</f>
        <v>302.75</v>
      </c>
      <c r="E162" s="82">
        <f>'JCN-R3 SP500 Total MRP 1'!E162</f>
        <v>256.39999999999998</v>
      </c>
      <c r="F162" s="82">
        <f t="shared" si="9"/>
        <v>77625.099999999991</v>
      </c>
      <c r="G162" s="74">
        <f t="shared" si="8"/>
        <v>1.8647671926206825E-3</v>
      </c>
      <c r="H162" s="76">
        <f>'JCN-R3 SP500 Total MRP 1'!H162</f>
        <v>8.5879438480594549E-3</v>
      </c>
      <c r="I162" s="76">
        <f t="shared" si="10"/>
        <v>1.6014515939929891E-5</v>
      </c>
      <c r="J162" s="76">
        <f>'JCN-R3 SP500 Total MRP 1'!J162</f>
        <v>0.16500000000000001</v>
      </c>
      <c r="K162" s="77">
        <f t="shared" si="11"/>
        <v>3.0768658678241264E-4</v>
      </c>
    </row>
    <row r="163" spans="2:11">
      <c r="B163" s="79" t="str">
        <f>'JCN-R3 SP500 Total MRP 1'!B163</f>
        <v>Mondelez International Inc</v>
      </c>
      <c r="C163" s="80" t="str">
        <f>'JCN-R3 SP500 Total MRP 1'!C163</f>
        <v>MDLZ</v>
      </c>
      <c r="D163" s="81">
        <f>'JCN-R3 SP500 Total MRP 1'!D163</f>
        <v>61.44</v>
      </c>
      <c r="E163" s="82">
        <f>'JCN-R3 SP500 Total MRP 1'!E163</f>
        <v>1293.94541</v>
      </c>
      <c r="F163" s="82">
        <f t="shared" si="9"/>
        <v>79500.005990399994</v>
      </c>
      <c r="G163" s="74">
        <f t="shared" si="8"/>
        <v>1.9098075620391554E-3</v>
      </c>
      <c r="H163" s="76">
        <f>'JCN-R3 SP500 Total MRP 1'!H163</f>
        <v>3.2552083333333336E-2</v>
      </c>
      <c r="I163" s="76">
        <f t="shared" si="10"/>
        <v>6.2168214910128761E-5</v>
      </c>
      <c r="J163" s="76">
        <f>'JCN-R3 SP500 Total MRP 1'!J163</f>
        <v>7.0000000000000007E-2</v>
      </c>
      <c r="K163" s="77">
        <f t="shared" si="11"/>
        <v>1.3368652934274089E-4</v>
      </c>
    </row>
    <row r="164" spans="2:11">
      <c r="B164" s="79" t="str">
        <f>'JCN-R3 SP500 Total MRP 1'!B164</f>
        <v>CenterPoint Energy Inc</v>
      </c>
      <c r="C164" s="80" t="str">
        <f>'JCN-R3 SP500 Total MRP 1'!C164</f>
        <v>CNP</v>
      </c>
      <c r="D164" s="81">
        <f>'JCN-R3 SP500 Total MRP 1'!D164</f>
        <v>37.71</v>
      </c>
      <c r="E164" s="82">
        <f>'JCN-R3 SP500 Total MRP 1'!E164</f>
        <v>652.72839999999997</v>
      </c>
      <c r="F164" s="82">
        <f t="shared" si="9"/>
        <v>24614.387963999998</v>
      </c>
      <c r="G164" s="74">
        <f t="shared" si="8"/>
        <v>5.9130491479823658E-4</v>
      </c>
      <c r="H164" s="76">
        <f>'JCN-R3 SP500 Total MRP 1'!H164</f>
        <v>2.3335985149827633E-2</v>
      </c>
      <c r="I164" s="76">
        <f t="shared" si="10"/>
        <v>1.3798682710751742E-5</v>
      </c>
      <c r="J164" s="76">
        <f>'JCN-R3 SP500 Total MRP 1'!J164</f>
        <v>6.5000000000000002E-2</v>
      </c>
      <c r="K164" s="77">
        <f t="shared" si="11"/>
        <v>3.8434819461885377E-5</v>
      </c>
    </row>
    <row r="165" spans="2:11">
      <c r="B165" s="79" t="str">
        <f>'JCN-R3 SP500 Total MRP 1'!B165</f>
        <v>Humana Inc</v>
      </c>
      <c r="C165" s="80" t="str">
        <f>'JCN-R3 SP500 Total MRP 1'!C165</f>
        <v>HUM</v>
      </c>
      <c r="D165" s="81">
        <f>'JCN-R3 SP500 Total MRP 1'!D165</f>
        <v>303.66000000000003</v>
      </c>
      <c r="E165" s="82">
        <f>'JCN-R3 SP500 Total MRP 1'!E165</f>
        <v>120.27182000000001</v>
      </c>
      <c r="F165" s="82">
        <f t="shared" si="9"/>
        <v>36521.740861200007</v>
      </c>
      <c r="G165" s="74">
        <f t="shared" si="8"/>
        <v>8.7735209584734848E-4</v>
      </c>
      <c r="H165" s="76">
        <f>'JCN-R3 SP500 Total MRP 1'!H165</f>
        <v>1.165777514325232E-2</v>
      </c>
      <c r="I165" s="76">
        <f t="shared" si="10"/>
        <v>1.0227973454849546E-5</v>
      </c>
      <c r="J165" s="76">
        <f>'JCN-R3 SP500 Total MRP 1'!J165</f>
        <v>0.02</v>
      </c>
      <c r="K165" s="77">
        <f t="shared" si="11"/>
        <v>1.7547041916946971E-5</v>
      </c>
    </row>
    <row r="166" spans="2:11">
      <c r="B166" s="79" t="str">
        <f>'JCN-R3 SP500 Total MRP 1'!B166</f>
        <v>Willis Towers Watson PLC</v>
      </c>
      <c r="C166" s="80" t="str">
        <f>'JCN-R3 SP500 Total MRP 1'!C166</f>
        <v>WTW</v>
      </c>
      <c r="D166" s="81">
        <f>'JCN-R3 SP500 Total MRP 1'!D166</f>
        <v>326.79000000000002</v>
      </c>
      <c r="E166" s="82">
        <f>'JCN-R3 SP500 Total MRP 1'!E166</f>
        <v>97.547989999999999</v>
      </c>
      <c r="F166" s="82">
        <f t="shared" si="9"/>
        <v>31877.707652100002</v>
      </c>
      <c r="G166" s="74">
        <f t="shared" si="8"/>
        <v>7.6578971757317374E-4</v>
      </c>
      <c r="H166" s="76">
        <f>'JCN-R3 SP500 Total MRP 1'!H166</f>
        <v>1.1261054499831698E-2</v>
      </c>
      <c r="I166" s="76">
        <f t="shared" si="10"/>
        <v>8.6235997450022338E-6</v>
      </c>
      <c r="J166" s="76">
        <f>'JCN-R3 SP500 Total MRP 1'!J166</f>
        <v>0.09</v>
      </c>
      <c r="K166" s="77">
        <f t="shared" si="11"/>
        <v>6.8921074581585631E-5</v>
      </c>
    </row>
    <row r="167" spans="2:11">
      <c r="B167" s="79" t="str">
        <f>'JCN-R3 SP500 Total MRP 1'!B167</f>
        <v>Illinois Tool Works Inc</v>
      </c>
      <c r="C167" s="80" t="str">
        <f>'JCN-R3 SP500 Total MRP 1'!C167</f>
        <v>ITW</v>
      </c>
      <c r="D167" s="81">
        <f>'JCN-R3 SP500 Total MRP 1'!D167</f>
        <v>264.64999999999998</v>
      </c>
      <c r="E167" s="82">
        <f>'JCN-R3 SP500 Total MRP 1'!E167</f>
        <v>291.5</v>
      </c>
      <c r="F167" s="82">
        <f t="shared" si="9"/>
        <v>77145.474999999991</v>
      </c>
      <c r="G167" s="74">
        <f t="shared" si="8"/>
        <v>1.8532452884329816E-3</v>
      </c>
      <c r="H167" s="76">
        <f>'JCN-R3 SP500 Total MRP 1'!H167</f>
        <v>2.4334026072170792E-2</v>
      </c>
      <c r="I167" s="76">
        <f t="shared" si="10"/>
        <v>4.5096919166855852E-5</v>
      </c>
      <c r="J167" s="76">
        <f>'JCN-R3 SP500 Total MRP 1'!J167</f>
        <v>0.09</v>
      </c>
      <c r="K167" s="77">
        <f t="shared" si="11"/>
        <v>1.6679207595896833E-4</v>
      </c>
    </row>
    <row r="168" spans="2:11">
      <c r="B168" s="79" t="str">
        <f>'JCN-R3 SP500 Total MRP 1'!B168</f>
        <v>CDW Corp/DE</v>
      </c>
      <c r="C168" s="80" t="str">
        <f>'JCN-R3 SP500 Total MRP 1'!C168</f>
        <v>CDW</v>
      </c>
      <c r="D168" s="81">
        <f>'JCN-R3 SP500 Total MRP 1'!D168</f>
        <v>164.76</v>
      </c>
      <c r="E168" s="82">
        <f>'JCN-R3 SP500 Total MRP 1'!E168</f>
        <v>131.06075000000001</v>
      </c>
      <c r="F168" s="82">
        <f t="shared" si="9"/>
        <v>21593.569170000002</v>
      </c>
      <c r="G168" s="74">
        <f t="shared" si="8"/>
        <v>5.1873658597285455E-4</v>
      </c>
      <c r="H168" s="76">
        <f>'JCN-R3 SP500 Total MRP 1'!H168</f>
        <v>1.517358582180141E-2</v>
      </c>
      <c r="I168" s="76">
        <f t="shared" si="10"/>
        <v>7.871094106167374E-6</v>
      </c>
      <c r="J168" s="76">
        <f>'JCN-R3 SP500 Total MRP 1'!J168</f>
        <v>6.5000000000000002E-2</v>
      </c>
      <c r="K168" s="77">
        <f t="shared" si="11"/>
        <v>3.3717878088235548E-5</v>
      </c>
    </row>
    <row r="169" spans="2:11">
      <c r="B169" s="79" t="str">
        <f>'JCN-R3 SP500 Total MRP 1'!B169</f>
        <v>Trane Technologies PLC</v>
      </c>
      <c r="C169" s="80" t="str">
        <f>'JCN-R3 SP500 Total MRP 1'!C169</f>
        <v>TT</v>
      </c>
      <c r="D169" s="81">
        <f>'JCN-R3 SP500 Total MRP 1'!D169</f>
        <v>415.6</v>
      </c>
      <c r="E169" s="82">
        <f>'JCN-R3 SP500 Total MRP 1'!E169</f>
        <v>222.51535999999999</v>
      </c>
      <c r="F169" s="82">
        <f t="shared" si="9"/>
        <v>92477.383616000006</v>
      </c>
      <c r="G169" s="74">
        <f t="shared" si="8"/>
        <v>2.2215596633887009E-3</v>
      </c>
      <c r="H169" s="76">
        <f>'JCN-R3 SP500 Total MRP 1'!H169</f>
        <v>9.0471607314725686E-3</v>
      </c>
      <c r="I169" s="76">
        <f t="shared" si="10"/>
        <v>2.0098807349233674E-5</v>
      </c>
      <c r="J169" s="76">
        <f>'JCN-R3 SP500 Total MRP 1'!J169</f>
        <v>0.125</v>
      </c>
      <c r="K169" s="77">
        <f t="shared" si="11"/>
        <v>2.7769495792358761E-4</v>
      </c>
    </row>
    <row r="170" spans="2:11">
      <c r="B170" s="79" t="str">
        <f>'JCN-R3 SP500 Total MRP 1'!B170</f>
        <v>Interpublic Group of Cos Inc/The</v>
      </c>
      <c r="C170" s="80" t="str">
        <f>'JCN-R3 SP500 Total MRP 1'!C170</f>
        <v>IPG</v>
      </c>
      <c r="D170" s="81">
        <f>'JCN-R3 SP500 Total MRP 1'!D170</f>
        <v>26.84</v>
      </c>
      <c r="E170" s="82">
        <f>'JCN-R3 SP500 Total MRP 1'!E170</f>
        <v>366.26639</v>
      </c>
      <c r="F170" s="82">
        <f t="shared" si="9"/>
        <v>9830.5899076000005</v>
      </c>
      <c r="G170" s="74">
        <f t="shared" si="8"/>
        <v>2.361576544674399E-4</v>
      </c>
      <c r="H170" s="76">
        <f>'JCN-R3 SP500 Total MRP 1'!H170</f>
        <v>4.9180327868852472E-2</v>
      </c>
      <c r="I170" s="76">
        <f t="shared" si="10"/>
        <v>1.1614310875447867E-5</v>
      </c>
      <c r="J170" s="76">
        <f>'JCN-R3 SP500 Total MRP 1'!J170</f>
        <v>0.08</v>
      </c>
      <c r="K170" s="77">
        <f t="shared" si="11"/>
        <v>1.8892612357395193E-5</v>
      </c>
    </row>
    <row r="171" spans="2:11">
      <c r="B171" s="79" t="str">
        <f>'JCN-R3 SP500 Total MRP 1'!B171</f>
        <v>International Flavors &amp; Fragrances Inc</v>
      </c>
      <c r="C171" s="80" t="str">
        <f>'JCN-R3 SP500 Total MRP 1'!C171</f>
        <v>IFF</v>
      </c>
      <c r="D171" s="81">
        <f>'JCN-R3 SP500 Total MRP 1'!D171</f>
        <v>67.510000000000005</v>
      </c>
      <c r="E171" s="82">
        <f>'JCN-R3 SP500 Total MRP 1'!E171</f>
        <v>256.28708</v>
      </c>
      <c r="F171" s="82">
        <f t="shared" si="9"/>
        <v>17301.9407708</v>
      </c>
      <c r="G171" s="74">
        <f t="shared" si="8"/>
        <v>4.1563993499594903E-4</v>
      </c>
      <c r="H171" s="76">
        <f>'JCN-R3 SP500 Total MRP 1'!H171</f>
        <v>2.3700192564064578E-2</v>
      </c>
      <c r="I171" s="76">
        <f t="shared" si="10"/>
        <v>9.8507464967192763E-6</v>
      </c>
      <c r="J171" s="76">
        <f>'JCN-R3 SP500 Total MRP 1'!J171</f>
        <v>0.02</v>
      </c>
      <c r="K171" s="77">
        <f t="shared" si="11"/>
        <v>8.3127986999189815E-6</v>
      </c>
    </row>
    <row r="172" spans="2:11">
      <c r="B172" s="79" t="str">
        <f>'JCN-R3 SP500 Total MRP 1'!B172</f>
        <v>Generac Holdings Inc</v>
      </c>
      <c r="C172" s="80" t="str">
        <f>'JCN-R3 SP500 Total MRP 1'!C172</f>
        <v>GNRC</v>
      </c>
      <c r="D172" s="81">
        <f>'JCN-R3 SP500 Total MRP 1'!D172</f>
        <v>185.25</v>
      </c>
      <c r="E172" s="82">
        <f>'JCN-R3 SP500 Total MRP 1'!E172</f>
        <v>58.67595</v>
      </c>
      <c r="F172" s="82">
        <f t="shared" si="9"/>
        <v>10869.7197375</v>
      </c>
      <c r="G172" s="74">
        <f t="shared" si="8"/>
        <v>2.6112039481393902E-4</v>
      </c>
      <c r="H172" s="76" t="str">
        <f>'JCN-R3 SP500 Total MRP 1'!H172</f>
        <v>n/a</v>
      </c>
      <c r="I172" s="76" t="str">
        <f t="shared" si="10"/>
        <v>n/a</v>
      </c>
      <c r="J172" s="76">
        <f>'JCN-R3 SP500 Total MRP 1'!J172</f>
        <v>0.185</v>
      </c>
      <c r="K172" s="77">
        <f t="shared" si="11"/>
        <v>4.8307273040578716E-5</v>
      </c>
    </row>
    <row r="173" spans="2:11">
      <c r="B173" s="79" t="str">
        <f>'JCN-R3 SP500 Total MRP 1'!B173</f>
        <v>NXP Semiconductors NV</v>
      </c>
      <c r="C173" s="80" t="str">
        <f>'JCN-R3 SP500 Total MRP 1'!C173</f>
        <v>NXPI</v>
      </c>
      <c r="D173" s="81">
        <f>'JCN-R3 SP500 Total MRP 1'!D173</f>
        <v>234.85</v>
      </c>
      <c r="E173" s="82">
        <f>'JCN-R3 SP500 Total MRP 1'!E173</f>
        <v>252.1146</v>
      </c>
      <c r="F173" s="82">
        <f t="shared" si="9"/>
        <v>59209.113809999995</v>
      </c>
      <c r="G173" s="74">
        <f t="shared" si="8"/>
        <v>1.4223648399426497E-3</v>
      </c>
      <c r="H173" s="76">
        <f>'JCN-R3 SP500 Total MRP 1'!H173</f>
        <v>1.7270598254204812E-2</v>
      </c>
      <c r="I173" s="76">
        <f t="shared" si="10"/>
        <v>2.4565091721555833E-5</v>
      </c>
      <c r="J173" s="76">
        <f>'JCN-R3 SP500 Total MRP 1'!J173</f>
        <v>7.4999999999999997E-2</v>
      </c>
      <c r="K173" s="77">
        <f t="shared" si="11"/>
        <v>1.0667736299569872E-4</v>
      </c>
    </row>
    <row r="174" spans="2:11">
      <c r="B174" s="79" t="str">
        <f>'JCN-R3 SP500 Total MRP 1'!B174</f>
        <v>Kellanova</v>
      </c>
      <c r="C174" s="80" t="str">
        <f>'JCN-R3 SP500 Total MRP 1'!C174</f>
        <v>K</v>
      </c>
      <c r="D174" s="81">
        <f>'JCN-R3 SP500 Total MRP 1'!D174</f>
        <v>79.5</v>
      </c>
      <c r="E174" s="82">
        <f>'JCN-R3 SP500 Total MRP 1'!E174</f>
        <v>347.66919999999999</v>
      </c>
      <c r="F174" s="82">
        <f t="shared" si="9"/>
        <v>27639.701399999998</v>
      </c>
      <c r="G174" s="74">
        <f t="shared" si="8"/>
        <v>6.6398121721649242E-4</v>
      </c>
      <c r="H174" s="76">
        <f>'JCN-R3 SP500 Total MRP 1'!H174</f>
        <v>2.9182389937106916E-2</v>
      </c>
      <c r="I174" s="76">
        <f t="shared" si="10"/>
        <v>1.937655879172657E-5</v>
      </c>
      <c r="J174" s="76">
        <f>'JCN-R3 SP500 Total MRP 1'!J174</f>
        <v>4.4999999999999998E-2</v>
      </c>
      <c r="K174" s="77">
        <f t="shared" si="11"/>
        <v>2.9879154774742159E-5</v>
      </c>
    </row>
    <row r="175" spans="2:11">
      <c r="B175" s="79" t="str">
        <f>'JCN-R3 SP500 Total MRP 1'!B175</f>
        <v>Broadridge Financial Solutions Inc</v>
      </c>
      <c r="C175" s="80" t="str">
        <f>'JCN-R3 SP500 Total MRP 1'!C175</f>
        <v>BR</v>
      </c>
      <c r="D175" s="81">
        <f>'JCN-R3 SP500 Total MRP 1'!D175</f>
        <v>255.62</v>
      </c>
      <c r="E175" s="82">
        <f>'JCN-R3 SP500 Total MRP 1'!E175</f>
        <v>117.12932000000001</v>
      </c>
      <c r="F175" s="82">
        <f t="shared" si="9"/>
        <v>29940.596778400002</v>
      </c>
      <c r="G175" s="74">
        <f t="shared" si="8"/>
        <v>7.1925501673872014E-4</v>
      </c>
      <c r="H175" s="76">
        <f>'JCN-R3 SP500 Total MRP 1'!H175</f>
        <v>1.5257022142242388E-2</v>
      </c>
      <c r="I175" s="76">
        <f t="shared" si="10"/>
        <v>1.0973689716301573E-5</v>
      </c>
      <c r="J175" s="76">
        <f>'JCN-R3 SP500 Total MRP 1'!J175</f>
        <v>9.5000000000000001E-2</v>
      </c>
      <c r="K175" s="77">
        <f t="shared" si="11"/>
        <v>6.8329226590178413E-5</v>
      </c>
    </row>
    <row r="176" spans="2:11">
      <c r="B176" s="79" t="str">
        <f>'JCN-R3 SP500 Total MRP 1'!B176</f>
        <v>Kimco Realty Corp</v>
      </c>
      <c r="C176" s="80" t="str">
        <f>'JCN-R3 SP500 Total MRP 1'!C176</f>
        <v>KIM</v>
      </c>
      <c r="D176" s="81">
        <f>'JCN-R3 SP500 Total MRP 1'!D176</f>
        <v>22.49</v>
      </c>
      <c r="E176" s="82">
        <f>'JCN-R3 SP500 Total MRP 1'!E176</f>
        <v>679.49863000000005</v>
      </c>
      <c r="F176" s="82" t="str">
        <f t="shared" si="9"/>
        <v>Excl.</v>
      </c>
      <c r="G176" s="74" t="str">
        <f t="shared" si="8"/>
        <v>Excl.</v>
      </c>
      <c r="H176" s="76">
        <f>'JCN-R3 SP500 Total MRP 1'!H176</f>
        <v>4.4464206313917301E-2</v>
      </c>
      <c r="I176" s="76" t="str">
        <f t="shared" si="10"/>
        <v>n/a</v>
      </c>
      <c r="J176" s="76">
        <f>'JCN-R3 SP500 Total MRP 1'!J176</f>
        <v>0.27500000000000002</v>
      </c>
      <c r="K176" s="77" t="str">
        <f t="shared" si="11"/>
        <v>n/a</v>
      </c>
    </row>
    <row r="177" spans="2:11">
      <c r="B177" s="79" t="str">
        <f>'JCN-R3 SP500 Total MRP 1'!B177</f>
        <v>Oracle Corp</v>
      </c>
      <c r="C177" s="80" t="str">
        <f>'JCN-R3 SP500 Total MRP 1'!C177</f>
        <v>ORCL</v>
      </c>
      <c r="D177" s="81">
        <f>'JCN-R3 SP500 Total MRP 1'!D177</f>
        <v>226.13</v>
      </c>
      <c r="E177" s="82">
        <f>'JCN-R3 SP500 Total MRP 1'!E177</f>
        <v>2808.8330000000001</v>
      </c>
      <c r="F177" s="82">
        <f t="shared" si="9"/>
        <v>635161.40628999996</v>
      </c>
      <c r="G177" s="74">
        <f t="shared" si="8"/>
        <v>1.5258314030750467E-2</v>
      </c>
      <c r="H177" s="76">
        <f>'JCN-R3 SP500 Total MRP 1'!H177</f>
        <v>8.8444699951355423E-3</v>
      </c>
      <c r="I177" s="76">
        <f t="shared" si="10"/>
        <v>1.3495170062132817E-4</v>
      </c>
      <c r="J177" s="76">
        <f>'JCN-R3 SP500 Total MRP 1'!J177</f>
        <v>0.1</v>
      </c>
      <c r="K177" s="77">
        <f t="shared" si="11"/>
        <v>1.5258314030750467E-3</v>
      </c>
    </row>
    <row r="178" spans="2:11">
      <c r="B178" s="79" t="str">
        <f>'JCN-R3 SP500 Total MRP 1'!B178</f>
        <v>Kroger Co/The</v>
      </c>
      <c r="C178" s="80" t="str">
        <f>'JCN-R3 SP500 Total MRP 1'!C178</f>
        <v>KR</v>
      </c>
      <c r="D178" s="81">
        <f>'JCN-R3 SP500 Total MRP 1'!D178</f>
        <v>67.84</v>
      </c>
      <c r="E178" s="82">
        <f>'JCN-R3 SP500 Total MRP 1'!E178</f>
        <v>661.15584000000001</v>
      </c>
      <c r="F178" s="82">
        <f t="shared" si="9"/>
        <v>44852.8121856</v>
      </c>
      <c r="G178" s="74">
        <f t="shared" si="8"/>
        <v>1.0774872130339807E-3</v>
      </c>
      <c r="H178" s="76">
        <f>'JCN-R3 SP500 Total MRP 1'!H178</f>
        <v>2.0636792452830188E-2</v>
      </c>
      <c r="I178" s="76">
        <f t="shared" si="10"/>
        <v>2.2235879985960683E-5</v>
      </c>
      <c r="J178" s="76">
        <f>'JCN-R3 SP500 Total MRP 1'!J178</f>
        <v>0.06</v>
      </c>
      <c r="K178" s="77">
        <f t="shared" si="11"/>
        <v>6.4649232782038841E-5</v>
      </c>
    </row>
    <row r="179" spans="2:11">
      <c r="B179" s="79" t="str">
        <f>'JCN-R3 SP500 Total MRP 1'!B179</f>
        <v>Lennar Corp</v>
      </c>
      <c r="C179" s="80" t="str">
        <f>'JCN-R3 SP500 Total MRP 1'!C179</f>
        <v>LEN</v>
      </c>
      <c r="D179" s="81">
        <f>'JCN-R3 SP500 Total MRP 1'!D179</f>
        <v>133.13999999999999</v>
      </c>
      <c r="E179" s="82">
        <f>'JCN-R3 SP500 Total MRP 1'!E179</f>
        <v>227.60164</v>
      </c>
      <c r="F179" s="82">
        <f t="shared" si="9"/>
        <v>30302.882349599997</v>
      </c>
      <c r="G179" s="74">
        <f t="shared" si="8"/>
        <v>7.2795810694451174E-4</v>
      </c>
      <c r="H179" s="76">
        <f>'JCN-R3 SP500 Total MRP 1'!H179</f>
        <v>1.5021781583295781E-2</v>
      </c>
      <c r="I179" s="76">
        <f t="shared" si="10"/>
        <v>1.0935227684309928E-5</v>
      </c>
      <c r="J179" s="76">
        <f>'JCN-R3 SP500 Total MRP 1'!J179</f>
        <v>0.04</v>
      </c>
      <c r="K179" s="77">
        <f t="shared" si="11"/>
        <v>2.9118324277780472E-5</v>
      </c>
    </row>
    <row r="180" spans="2:11">
      <c r="B180" s="79" t="str">
        <f>'JCN-R3 SP500 Total MRP 1'!B180</f>
        <v>Eli Lilly &amp; Co</v>
      </c>
      <c r="C180" s="80" t="str">
        <f>'JCN-R3 SP500 Total MRP 1'!C180</f>
        <v>LLY</v>
      </c>
      <c r="D180" s="81">
        <f>'JCN-R3 SP500 Total MRP 1'!D180</f>
        <v>732.58</v>
      </c>
      <c r="E180" s="82">
        <f>'JCN-R3 SP500 Total MRP 1'!E180</f>
        <v>946.45676000000003</v>
      </c>
      <c r="F180" s="82" t="str">
        <f t="shared" si="9"/>
        <v>Excl.</v>
      </c>
      <c r="G180" s="74" t="str">
        <f t="shared" si="8"/>
        <v>Excl.</v>
      </c>
      <c r="H180" s="76">
        <f>'JCN-R3 SP500 Total MRP 1'!H180</f>
        <v>8.1902317835594735E-3</v>
      </c>
      <c r="I180" s="76" t="str">
        <f t="shared" si="10"/>
        <v>n/a</v>
      </c>
      <c r="J180" s="76">
        <f>'JCN-R3 SP500 Total MRP 1'!J180</f>
        <v>0.26500000000000001</v>
      </c>
      <c r="K180" s="77" t="str">
        <f t="shared" si="11"/>
        <v>n/a</v>
      </c>
    </row>
    <row r="181" spans="2:11">
      <c r="B181" s="79" t="str">
        <f>'JCN-R3 SP500 Total MRP 1'!B181</f>
        <v>Charter Communications Inc</v>
      </c>
      <c r="C181" s="80" t="str">
        <f>'JCN-R3 SP500 Total MRP 1'!C181</f>
        <v>CHTR</v>
      </c>
      <c r="D181" s="81">
        <f>'JCN-R3 SP500 Total MRP 1'!D181</f>
        <v>265.58</v>
      </c>
      <c r="E181" s="82">
        <f>'JCN-R3 SP500 Total MRP 1'!E181</f>
        <v>136.59098</v>
      </c>
      <c r="F181" s="82">
        <f t="shared" si="9"/>
        <v>36275.832468399996</v>
      </c>
      <c r="G181" s="74">
        <f t="shared" si="8"/>
        <v>8.7144470373727654E-4</v>
      </c>
      <c r="H181" s="76" t="str">
        <f>'JCN-R3 SP500 Total MRP 1'!H181</f>
        <v>n/a</v>
      </c>
      <c r="I181" s="76" t="str">
        <f t="shared" si="10"/>
        <v>n/a</v>
      </c>
      <c r="J181" s="76">
        <f>'JCN-R3 SP500 Total MRP 1'!J181</f>
        <v>6.5000000000000002E-2</v>
      </c>
      <c r="K181" s="77">
        <f t="shared" si="11"/>
        <v>5.6643905742922978E-5</v>
      </c>
    </row>
    <row r="182" spans="2:11">
      <c r="B182" s="79" t="str">
        <f>'JCN-R3 SP500 Total MRP 1'!B182</f>
        <v>Loews Corp</v>
      </c>
      <c r="C182" s="80" t="str">
        <f>'JCN-R3 SP500 Total MRP 1'!C182</f>
        <v>L</v>
      </c>
      <c r="D182" s="81">
        <f>'JCN-R3 SP500 Total MRP 1'!D182</f>
        <v>96.8</v>
      </c>
      <c r="E182" s="82">
        <f>'JCN-R3 SP500 Total MRP 1'!E182</f>
        <v>207.4264</v>
      </c>
      <c r="F182" s="82">
        <f t="shared" si="9"/>
        <v>20078.875519999998</v>
      </c>
      <c r="G182" s="74">
        <f t="shared" si="8"/>
        <v>4.8234950208644553E-4</v>
      </c>
      <c r="H182" s="76">
        <f>'JCN-R3 SP500 Total MRP 1'!H182</f>
        <v>2.5826446280991736E-3</v>
      </c>
      <c r="I182" s="76">
        <f t="shared" si="10"/>
        <v>1.2457373504298696E-6</v>
      </c>
      <c r="J182" s="76">
        <f>'JCN-R3 SP500 Total MRP 1'!J182</f>
        <v>0.14000000000000001</v>
      </c>
      <c r="K182" s="77">
        <f t="shared" si="11"/>
        <v>6.752893029210238E-5</v>
      </c>
    </row>
    <row r="183" spans="2:11">
      <c r="B183" s="79" t="str">
        <f>'JCN-R3 SP500 Total MRP 1'!B183</f>
        <v>Lowe's Cos Inc</v>
      </c>
      <c r="C183" s="80" t="str">
        <f>'JCN-R3 SP500 Total MRP 1'!C183</f>
        <v>LOW</v>
      </c>
      <c r="D183" s="81">
        <f>'JCN-R3 SP500 Total MRP 1'!D183</f>
        <v>258.06</v>
      </c>
      <c r="E183" s="82">
        <f>'JCN-R3 SP500 Total MRP 1'!E183</f>
        <v>560.82489999999996</v>
      </c>
      <c r="F183" s="82">
        <f t="shared" si="9"/>
        <v>144726.47369399999</v>
      </c>
      <c r="G183" s="74">
        <f t="shared" si="8"/>
        <v>3.4767256988815659E-3</v>
      </c>
      <c r="H183" s="76">
        <f>'JCN-R3 SP500 Total MRP 1'!H183</f>
        <v>1.860032550569635E-2</v>
      </c>
      <c r="I183" s="76">
        <f t="shared" si="10"/>
        <v>6.4668229693216756E-5</v>
      </c>
      <c r="J183" s="76">
        <f>'JCN-R3 SP500 Total MRP 1'!J183</f>
        <v>0.06</v>
      </c>
      <c r="K183" s="77">
        <f t="shared" si="11"/>
        <v>2.0860354193289395E-4</v>
      </c>
    </row>
    <row r="184" spans="2:11">
      <c r="B184" s="79" t="str">
        <f>'JCN-R3 SP500 Total MRP 1'!B184</f>
        <v>Hubbell Inc</v>
      </c>
      <c r="C184" s="80" t="str">
        <f>'JCN-R3 SP500 Total MRP 1'!C184</f>
        <v>HUBB</v>
      </c>
      <c r="D184" s="81">
        <f>'JCN-R3 SP500 Total MRP 1'!D184</f>
        <v>430.99</v>
      </c>
      <c r="E184" s="82">
        <f>'JCN-R3 SP500 Total MRP 1'!E184</f>
        <v>53.140009999999997</v>
      </c>
      <c r="F184" s="82">
        <f t="shared" si="9"/>
        <v>22902.8129099</v>
      </c>
      <c r="G184" s="74">
        <f t="shared" si="8"/>
        <v>5.5018820115028454E-4</v>
      </c>
      <c r="H184" s="76">
        <f>'JCN-R3 SP500 Total MRP 1'!H184</f>
        <v>1.2250864289194646E-2</v>
      </c>
      <c r="I184" s="76">
        <f t="shared" si="10"/>
        <v>6.7402809858082613E-6</v>
      </c>
      <c r="J184" s="76">
        <f>'JCN-R3 SP500 Total MRP 1'!J184</f>
        <v>0.06</v>
      </c>
      <c r="K184" s="77">
        <f t="shared" si="11"/>
        <v>3.301129206901707E-5</v>
      </c>
    </row>
    <row r="185" spans="2:11">
      <c r="B185" s="79" t="str">
        <f>'JCN-R3 SP500 Total MRP 1'!B185</f>
        <v>IDEX Corp</v>
      </c>
      <c r="C185" s="80" t="str">
        <f>'JCN-R3 SP500 Total MRP 1'!C185</f>
        <v>IEX</v>
      </c>
      <c r="D185" s="81">
        <f>'JCN-R3 SP500 Total MRP 1'!D185</f>
        <v>164.5</v>
      </c>
      <c r="E185" s="82">
        <f>'JCN-R3 SP500 Total MRP 1'!E185</f>
        <v>75.287279999999996</v>
      </c>
      <c r="F185" s="82">
        <f t="shared" si="9"/>
        <v>12384.75756</v>
      </c>
      <c r="G185" s="74">
        <f t="shared" si="8"/>
        <v>2.9751574666504743E-4</v>
      </c>
      <c r="H185" s="76">
        <f>'JCN-R3 SP500 Total MRP 1'!H185</f>
        <v>1.7264437689969603E-2</v>
      </c>
      <c r="I185" s="76">
        <f t="shared" si="10"/>
        <v>5.1364420700834929E-6</v>
      </c>
      <c r="J185" s="76">
        <f>'JCN-R3 SP500 Total MRP 1'!J185</f>
        <v>0.05</v>
      </c>
      <c r="K185" s="77">
        <f t="shared" si="11"/>
        <v>1.4875787333252372E-5</v>
      </c>
    </row>
    <row r="186" spans="2:11">
      <c r="B186" s="79" t="str">
        <f>'JCN-R3 SP500 Total MRP 1'!B186</f>
        <v>Marsh &amp; McLennan Cos Inc</v>
      </c>
      <c r="C186" s="80" t="str">
        <f>'JCN-R3 SP500 Total MRP 1'!C186</f>
        <v>MMC</v>
      </c>
      <c r="D186" s="81">
        <f>'JCN-R3 SP500 Total MRP 1'!D186</f>
        <v>205.81</v>
      </c>
      <c r="E186" s="82">
        <f>'JCN-R3 SP500 Total MRP 1'!E186</f>
        <v>491.62403999999998</v>
      </c>
      <c r="F186" s="82">
        <f t="shared" si="9"/>
        <v>101181.14367239999</v>
      </c>
      <c r="G186" s="74">
        <f t="shared" si="8"/>
        <v>2.4306477831543055E-3</v>
      </c>
      <c r="H186" s="76">
        <f>'JCN-R3 SP500 Total MRP 1'!H186</f>
        <v>1.7491861425586706E-2</v>
      </c>
      <c r="I186" s="76">
        <f t="shared" si="10"/>
        <v>4.2516554197344636E-5</v>
      </c>
      <c r="J186" s="76">
        <f>'JCN-R3 SP500 Total MRP 1'!J186</f>
        <v>0.13</v>
      </c>
      <c r="K186" s="77">
        <f t="shared" si="11"/>
        <v>3.1598421181005973E-4</v>
      </c>
    </row>
    <row r="187" spans="2:11">
      <c r="B187" s="79" t="str">
        <f>'JCN-R3 SP500 Total MRP 1'!B187</f>
        <v>Masco Corp</v>
      </c>
      <c r="C187" s="80" t="str">
        <f>'JCN-R3 SP500 Total MRP 1'!C187</f>
        <v>MAS</v>
      </c>
      <c r="D187" s="81">
        <f>'JCN-R3 SP500 Total MRP 1'!D187</f>
        <v>73.39</v>
      </c>
      <c r="E187" s="82">
        <f>'JCN-R3 SP500 Total MRP 1'!E187</f>
        <v>209.36364</v>
      </c>
      <c r="F187" s="82">
        <f t="shared" si="9"/>
        <v>15365.1975396</v>
      </c>
      <c r="G187" s="74">
        <f t="shared" si="8"/>
        <v>3.6911406593978123E-4</v>
      </c>
      <c r="H187" s="76">
        <f>'JCN-R3 SP500 Total MRP 1'!H187</f>
        <v>1.6896034882136531E-2</v>
      </c>
      <c r="I187" s="76">
        <f t="shared" si="10"/>
        <v>6.2365641336057869E-6</v>
      </c>
      <c r="J187" s="76">
        <f>'JCN-R3 SP500 Total MRP 1'!J187</f>
        <v>0.09</v>
      </c>
      <c r="K187" s="77">
        <f t="shared" si="11"/>
        <v>3.322026593458031E-5</v>
      </c>
    </row>
    <row r="188" spans="2:11">
      <c r="B188" s="79" t="str">
        <f>'JCN-R3 SP500 Total MRP 1'!B188</f>
        <v>S&amp;P Global Inc</v>
      </c>
      <c r="C188" s="80" t="str">
        <f>'JCN-R3 SP500 Total MRP 1'!C188</f>
        <v>SPGI</v>
      </c>
      <c r="D188" s="81">
        <f>'JCN-R3 SP500 Total MRP 1'!D188</f>
        <v>548.44000000000005</v>
      </c>
      <c r="E188" s="82">
        <f>'JCN-R3 SP500 Total MRP 1'!E188</f>
        <v>312.5</v>
      </c>
      <c r="F188" s="82">
        <f t="shared" si="9"/>
        <v>171387.50000000003</v>
      </c>
      <c r="G188" s="74">
        <f t="shared" si="8"/>
        <v>4.117196463840656E-3</v>
      </c>
      <c r="H188" s="76">
        <f>'JCN-R3 SP500 Total MRP 1'!H188</f>
        <v>7.001677485230836E-3</v>
      </c>
      <c r="I188" s="76">
        <f t="shared" si="10"/>
        <v>2.8827281783145134E-5</v>
      </c>
      <c r="J188" s="76">
        <f>'JCN-R3 SP500 Total MRP 1'!J188</f>
        <v>8.5000000000000006E-2</v>
      </c>
      <c r="K188" s="77">
        <f t="shared" si="11"/>
        <v>3.499616994264558E-4</v>
      </c>
    </row>
    <row r="189" spans="2:11">
      <c r="B189" s="79" t="str">
        <f>'JCN-R3 SP500 Total MRP 1'!B189</f>
        <v>Medtronic PLC</v>
      </c>
      <c r="C189" s="80" t="str">
        <f>'JCN-R3 SP500 Total MRP 1'!C189</f>
        <v>MDT</v>
      </c>
      <c r="D189" s="81">
        <f>'JCN-R3 SP500 Total MRP 1'!D189</f>
        <v>92.81</v>
      </c>
      <c r="E189" s="82">
        <f>'JCN-R3 SP500 Total MRP 1'!E189</f>
        <v>1282.68588</v>
      </c>
      <c r="F189" s="82">
        <f t="shared" si="9"/>
        <v>119046.07652280001</v>
      </c>
      <c r="G189" s="74">
        <f t="shared" si="8"/>
        <v>2.8598123275838448E-3</v>
      </c>
      <c r="H189" s="76">
        <f>'JCN-R3 SP500 Total MRP 1'!H189</f>
        <v>3.0600150845814026E-2</v>
      </c>
      <c r="I189" s="76">
        <f t="shared" si="10"/>
        <v>8.7510688614784166E-5</v>
      </c>
      <c r="J189" s="76">
        <f>'JCN-R3 SP500 Total MRP 1'!J189</f>
        <v>7.0000000000000007E-2</v>
      </c>
      <c r="K189" s="77">
        <f t="shared" si="11"/>
        <v>2.0018686293086916E-4</v>
      </c>
    </row>
    <row r="190" spans="2:11">
      <c r="B190" s="79" t="str">
        <f>'JCN-R3 SP500 Total MRP 1'!B190</f>
        <v>Viatris Inc</v>
      </c>
      <c r="C190" s="80" t="str">
        <f>'JCN-R3 SP500 Total MRP 1'!C190</f>
        <v>VTRS</v>
      </c>
      <c r="D190" s="81">
        <f>'JCN-R3 SP500 Total MRP 1'!D190</f>
        <v>10.55</v>
      </c>
      <c r="E190" s="82">
        <f>'JCN-R3 SP500 Total MRP 1'!E190</f>
        <v>1165.87213</v>
      </c>
      <c r="F190" s="82">
        <f t="shared" si="9"/>
        <v>12299.9509715</v>
      </c>
      <c r="G190" s="74">
        <f t="shared" si="8"/>
        <v>2.9547846047858349E-4</v>
      </c>
      <c r="H190" s="76">
        <f>'JCN-R3 SP500 Total MRP 1'!H190</f>
        <v>4.5497630331753552E-2</v>
      </c>
      <c r="I190" s="76">
        <f t="shared" si="10"/>
        <v>1.3443569765850243E-5</v>
      </c>
      <c r="J190" s="76">
        <f>'JCN-R3 SP500 Total MRP 1'!J190</f>
        <v>0</v>
      </c>
      <c r="K190" s="77">
        <f t="shared" si="11"/>
        <v>0</v>
      </c>
    </row>
    <row r="191" spans="2:11">
      <c r="B191" s="79" t="str">
        <f>'JCN-R3 SP500 Total MRP 1'!B191</f>
        <v>CVS Health Corp</v>
      </c>
      <c r="C191" s="80" t="str">
        <f>'JCN-R3 SP500 Total MRP 1'!C191</f>
        <v>CVS</v>
      </c>
      <c r="D191" s="81">
        <f>'JCN-R3 SP500 Total MRP 1'!D191</f>
        <v>73.150000000000006</v>
      </c>
      <c r="E191" s="82">
        <f>'JCN-R3 SP500 Total MRP 1'!E191</f>
        <v>1268.32638</v>
      </c>
      <c r="F191" s="82">
        <f t="shared" si="9"/>
        <v>92778.074697000004</v>
      </c>
      <c r="G191" s="74">
        <f t="shared" si="8"/>
        <v>2.2287830854900888E-3</v>
      </c>
      <c r="H191" s="76">
        <f>'JCN-R3 SP500 Total MRP 1'!H191</f>
        <v>3.6363636363636362E-2</v>
      </c>
      <c r="I191" s="76">
        <f t="shared" si="10"/>
        <v>8.104665765418504E-5</v>
      </c>
      <c r="J191" s="76">
        <f>'JCN-R3 SP500 Total MRP 1'!J191</f>
        <v>2.5000000000000001E-2</v>
      </c>
      <c r="K191" s="77">
        <f t="shared" si="11"/>
        <v>5.5719577137252221E-5</v>
      </c>
    </row>
    <row r="192" spans="2:11">
      <c r="B192" s="79" t="str">
        <f>'JCN-R3 SP500 Total MRP 1'!B192</f>
        <v>DuPont de Nemours Inc</v>
      </c>
      <c r="C192" s="80" t="str">
        <f>'JCN-R3 SP500 Total MRP 1'!C192</f>
        <v>DD</v>
      </c>
      <c r="D192" s="81">
        <f>'JCN-R3 SP500 Total MRP 1'!D192</f>
        <v>76.92</v>
      </c>
      <c r="E192" s="82">
        <f>'JCN-R3 SP500 Total MRP 1'!E192</f>
        <v>418.71669000000003</v>
      </c>
      <c r="F192" s="82">
        <f t="shared" si="9"/>
        <v>32207.687794800004</v>
      </c>
      <c r="G192" s="74">
        <f t="shared" si="8"/>
        <v>7.7371674303688661E-4</v>
      </c>
      <c r="H192" s="76">
        <f>'JCN-R3 SP500 Total MRP 1'!H192</f>
        <v>2.1320852834113363E-2</v>
      </c>
      <c r="I192" s="76">
        <f t="shared" si="10"/>
        <v>1.6496300813578964E-5</v>
      </c>
      <c r="J192" s="76">
        <f>'JCN-R3 SP500 Total MRP 1'!J192</f>
        <v>0.105</v>
      </c>
      <c r="K192" s="77">
        <f t="shared" si="11"/>
        <v>8.1240258018873087E-5</v>
      </c>
    </row>
    <row r="193" spans="2:11">
      <c r="B193" s="79" t="str">
        <f>'JCN-R3 SP500 Total MRP 1'!B193</f>
        <v>Micron Technology Inc</v>
      </c>
      <c r="C193" s="80" t="str">
        <f>'JCN-R3 SP500 Total MRP 1'!C193</f>
        <v>MU</v>
      </c>
      <c r="D193" s="81">
        <f>'JCN-R3 SP500 Total MRP 1'!D193</f>
        <v>119.01</v>
      </c>
      <c r="E193" s="82">
        <f>'JCN-R3 SP500 Total MRP 1'!E193</f>
        <v>1119.1251</v>
      </c>
      <c r="F193" s="82" t="str">
        <f t="shared" si="9"/>
        <v>Excl.</v>
      </c>
      <c r="G193" s="74" t="str">
        <f t="shared" si="8"/>
        <v>Excl.</v>
      </c>
      <c r="H193" s="76">
        <f>'JCN-R3 SP500 Total MRP 1'!H193</f>
        <v>3.8652214099655492E-3</v>
      </c>
      <c r="I193" s="76" t="str">
        <f t="shared" si="10"/>
        <v>n/a</v>
      </c>
      <c r="J193" s="76">
        <f>'JCN-R3 SP500 Total MRP 1'!J193</f>
        <v>0.39</v>
      </c>
      <c r="K193" s="77" t="str">
        <f t="shared" si="11"/>
        <v>n/a</v>
      </c>
    </row>
    <row r="194" spans="2:11">
      <c r="B194" s="79" t="str">
        <f>'JCN-R3 SP500 Total MRP 1'!B194</f>
        <v>Motorola Solutions Inc</v>
      </c>
      <c r="C194" s="80" t="str">
        <f>'JCN-R3 SP500 Total MRP 1'!C194</f>
        <v>MSI</v>
      </c>
      <c r="D194" s="81">
        <f>'JCN-R3 SP500 Total MRP 1'!D194</f>
        <v>472.46</v>
      </c>
      <c r="E194" s="82">
        <f>'JCN-R3 SP500 Total MRP 1'!E194</f>
        <v>166.60389000000001</v>
      </c>
      <c r="F194" s="82">
        <f t="shared" si="9"/>
        <v>78713.673869399994</v>
      </c>
      <c r="G194" s="74">
        <f t="shared" si="8"/>
        <v>1.8909177140164844E-3</v>
      </c>
      <c r="H194" s="76">
        <f>'JCN-R3 SP500 Total MRP 1'!H194</f>
        <v>9.2282944587901636E-3</v>
      </c>
      <c r="I194" s="76">
        <f t="shared" si="10"/>
        <v>1.7449945462286486E-5</v>
      </c>
      <c r="J194" s="76">
        <f>'JCN-R3 SP500 Total MRP 1'!J194</f>
        <v>0.1</v>
      </c>
      <c r="K194" s="77">
        <f t="shared" si="11"/>
        <v>1.8909177140164846E-4</v>
      </c>
    </row>
    <row r="195" spans="2:11">
      <c r="B195" s="79" t="str">
        <f>'JCN-R3 SP500 Total MRP 1'!B195</f>
        <v>Cboe Global Markets Inc</v>
      </c>
      <c r="C195" s="80" t="str">
        <f>'JCN-R3 SP500 Total MRP 1'!C195</f>
        <v>CBOE</v>
      </c>
      <c r="D195" s="81">
        <f>'JCN-R3 SP500 Total MRP 1'!D195</f>
        <v>235.95</v>
      </c>
      <c r="E195" s="82">
        <f>'JCN-R3 SP500 Total MRP 1'!E195</f>
        <v>104.59013</v>
      </c>
      <c r="F195" s="82">
        <f t="shared" si="9"/>
        <v>24678.041173499998</v>
      </c>
      <c r="G195" s="74">
        <f t="shared" si="8"/>
        <v>5.9283403897045163E-4</v>
      </c>
      <c r="H195" s="76">
        <f>'JCN-R3 SP500 Total MRP 1'!H195</f>
        <v>1.2205975842339479E-2</v>
      </c>
      <c r="I195" s="76">
        <f t="shared" si="10"/>
        <v>7.2361179581898736E-6</v>
      </c>
      <c r="J195" s="76">
        <f>'JCN-R3 SP500 Total MRP 1'!J195</f>
        <v>0.13</v>
      </c>
      <c r="K195" s="77">
        <f t="shared" si="11"/>
        <v>7.7068425066158719E-5</v>
      </c>
    </row>
    <row r="196" spans="2:11">
      <c r="B196" s="79" t="str">
        <f>'JCN-R3 SP500 Total MRP 1'!B196</f>
        <v>Newmont Corp</v>
      </c>
      <c r="C196" s="80" t="str">
        <f>'JCN-R3 SP500 Total MRP 1'!C196</f>
        <v>NEM</v>
      </c>
      <c r="D196" s="81">
        <f>'JCN-R3 SP500 Total MRP 1'!D196</f>
        <v>74.400000000000006</v>
      </c>
      <c r="E196" s="82">
        <f>'JCN-R3 SP500 Total MRP 1'!E196</f>
        <v>1098.44973</v>
      </c>
      <c r="F196" s="82">
        <f t="shared" si="9"/>
        <v>81724.659912000003</v>
      </c>
      <c r="G196" s="74">
        <f t="shared" si="8"/>
        <v>1.9632498332624406E-3</v>
      </c>
      <c r="H196" s="76">
        <f>'JCN-R3 SP500 Total MRP 1'!H196</f>
        <v>1.3440860215053762E-2</v>
      </c>
      <c r="I196" s="76">
        <f t="shared" si="10"/>
        <v>2.6387766576108069E-5</v>
      </c>
      <c r="J196" s="76">
        <f>'JCN-R3 SP500 Total MRP 1'!J196</f>
        <v>0.125</v>
      </c>
      <c r="K196" s="77">
        <f t="shared" si="11"/>
        <v>2.4540622915780508E-4</v>
      </c>
    </row>
    <row r="197" spans="2:11">
      <c r="B197" s="79" t="str">
        <f>'JCN-R3 SP500 Total MRP 1'!B197</f>
        <v>NIKE Inc</v>
      </c>
      <c r="C197" s="80" t="str">
        <f>'JCN-R3 SP500 Total MRP 1'!C197</f>
        <v>NKE</v>
      </c>
      <c r="D197" s="81">
        <f>'JCN-R3 SP500 Total MRP 1'!D197</f>
        <v>77.37</v>
      </c>
      <c r="E197" s="82">
        <f>'JCN-R3 SP500 Total MRP 1'!E197</f>
        <v>1188.0157400000001</v>
      </c>
      <c r="F197" s="82">
        <f t="shared" si="9"/>
        <v>91916.777803800011</v>
      </c>
      <c r="G197" s="74">
        <f t="shared" si="8"/>
        <v>2.2080923786240688E-3</v>
      </c>
      <c r="H197" s="76">
        <f>'JCN-R3 SP500 Total MRP 1'!H197</f>
        <v>2.0679850071086983E-2</v>
      </c>
      <c r="I197" s="76">
        <f t="shared" si="10"/>
        <v>4.5663019333055576E-5</v>
      </c>
      <c r="J197" s="76">
        <f>'JCN-R3 SP500 Total MRP 1'!J197</f>
        <v>0.02</v>
      </c>
      <c r="K197" s="77">
        <f t="shared" si="11"/>
        <v>4.4161847572481376E-5</v>
      </c>
    </row>
    <row r="198" spans="2:11">
      <c r="B198" s="79" t="str">
        <f>'JCN-R3 SP500 Total MRP 1'!B198</f>
        <v>NiSource Inc</v>
      </c>
      <c r="C198" s="80" t="str">
        <f>'JCN-R3 SP500 Total MRP 1'!C198</f>
        <v>NI</v>
      </c>
      <c r="D198" s="81">
        <f>'JCN-R3 SP500 Total MRP 1'!D198</f>
        <v>42.27</v>
      </c>
      <c r="E198" s="82">
        <f>'JCN-R3 SP500 Total MRP 1'!E198</f>
        <v>470.85500999999999</v>
      </c>
      <c r="F198" s="82">
        <f t="shared" si="9"/>
        <v>19903.0412727</v>
      </c>
      <c r="G198" s="74">
        <f t="shared" si="8"/>
        <v>4.7812548259140866E-4</v>
      </c>
      <c r="H198" s="76">
        <f>'JCN-R3 SP500 Total MRP 1'!H198</f>
        <v>2.6496333096758931E-2</v>
      </c>
      <c r="I198" s="76">
        <f t="shared" si="10"/>
        <v>1.2668572048790578E-5</v>
      </c>
      <c r="J198" s="76">
        <f>'JCN-R3 SP500 Total MRP 1'!J198</f>
        <v>9.5000000000000001E-2</v>
      </c>
      <c r="K198" s="77">
        <f t="shared" si="11"/>
        <v>4.5421920846183821E-5</v>
      </c>
    </row>
    <row r="199" spans="2:11">
      <c r="B199" s="79" t="str">
        <f>'JCN-R3 SP500 Total MRP 1'!B199</f>
        <v>Norfolk Southern Corp</v>
      </c>
      <c r="C199" s="80" t="str">
        <f>'JCN-R3 SP500 Total MRP 1'!C199</f>
        <v>NSC</v>
      </c>
      <c r="D199" s="81">
        <f>'JCN-R3 SP500 Total MRP 1'!D199</f>
        <v>279.98</v>
      </c>
      <c r="E199" s="82">
        <f>'JCN-R3 SP500 Total MRP 1'!E199</f>
        <v>224.61489</v>
      </c>
      <c r="F199" s="82">
        <f t="shared" si="9"/>
        <v>62887.676902200008</v>
      </c>
      <c r="G199" s="74">
        <f t="shared" si="8"/>
        <v>1.5107339856225892E-3</v>
      </c>
      <c r="H199" s="76">
        <f>'JCN-R3 SP500 Total MRP 1'!H199</f>
        <v>1.9287091935138223E-2</v>
      </c>
      <c r="I199" s="76">
        <f t="shared" si="10"/>
        <v>2.9137665270240663E-5</v>
      </c>
      <c r="J199" s="76">
        <f>'JCN-R3 SP500 Total MRP 1'!J199</f>
        <v>0.11</v>
      </c>
      <c r="K199" s="77">
        <f t="shared" si="11"/>
        <v>1.6618073841848482E-4</v>
      </c>
    </row>
    <row r="200" spans="2:11">
      <c r="B200" s="79" t="str">
        <f>'JCN-R3 SP500 Total MRP 1'!B200</f>
        <v>Principal Financial Group Inc</v>
      </c>
      <c r="C200" s="80" t="str">
        <f>'JCN-R3 SP500 Total MRP 1'!C200</f>
        <v>PFG</v>
      </c>
      <c r="D200" s="81">
        <f>'JCN-R3 SP500 Total MRP 1'!D200</f>
        <v>80.510000000000005</v>
      </c>
      <c r="E200" s="82">
        <f>'JCN-R3 SP500 Total MRP 1'!E200</f>
        <v>222.76844</v>
      </c>
      <c r="F200" s="82">
        <f t="shared" si="9"/>
        <v>17935.087104400001</v>
      </c>
      <c r="G200" s="74">
        <f t="shared" si="8"/>
        <v>4.3084984146982608E-4</v>
      </c>
      <c r="H200" s="76">
        <f>'JCN-R3 SP500 Total MRP 1'!H200</f>
        <v>3.8752949944106323E-2</v>
      </c>
      <c r="I200" s="76">
        <f t="shared" si="10"/>
        <v>1.6696702339906313E-5</v>
      </c>
      <c r="J200" s="76">
        <f>'JCN-R3 SP500 Total MRP 1'!J200</f>
        <v>0.04</v>
      </c>
      <c r="K200" s="77">
        <f t="shared" si="11"/>
        <v>1.7233993658793043E-5</v>
      </c>
    </row>
    <row r="201" spans="2:11">
      <c r="B201" s="79" t="str">
        <f>'JCN-R3 SP500 Total MRP 1'!B201</f>
        <v>Eversource Energy</v>
      </c>
      <c r="C201" s="80" t="str">
        <f>'JCN-R3 SP500 Total MRP 1'!C201</f>
        <v>ES</v>
      </c>
      <c r="D201" s="81">
        <f>'JCN-R3 SP500 Total MRP 1'!D201</f>
        <v>64.069999999999993</v>
      </c>
      <c r="E201" s="82">
        <f>'JCN-R3 SP500 Total MRP 1'!E201</f>
        <v>371.11518000000001</v>
      </c>
      <c r="F201" s="82">
        <f t="shared" si="9"/>
        <v>23777.3495826</v>
      </c>
      <c r="G201" s="74">
        <f t="shared" si="8"/>
        <v>5.7119696372829871E-4</v>
      </c>
      <c r="H201" s="76">
        <f>'JCN-R3 SP500 Total MRP 1'!H201</f>
        <v>4.6979865771812082E-2</v>
      </c>
      <c r="I201" s="76">
        <f t="shared" si="10"/>
        <v>2.6834756685222087E-5</v>
      </c>
      <c r="J201" s="76">
        <f>'JCN-R3 SP500 Total MRP 1'!J201</f>
        <v>5.5E-2</v>
      </c>
      <c r="K201" s="77">
        <f t="shared" si="11"/>
        <v>3.141583300505643E-5</v>
      </c>
    </row>
    <row r="202" spans="2:11">
      <c r="B202" s="79" t="str">
        <f>'JCN-R3 SP500 Total MRP 1'!B202</f>
        <v>Northrop Grumman Corp</v>
      </c>
      <c r="C202" s="80" t="str">
        <f>'JCN-R3 SP500 Total MRP 1'!C202</f>
        <v>NOC</v>
      </c>
      <c r="D202" s="81">
        <f>'JCN-R3 SP500 Total MRP 1'!D202</f>
        <v>590.04</v>
      </c>
      <c r="E202" s="82">
        <f>'JCN-R3 SP500 Total MRP 1'!E202</f>
        <v>143.18297999999999</v>
      </c>
      <c r="F202" s="82">
        <f t="shared" si="9"/>
        <v>84483.685519199993</v>
      </c>
      <c r="G202" s="74">
        <f t="shared" si="8"/>
        <v>2.0295291737838302E-3</v>
      </c>
      <c r="H202" s="76">
        <f>'JCN-R3 SP500 Total MRP 1'!H202</f>
        <v>1.5659955257270694E-2</v>
      </c>
      <c r="I202" s="76">
        <f t="shared" si="10"/>
        <v>3.1782336054780339E-5</v>
      </c>
      <c r="J202" s="76">
        <f>'JCN-R3 SP500 Total MRP 1'!J202</f>
        <v>7.4999999999999997E-2</v>
      </c>
      <c r="K202" s="77">
        <f t="shared" si="11"/>
        <v>1.5221468803378727E-4</v>
      </c>
    </row>
    <row r="203" spans="2:11">
      <c r="B203" s="79" t="str">
        <f>'JCN-R3 SP500 Total MRP 1'!B203</f>
        <v>Wells Fargo &amp; Co</v>
      </c>
      <c r="C203" s="80" t="str">
        <f>'JCN-R3 SP500 Total MRP 1'!C203</f>
        <v>WFC</v>
      </c>
      <c r="D203" s="81">
        <f>'JCN-R3 SP500 Total MRP 1'!D203</f>
        <v>82.18</v>
      </c>
      <c r="E203" s="82">
        <f>'JCN-R3 SP500 Total MRP 1'!E203</f>
        <v>3203.44121</v>
      </c>
      <c r="F203" s="82">
        <f t="shared" si="9"/>
        <v>263258.79863780004</v>
      </c>
      <c r="G203" s="74">
        <f t="shared" si="8"/>
        <v>6.3241963085201042E-3</v>
      </c>
      <c r="H203" s="76">
        <f>'JCN-R3 SP500 Total MRP 1'!H203</f>
        <v>2.190313944998783E-2</v>
      </c>
      <c r="I203" s="76">
        <f t="shared" si="10"/>
        <v>1.3851975365461409E-4</v>
      </c>
      <c r="J203" s="76">
        <f>'JCN-R3 SP500 Total MRP 1'!J203</f>
        <v>9.5000000000000001E-2</v>
      </c>
      <c r="K203" s="77">
        <f t="shared" si="11"/>
        <v>6.0079864930940989E-4</v>
      </c>
    </row>
    <row r="204" spans="2:11">
      <c r="B204" s="79" t="str">
        <f>'JCN-R3 SP500 Total MRP 1'!B204</f>
        <v>Nucor Corp</v>
      </c>
      <c r="C204" s="80" t="str">
        <f>'JCN-R3 SP500 Total MRP 1'!C204</f>
        <v>NUE</v>
      </c>
      <c r="D204" s="81">
        <f>'JCN-R3 SP500 Total MRP 1'!D204</f>
        <v>148.72999999999999</v>
      </c>
      <c r="E204" s="82">
        <f>'JCN-R3 SP500 Total MRP 1'!E204</f>
        <v>229.53545</v>
      </c>
      <c r="F204" s="82">
        <f t="shared" si="9"/>
        <v>34138.807478499999</v>
      </c>
      <c r="G204" s="74">
        <f t="shared" si="8"/>
        <v>8.2010751910271821E-4</v>
      </c>
      <c r="H204" s="76">
        <f>'JCN-R3 SP500 Total MRP 1'!H204</f>
        <v>1.4791904793921874E-2</v>
      </c>
      <c r="I204" s="76">
        <f t="shared" si="10"/>
        <v>1.2130952343346872E-5</v>
      </c>
      <c r="J204" s="76">
        <f>'JCN-R3 SP500 Total MRP 1'!J204</f>
        <v>0.01</v>
      </c>
      <c r="K204" s="77">
        <f t="shared" si="11"/>
        <v>8.2010751910271817E-6</v>
      </c>
    </row>
    <row r="205" spans="2:11">
      <c r="B205" s="79" t="str">
        <f>'JCN-R3 SP500 Total MRP 1'!B205</f>
        <v>Occidental Petroleum Corp</v>
      </c>
      <c r="C205" s="80" t="str">
        <f>'JCN-R3 SP500 Total MRP 1'!C205</f>
        <v>OXY</v>
      </c>
      <c r="D205" s="81">
        <f>'JCN-R3 SP500 Total MRP 1'!D205</f>
        <v>47.61</v>
      </c>
      <c r="E205" s="82">
        <f>'JCN-R3 SP500 Total MRP 1'!E205</f>
        <v>984.43974000000003</v>
      </c>
      <c r="F205" s="82">
        <f t="shared" si="9"/>
        <v>46869.176021400002</v>
      </c>
      <c r="G205" s="74">
        <f t="shared" si="8"/>
        <v>1.1259257867606057E-3</v>
      </c>
      <c r="H205" s="76">
        <f>'JCN-R3 SP500 Total MRP 1'!H205</f>
        <v>2.0163831127914301E-2</v>
      </c>
      <c r="I205" s="76">
        <f t="shared" si="10"/>
        <v>2.2702977426804903E-5</v>
      </c>
      <c r="J205" s="76">
        <f>'JCN-R3 SP500 Total MRP 1'!J205</f>
        <v>2.5000000000000001E-2</v>
      </c>
      <c r="K205" s="77">
        <f t="shared" si="11"/>
        <v>2.8148144669015146E-5</v>
      </c>
    </row>
    <row r="206" spans="2:11">
      <c r="B206" s="79" t="str">
        <f>'JCN-R3 SP500 Total MRP 1'!B206</f>
        <v>Omnicom Group Inc</v>
      </c>
      <c r="C206" s="80" t="str">
        <f>'JCN-R3 SP500 Total MRP 1'!C206</f>
        <v>OMC</v>
      </c>
      <c r="D206" s="81">
        <f>'JCN-R3 SP500 Total MRP 1'!D206</f>
        <v>78.33</v>
      </c>
      <c r="E206" s="82">
        <f>'JCN-R3 SP500 Total MRP 1'!E206</f>
        <v>193.72289000000001</v>
      </c>
      <c r="F206" s="82">
        <f t="shared" si="9"/>
        <v>15174.3139737</v>
      </c>
      <c r="G206" s="74">
        <f t="shared" si="8"/>
        <v>3.6452852065480554E-4</v>
      </c>
      <c r="H206" s="76">
        <f>'JCN-R3 SP500 Total MRP 1'!H206</f>
        <v>3.5746201966041107E-2</v>
      </c>
      <c r="I206" s="76">
        <f t="shared" si="10"/>
        <v>1.3030510121708866E-5</v>
      </c>
      <c r="J206" s="76">
        <f>'JCN-R3 SP500 Total MRP 1'!J206</f>
        <v>7.0000000000000007E-2</v>
      </c>
      <c r="K206" s="77">
        <f t="shared" si="11"/>
        <v>2.551699644583639E-5</v>
      </c>
    </row>
    <row r="207" spans="2:11">
      <c r="B207" s="79" t="str">
        <f>'JCN-R3 SP500 Total MRP 1'!B207</f>
        <v>ONEOK Inc</v>
      </c>
      <c r="C207" s="80" t="str">
        <f>'JCN-R3 SP500 Total MRP 1'!C207</f>
        <v>OKE</v>
      </c>
      <c r="D207" s="81">
        <f>'JCN-R3 SP500 Total MRP 1'!D207</f>
        <v>76.38</v>
      </c>
      <c r="E207" s="82">
        <f>'JCN-R3 SP500 Total MRP 1'!E207</f>
        <v>629.75598000000002</v>
      </c>
      <c r="F207" s="82">
        <f t="shared" si="9"/>
        <v>48100.761752400002</v>
      </c>
      <c r="G207" s="74">
        <f t="shared" si="8"/>
        <v>1.1555118441836372E-3</v>
      </c>
      <c r="H207" s="76">
        <f>'JCN-R3 SP500 Total MRP 1'!H207</f>
        <v>5.3940822204765648E-2</v>
      </c>
      <c r="I207" s="76">
        <f t="shared" si="10"/>
        <v>6.2329258942610442E-5</v>
      </c>
      <c r="J207" s="76">
        <f>'JCN-R3 SP500 Total MRP 1'!J207</f>
        <v>0.125</v>
      </c>
      <c r="K207" s="77">
        <f t="shared" si="11"/>
        <v>1.4443898052295465E-4</v>
      </c>
    </row>
    <row r="208" spans="2:11">
      <c r="B208" s="79" t="str">
        <f>'JCN-R3 SP500 Total MRP 1'!B208</f>
        <v>Raymond James Financial Inc</v>
      </c>
      <c r="C208" s="80" t="str">
        <f>'JCN-R3 SP500 Total MRP 1'!C208</f>
        <v>RJF</v>
      </c>
      <c r="D208" s="81">
        <f>'JCN-R3 SP500 Total MRP 1'!D208</f>
        <v>169.44</v>
      </c>
      <c r="E208" s="82">
        <f>'JCN-R3 SP500 Total MRP 1'!E208</f>
        <v>199.38398000000001</v>
      </c>
      <c r="F208" s="82">
        <f t="shared" si="9"/>
        <v>33783.621571199998</v>
      </c>
      <c r="G208" s="74">
        <f t="shared" si="8"/>
        <v>8.115749822401021E-4</v>
      </c>
      <c r="H208" s="76">
        <f>'JCN-R3 SP500 Total MRP 1'!H208</f>
        <v>1.1803588290840416E-2</v>
      </c>
      <c r="I208" s="76">
        <f t="shared" si="10"/>
        <v>9.5794969575082878E-6</v>
      </c>
      <c r="J208" s="76">
        <f>'JCN-R3 SP500 Total MRP 1'!J208</f>
        <v>0.105</v>
      </c>
      <c r="K208" s="77">
        <f t="shared" si="11"/>
        <v>8.5215373135210721E-5</v>
      </c>
    </row>
    <row r="209" spans="2:11">
      <c r="B209" s="79" t="str">
        <f>'JCN-R3 SP500 Total MRP 1'!B209</f>
        <v>PG&amp;E Corp</v>
      </c>
      <c r="C209" s="80" t="str">
        <f>'JCN-R3 SP500 Total MRP 1'!C209</f>
        <v>PCG</v>
      </c>
      <c r="D209" s="81">
        <f>'JCN-R3 SP500 Total MRP 1'!D209</f>
        <v>15.28</v>
      </c>
      <c r="E209" s="82">
        <f>'JCN-R3 SP500 Total MRP 1'!E209</f>
        <v>2197.8373999999999</v>
      </c>
      <c r="F209" s="82">
        <f t="shared" si="9"/>
        <v>33582.955471999994</v>
      </c>
      <c r="G209" s="74">
        <f t="shared" si="8"/>
        <v>8.0675443375179958E-4</v>
      </c>
      <c r="H209" s="76">
        <f>'JCN-R3 SP500 Total MRP 1'!H209</f>
        <v>6.544502617801048E-3</v>
      </c>
      <c r="I209" s="76">
        <f t="shared" si="10"/>
        <v>5.2798065036112548E-6</v>
      </c>
      <c r="J209" s="76">
        <f>'JCN-R3 SP500 Total MRP 1'!J209</f>
        <v>0.09</v>
      </c>
      <c r="K209" s="77">
        <f t="shared" si="11"/>
        <v>7.2607899037661962E-5</v>
      </c>
    </row>
    <row r="210" spans="2:11">
      <c r="B210" s="79" t="str">
        <f>'JCN-R3 SP500 Total MRP 1'!B210</f>
        <v>Parker-Hannifin Corp</v>
      </c>
      <c r="C210" s="80" t="str">
        <f>'JCN-R3 SP500 Total MRP 1'!C210</f>
        <v>PH</v>
      </c>
      <c r="D210" s="81">
        <f>'JCN-R3 SP500 Total MRP 1'!D210</f>
        <v>759.35</v>
      </c>
      <c r="E210" s="82">
        <f>'JCN-R3 SP500 Total MRP 1'!E210</f>
        <v>126.68214999999999</v>
      </c>
      <c r="F210" s="82">
        <f t="shared" si="9"/>
        <v>96196.0906025</v>
      </c>
      <c r="G210" s="74">
        <f t="shared" si="8"/>
        <v>2.3108931751960222E-3</v>
      </c>
      <c r="H210" s="76">
        <f>'JCN-R3 SP500 Total MRP 1'!H210</f>
        <v>9.4817936392967671E-3</v>
      </c>
      <c r="I210" s="76">
        <f t="shared" si="10"/>
        <v>2.1911412209667954E-5</v>
      </c>
      <c r="J210" s="76">
        <f>'JCN-R3 SP500 Total MRP 1'!J210</f>
        <v>0.1</v>
      </c>
      <c r="K210" s="77">
        <f t="shared" si="11"/>
        <v>2.3108931751960224E-4</v>
      </c>
    </row>
    <row r="211" spans="2:11">
      <c r="B211" s="79" t="str">
        <f>'JCN-R3 SP500 Total MRP 1'!B211</f>
        <v>Rollins Inc</v>
      </c>
      <c r="C211" s="80" t="str">
        <f>'JCN-R3 SP500 Total MRP 1'!C211</f>
        <v>ROL</v>
      </c>
      <c r="D211" s="81">
        <f>'JCN-R3 SP500 Total MRP 1'!D211</f>
        <v>56.54</v>
      </c>
      <c r="E211" s="82">
        <f>'JCN-R3 SP500 Total MRP 1'!E211</f>
        <v>484.64</v>
      </c>
      <c r="F211" s="82">
        <f t="shared" si="9"/>
        <v>27401.545599999998</v>
      </c>
      <c r="G211" s="74">
        <f t="shared" si="8"/>
        <v>6.5826006358741715E-4</v>
      </c>
      <c r="H211" s="76">
        <f>'JCN-R3 SP500 Total MRP 1'!H211</f>
        <v>1.1673151750972763E-2</v>
      </c>
      <c r="I211" s="76">
        <f t="shared" si="10"/>
        <v>7.6839696138609008E-6</v>
      </c>
      <c r="J211" s="76">
        <f>'JCN-R3 SP500 Total MRP 1'!J211</f>
        <v>9.5000000000000001E-2</v>
      </c>
      <c r="K211" s="77">
        <f t="shared" si="11"/>
        <v>6.2534706040804632E-5</v>
      </c>
    </row>
    <row r="212" spans="2:11">
      <c r="B212" s="79" t="str">
        <f>'JCN-R3 SP500 Total MRP 1'!B212</f>
        <v>PPL Corp</v>
      </c>
      <c r="C212" s="80" t="str">
        <f>'JCN-R3 SP500 Total MRP 1'!C212</f>
        <v>PPL</v>
      </c>
      <c r="D212" s="81">
        <f>'JCN-R3 SP500 Total MRP 1'!D212</f>
        <v>36.47</v>
      </c>
      <c r="E212" s="82">
        <f>'JCN-R3 SP500 Total MRP 1'!E212</f>
        <v>739.51523999999995</v>
      </c>
      <c r="F212" s="82">
        <f t="shared" si="9"/>
        <v>26970.120802799996</v>
      </c>
      <c r="G212" s="74">
        <f t="shared" si="8"/>
        <v>6.478960600898166E-4</v>
      </c>
      <c r="H212" s="76">
        <f>'JCN-R3 SP500 Total MRP 1'!H212</f>
        <v>2.9887578831916648E-2</v>
      </c>
      <c r="I212" s="76">
        <f t="shared" si="10"/>
        <v>1.9364044570822598E-5</v>
      </c>
      <c r="J212" s="76">
        <f>'JCN-R3 SP500 Total MRP 1'!J212</f>
        <v>7.4999999999999997E-2</v>
      </c>
      <c r="K212" s="77">
        <f t="shared" si="11"/>
        <v>4.8592204506736244E-5</v>
      </c>
    </row>
    <row r="213" spans="2:11">
      <c r="B213" s="79" t="str">
        <f>'JCN-R3 SP500 Total MRP 1'!B213</f>
        <v>Aptiv PLC</v>
      </c>
      <c r="C213" s="80" t="str">
        <f>'JCN-R3 SP500 Total MRP 1'!C213</f>
        <v>APTV</v>
      </c>
      <c r="D213" s="81">
        <f>'JCN-R3 SP500 Total MRP 1'!D213</f>
        <v>79.53</v>
      </c>
      <c r="E213" s="82">
        <f>'JCN-R3 SP500 Total MRP 1'!E213</f>
        <v>217.75980999999999</v>
      </c>
      <c r="F213" s="82" t="str">
        <f t="shared" si="9"/>
        <v>Excl.</v>
      </c>
      <c r="G213" s="74" t="str">
        <f t="shared" si="8"/>
        <v>Excl.</v>
      </c>
      <c r="H213" s="76" t="str">
        <f>'JCN-R3 SP500 Total MRP 1'!H213</f>
        <v>n/a</v>
      </c>
      <c r="I213" s="76" t="str">
        <f t="shared" si="10"/>
        <v>n/a</v>
      </c>
      <c r="J213" s="76">
        <f>'JCN-R3 SP500 Total MRP 1'!J213</f>
        <v>0.28499999999999998</v>
      </c>
      <c r="K213" s="77" t="str">
        <f t="shared" si="11"/>
        <v>n/a</v>
      </c>
    </row>
    <row r="214" spans="2:11">
      <c r="B214" s="79" t="str">
        <f>'JCN-R3 SP500 Total MRP 1'!B214</f>
        <v>ConocoPhillips</v>
      </c>
      <c r="C214" s="80" t="str">
        <f>'JCN-R3 SP500 Total MRP 1'!C214</f>
        <v>COP</v>
      </c>
      <c r="D214" s="81">
        <f>'JCN-R3 SP500 Total MRP 1'!D214</f>
        <v>98.97</v>
      </c>
      <c r="E214" s="82">
        <f>'JCN-R3 SP500 Total MRP 1'!E214</f>
        <v>1248.9423099999999</v>
      </c>
      <c r="F214" s="82">
        <f t="shared" si="9"/>
        <v>123607.82042069999</v>
      </c>
      <c r="G214" s="74">
        <f t="shared" si="8"/>
        <v>2.9693978915565997E-3</v>
      </c>
      <c r="H214" s="76">
        <f>'JCN-R3 SP500 Total MRP 1'!H214</f>
        <v>3.1524704455895725E-2</v>
      </c>
      <c r="I214" s="76">
        <f t="shared" si="10"/>
        <v>9.3609390943281712E-5</v>
      </c>
      <c r="J214" s="76">
        <f>'JCN-R3 SP500 Total MRP 1'!J214</f>
        <v>1.4999999999999999E-2</v>
      </c>
      <c r="K214" s="77">
        <f t="shared" si="11"/>
        <v>4.4540968373348994E-5</v>
      </c>
    </row>
    <row r="215" spans="2:11">
      <c r="B215" s="79" t="str">
        <f>'JCN-R3 SP500 Total MRP 1'!B215</f>
        <v>PulteGroup Inc</v>
      </c>
      <c r="C215" s="80" t="str">
        <f>'JCN-R3 SP500 Total MRP 1'!C215</f>
        <v>PHM</v>
      </c>
      <c r="D215" s="81">
        <f>'JCN-R3 SP500 Total MRP 1'!D215</f>
        <v>132.02000000000001</v>
      </c>
      <c r="E215" s="82">
        <f>'JCN-R3 SP500 Total MRP 1'!E215</f>
        <v>197.29757000000001</v>
      </c>
      <c r="F215" s="82">
        <f t="shared" si="9"/>
        <v>26047.225191400004</v>
      </c>
      <c r="G215" s="74">
        <f t="shared" ref="G215:G278" si="12">IF(F215="Excl.","Excl.",F215/SUM($F$23:$F$525))</f>
        <v>6.2572558355127028E-4</v>
      </c>
      <c r="H215" s="76">
        <f>'JCN-R3 SP500 Total MRP 1'!H215</f>
        <v>6.6656567186789868E-3</v>
      </c>
      <c r="I215" s="76">
        <f t="shared" si="10"/>
        <v>4.1708719400478544E-6</v>
      </c>
      <c r="J215" s="76">
        <f>'JCN-R3 SP500 Total MRP 1'!J215</f>
        <v>0.05</v>
      </c>
      <c r="K215" s="77">
        <f t="shared" si="11"/>
        <v>3.1286279177563518E-5</v>
      </c>
    </row>
    <row r="216" spans="2:11">
      <c r="B216" s="79" t="str">
        <f>'JCN-R3 SP500 Total MRP 1'!B216</f>
        <v>Pinnacle West Capital Corp</v>
      </c>
      <c r="C216" s="80" t="str">
        <f>'JCN-R3 SP500 Total MRP 1'!C216</f>
        <v>PNW</v>
      </c>
      <c r="D216" s="81">
        <f>'JCN-R3 SP500 Total MRP 1'!D216</f>
        <v>89.36</v>
      </c>
      <c r="E216" s="82">
        <f>'JCN-R3 SP500 Total MRP 1'!E216</f>
        <v>119.42724</v>
      </c>
      <c r="F216" s="82">
        <f t="shared" ref="F216:F279" si="13">IF(OR(J216="",J216&gt;0.2,J216&lt;0),"Excl.",D216*E216)</f>
        <v>10672.018166399999</v>
      </c>
      <c r="G216" s="74">
        <f t="shared" si="12"/>
        <v>2.5637106239804715E-4</v>
      </c>
      <c r="H216" s="76">
        <f>'JCN-R3 SP500 Total MRP 1'!H216</f>
        <v>4.0062667860340205E-2</v>
      </c>
      <c r="I216" s="76">
        <f t="shared" ref="I216:I279" si="14">IFERROR($H216*$G216, "n/a")</f>
        <v>1.0270908721855517E-5</v>
      </c>
      <c r="J216" s="76">
        <f>'JCN-R3 SP500 Total MRP 1'!J216</f>
        <v>0.05</v>
      </c>
      <c r="K216" s="77">
        <f t="shared" ref="K216:K279" si="15">IFERROR($J216*$G216, "n/a")</f>
        <v>1.2818553119902358E-5</v>
      </c>
    </row>
    <row r="217" spans="2:11">
      <c r="B217" s="79" t="str">
        <f>'JCN-R3 SP500 Total MRP 1'!B217</f>
        <v>PNC Financial Services Group Inc/The</v>
      </c>
      <c r="C217" s="80" t="str">
        <f>'JCN-R3 SP500 Total MRP 1'!C217</f>
        <v>PNC</v>
      </c>
      <c r="D217" s="81">
        <f>'JCN-R3 SP500 Total MRP 1'!D217</f>
        <v>207.44</v>
      </c>
      <c r="E217" s="82">
        <f>'JCN-R3 SP500 Total MRP 1'!E217</f>
        <v>393.80738000000002</v>
      </c>
      <c r="F217" s="82">
        <f t="shared" si="13"/>
        <v>81691.402907199998</v>
      </c>
      <c r="G217" s="74">
        <f t="shared" si="12"/>
        <v>1.9624509090552466E-3</v>
      </c>
      <c r="H217" s="76">
        <f>'JCN-R3 SP500 Total MRP 1'!H217</f>
        <v>3.2780563054377168E-2</v>
      </c>
      <c r="I217" s="76">
        <f t="shared" si="14"/>
        <v>6.4330245765405303E-5</v>
      </c>
      <c r="J217" s="76">
        <f>'JCN-R3 SP500 Total MRP 1'!J217</f>
        <v>7.4999999999999997E-2</v>
      </c>
      <c r="K217" s="77">
        <f t="shared" si="15"/>
        <v>1.471838181791435E-4</v>
      </c>
    </row>
    <row r="218" spans="2:11">
      <c r="B218" s="79" t="str">
        <f>'JCN-R3 SP500 Total MRP 1'!B218</f>
        <v>PPG Industries Inc</v>
      </c>
      <c r="C218" s="80" t="str">
        <f>'JCN-R3 SP500 Total MRP 1'!C218</f>
        <v>PPG</v>
      </c>
      <c r="D218" s="81">
        <f>'JCN-R3 SP500 Total MRP 1'!D218</f>
        <v>111.23</v>
      </c>
      <c r="E218" s="82">
        <f>'JCN-R3 SP500 Total MRP 1'!E218</f>
        <v>225.7</v>
      </c>
      <c r="F218" s="82">
        <f t="shared" si="13"/>
        <v>25104.611000000001</v>
      </c>
      <c r="G218" s="74">
        <f t="shared" si="12"/>
        <v>6.0308141279437073E-4</v>
      </c>
      <c r="H218" s="76">
        <f>'JCN-R3 SP500 Total MRP 1'!H218</f>
        <v>2.5532680032365366E-2</v>
      </c>
      <c r="I218" s="76">
        <f t="shared" si="14"/>
        <v>1.5398284746345525E-5</v>
      </c>
      <c r="J218" s="76">
        <f>'JCN-R3 SP500 Total MRP 1'!J218</f>
        <v>0.06</v>
      </c>
      <c r="K218" s="77">
        <f t="shared" si="15"/>
        <v>3.6184884767662243E-5</v>
      </c>
    </row>
    <row r="219" spans="2:11">
      <c r="B219" s="79" t="str">
        <f>'JCN-R3 SP500 Total MRP 1'!B219</f>
        <v>DoorDash Inc</v>
      </c>
      <c r="C219" s="80" t="str">
        <f>'JCN-R3 SP500 Total MRP 1'!C219</f>
        <v>DASH</v>
      </c>
      <c r="D219" s="81">
        <f>'JCN-R3 SP500 Total MRP 1'!D219</f>
        <v>245.25</v>
      </c>
      <c r="E219" s="82">
        <f>'JCN-R3 SP500 Total MRP 1'!E219</f>
        <v>398.68051000000003</v>
      </c>
      <c r="F219" s="82" t="str">
        <f t="shared" si="13"/>
        <v>Excl.</v>
      </c>
      <c r="G219" s="74" t="str">
        <f t="shared" si="12"/>
        <v>Excl.</v>
      </c>
      <c r="H219" s="76" t="str">
        <f>'JCN-R3 SP500 Total MRP 1'!H219</f>
        <v>n/a</v>
      </c>
      <c r="I219" s="76" t="str">
        <f t="shared" si="14"/>
        <v>n/a</v>
      </c>
      <c r="J219" s="76" t="str">
        <f>'JCN-R3 SP500 Total MRP 1'!J219</f>
        <v/>
      </c>
      <c r="K219" s="77" t="str">
        <f t="shared" si="15"/>
        <v>n/a</v>
      </c>
    </row>
    <row r="220" spans="2:11">
      <c r="B220" s="79" t="str">
        <f>'JCN-R3 SP500 Total MRP 1'!B220</f>
        <v>Progressive Corp/The</v>
      </c>
      <c r="C220" s="80" t="str">
        <f>'JCN-R3 SP500 Total MRP 1'!C220</f>
        <v>PGR</v>
      </c>
      <c r="D220" s="81">
        <f>'JCN-R3 SP500 Total MRP 1'!D220</f>
        <v>247.06</v>
      </c>
      <c r="E220" s="82">
        <f>'JCN-R3 SP500 Total MRP 1'!E220</f>
        <v>586.20848999999998</v>
      </c>
      <c r="F220" s="82">
        <f t="shared" si="13"/>
        <v>144828.6695394</v>
      </c>
      <c r="G220" s="74">
        <f t="shared" si="12"/>
        <v>3.4791807225752432E-3</v>
      </c>
      <c r="H220" s="76">
        <f>'JCN-R3 SP500 Total MRP 1'!H220</f>
        <v>1.619039909333765E-3</v>
      </c>
      <c r="I220" s="76">
        <f t="shared" si="14"/>
        <v>5.6329324416340052E-6</v>
      </c>
      <c r="J220" s="76">
        <f>'JCN-R3 SP500 Total MRP 1'!J220</f>
        <v>0.16500000000000001</v>
      </c>
      <c r="K220" s="77">
        <f t="shared" si="15"/>
        <v>5.7406481922491512E-4</v>
      </c>
    </row>
    <row r="221" spans="2:11">
      <c r="B221" s="79" t="str">
        <f>'JCN-R3 SP500 Total MRP 1'!B221</f>
        <v>Veralto Corp</v>
      </c>
      <c r="C221" s="80" t="str">
        <f>'JCN-R3 SP500 Total MRP 1'!C221</f>
        <v>VLTO</v>
      </c>
      <c r="D221" s="81">
        <f>'JCN-R3 SP500 Total MRP 1'!D221</f>
        <v>106.19</v>
      </c>
      <c r="E221" s="82">
        <f>'JCN-R3 SP500 Total MRP 1'!E221</f>
        <v>248.16085000000001</v>
      </c>
      <c r="F221" s="82">
        <f t="shared" si="13"/>
        <v>26352.200661499999</v>
      </c>
      <c r="G221" s="74">
        <f t="shared" si="12"/>
        <v>6.3305192839586998E-4</v>
      </c>
      <c r="H221" s="76">
        <f>'JCN-R3 SP500 Total MRP 1'!H221</f>
        <v>4.14351633863829E-3</v>
      </c>
      <c r="I221" s="76">
        <f t="shared" si="14"/>
        <v>2.6230610085147643E-6</v>
      </c>
      <c r="J221" s="76">
        <f>'JCN-R3 SP500 Total MRP 1'!J221</f>
        <v>0.06</v>
      </c>
      <c r="K221" s="77">
        <f t="shared" si="15"/>
        <v>3.7983115703752195E-5</v>
      </c>
    </row>
    <row r="222" spans="2:11">
      <c r="B222" s="79" t="str">
        <f>'JCN-R3 SP500 Total MRP 1'!B222</f>
        <v>Public Service Enterprise Group Inc</v>
      </c>
      <c r="C222" s="80" t="str">
        <f>'JCN-R3 SP500 Total MRP 1'!C222</f>
        <v>PEG</v>
      </c>
      <c r="D222" s="81">
        <f>'JCN-R3 SP500 Total MRP 1'!D222</f>
        <v>82.33</v>
      </c>
      <c r="E222" s="82">
        <f>'JCN-R3 SP500 Total MRP 1'!E222</f>
        <v>499.07974999999999</v>
      </c>
      <c r="F222" s="82">
        <f t="shared" si="13"/>
        <v>41089.235817499997</v>
      </c>
      <c r="G222" s="74">
        <f t="shared" si="12"/>
        <v>9.8707581597097679E-4</v>
      </c>
      <c r="H222" s="76">
        <f>'JCN-R3 SP500 Total MRP 1'!H222</f>
        <v>3.0608526660998427E-2</v>
      </c>
      <c r="I222" s="76">
        <f t="shared" si="14"/>
        <v>3.0212936429574418E-5</v>
      </c>
      <c r="J222" s="76">
        <f>'JCN-R3 SP500 Total MRP 1'!J222</f>
        <v>7.0000000000000007E-2</v>
      </c>
      <c r="K222" s="77">
        <f t="shared" si="15"/>
        <v>6.9095307117968387E-5</v>
      </c>
    </row>
    <row r="223" spans="2:11">
      <c r="B223" s="79" t="str">
        <f>'JCN-R3 SP500 Total MRP 1'!B223</f>
        <v>Cooper Cos Inc/The</v>
      </c>
      <c r="C223" s="80" t="str">
        <f>'JCN-R3 SP500 Total MRP 1'!C223</f>
        <v>COO</v>
      </c>
      <c r="D223" s="81">
        <f>'JCN-R3 SP500 Total MRP 1'!D223</f>
        <v>67.394999999999996</v>
      </c>
      <c r="E223" s="82">
        <f>'JCN-R3 SP500 Total MRP 1'!E223</f>
        <v>198.80892</v>
      </c>
      <c r="F223" s="82">
        <f t="shared" si="13"/>
        <v>13398.727163399999</v>
      </c>
      <c r="G223" s="74">
        <f t="shared" si="12"/>
        <v>3.2187406956234388E-4</v>
      </c>
      <c r="H223" s="76" t="str">
        <f>'JCN-R3 SP500 Total MRP 1'!H223</f>
        <v>n/a</v>
      </c>
      <c r="I223" s="76" t="str">
        <f t="shared" si="14"/>
        <v>n/a</v>
      </c>
      <c r="J223" s="76">
        <f>'JCN-R3 SP500 Total MRP 1'!J223</f>
        <v>0.09</v>
      </c>
      <c r="K223" s="77">
        <f t="shared" si="15"/>
        <v>2.896866626061095E-5</v>
      </c>
    </row>
    <row r="224" spans="2:11">
      <c r="B224" s="79" t="str">
        <f>'JCN-R3 SP500 Total MRP 1'!B224</f>
        <v>Edison International</v>
      </c>
      <c r="C224" s="80" t="str">
        <f>'JCN-R3 SP500 Total MRP 1'!C224</f>
        <v>EIX</v>
      </c>
      <c r="D224" s="81">
        <f>'JCN-R3 SP500 Total MRP 1'!D224</f>
        <v>56.13</v>
      </c>
      <c r="E224" s="82">
        <f>'JCN-R3 SP500 Total MRP 1'!E224</f>
        <v>384.83400999999998</v>
      </c>
      <c r="F224" s="82">
        <f t="shared" si="13"/>
        <v>21600.7329813</v>
      </c>
      <c r="G224" s="74">
        <f t="shared" si="12"/>
        <v>5.1890868031200974E-4</v>
      </c>
      <c r="H224" s="76">
        <f>'JCN-R3 SP500 Total MRP 1'!H224</f>
        <v>5.8970247639408523E-2</v>
      </c>
      <c r="I224" s="76">
        <f t="shared" si="14"/>
        <v>3.0600173380237886E-5</v>
      </c>
      <c r="J224" s="76">
        <f>'JCN-R3 SP500 Total MRP 1'!J224</f>
        <v>6.5000000000000002E-2</v>
      </c>
      <c r="K224" s="77">
        <f t="shared" si="15"/>
        <v>3.3729064220280632E-5</v>
      </c>
    </row>
    <row r="225" spans="2:11">
      <c r="B225" s="79" t="str">
        <f>'JCN-R3 SP500 Total MRP 1'!B225</f>
        <v>Schlumberger NV</v>
      </c>
      <c r="C225" s="80" t="str">
        <f>'JCN-R3 SP500 Total MRP 1'!C225</f>
        <v>SLB</v>
      </c>
      <c r="D225" s="81">
        <f>'JCN-R3 SP500 Total MRP 1'!D225</f>
        <v>36.840000000000003</v>
      </c>
      <c r="E225" s="82">
        <f>'JCN-R3 SP500 Total MRP 1'!E225</f>
        <v>1493.63921</v>
      </c>
      <c r="F225" s="82">
        <f t="shared" si="13"/>
        <v>55025.668496400009</v>
      </c>
      <c r="G225" s="74">
        <f t="shared" si="12"/>
        <v>1.3218670425430457E-3</v>
      </c>
      <c r="H225" s="76">
        <f>'JCN-R3 SP500 Total MRP 1'!H225</f>
        <v>3.0944625407166117E-2</v>
      </c>
      <c r="I225" s="76">
        <f t="shared" si="14"/>
        <v>4.0904680469573064E-5</v>
      </c>
      <c r="J225" s="76">
        <f>'JCN-R3 SP500 Total MRP 1'!J225</f>
        <v>0.125</v>
      </c>
      <c r="K225" s="77">
        <f t="shared" si="15"/>
        <v>1.6523338031788071E-4</v>
      </c>
    </row>
    <row r="226" spans="2:11">
      <c r="B226" s="79" t="str">
        <f>'JCN-R3 SP500 Total MRP 1'!B226</f>
        <v>Charles Schwab Corp/The</v>
      </c>
      <c r="C226" s="80" t="str">
        <f>'JCN-R3 SP500 Total MRP 1'!C226</f>
        <v>SCHW</v>
      </c>
      <c r="D226" s="81">
        <f>'JCN-R3 SP500 Total MRP 1'!D226</f>
        <v>95.84</v>
      </c>
      <c r="E226" s="82">
        <f>'JCN-R3 SP500 Total MRP 1'!E226</f>
        <v>1815.2193</v>
      </c>
      <c r="F226" s="82">
        <f t="shared" si="13"/>
        <v>173970.61771200001</v>
      </c>
      <c r="G226" s="74">
        <f t="shared" si="12"/>
        <v>4.1792500156430362E-3</v>
      </c>
      <c r="H226" s="76">
        <f>'JCN-R3 SP500 Total MRP 1'!H226</f>
        <v>1.1268781302170284E-2</v>
      </c>
      <c r="I226" s="76">
        <f t="shared" si="14"/>
        <v>4.7095054433373115E-5</v>
      </c>
      <c r="J226" s="76">
        <f>'JCN-R3 SP500 Total MRP 1'!J226</f>
        <v>0.11</v>
      </c>
      <c r="K226" s="77">
        <f t="shared" si="15"/>
        <v>4.5971750172073397E-4</v>
      </c>
    </row>
    <row r="227" spans="2:11">
      <c r="B227" s="79" t="str">
        <f>'JCN-R3 SP500 Total MRP 1'!B227</f>
        <v>Sherwin-Williams Co/The</v>
      </c>
      <c r="C227" s="80" t="str">
        <f>'JCN-R3 SP500 Total MRP 1'!C227</f>
        <v>SHW</v>
      </c>
      <c r="D227" s="81">
        <f>'JCN-R3 SP500 Total MRP 1'!D227</f>
        <v>365.83</v>
      </c>
      <c r="E227" s="82">
        <f>'JCN-R3 SP500 Total MRP 1'!E227</f>
        <v>249.33331999999999</v>
      </c>
      <c r="F227" s="82">
        <f t="shared" si="13"/>
        <v>91213.608455599984</v>
      </c>
      <c r="G227" s="74">
        <f t="shared" si="12"/>
        <v>2.1912003278392084E-3</v>
      </c>
      <c r="H227" s="76">
        <f>'JCN-R3 SP500 Total MRP 1'!H227</f>
        <v>8.6378919170106341E-3</v>
      </c>
      <c r="I227" s="76">
        <f t="shared" si="14"/>
        <v>1.8927351600393349E-5</v>
      </c>
      <c r="J227" s="76">
        <f>'JCN-R3 SP500 Total MRP 1'!J227</f>
        <v>0.11</v>
      </c>
      <c r="K227" s="77">
        <f t="shared" si="15"/>
        <v>2.4103203606231293E-4</v>
      </c>
    </row>
    <row r="228" spans="2:11">
      <c r="B228" s="79" t="str">
        <f>'JCN-R3 SP500 Total MRP 1'!B228</f>
        <v>West Pharmaceutical Services Inc</v>
      </c>
      <c r="C228" s="80" t="str">
        <f>'JCN-R3 SP500 Total MRP 1'!C228</f>
        <v>WST</v>
      </c>
      <c r="D228" s="81">
        <f>'JCN-R3 SP500 Total MRP 1'!D228</f>
        <v>246.95</v>
      </c>
      <c r="E228" s="82">
        <f>'JCN-R3 SP500 Total MRP 1'!E228</f>
        <v>71.907330000000002</v>
      </c>
      <c r="F228" s="82">
        <f t="shared" si="13"/>
        <v>17757.515143500001</v>
      </c>
      <c r="G228" s="74">
        <f t="shared" si="12"/>
        <v>4.2658407734178449E-4</v>
      </c>
      <c r="H228" s="76">
        <f>'JCN-R3 SP500 Total MRP 1'!H228</f>
        <v>3.5634743875278397E-3</v>
      </c>
      <c r="I228" s="76">
        <f t="shared" si="14"/>
        <v>1.5201214337346442E-6</v>
      </c>
      <c r="J228" s="76">
        <f>'JCN-R3 SP500 Total MRP 1'!J228</f>
        <v>7.4999999999999997E-2</v>
      </c>
      <c r="K228" s="77">
        <f t="shared" si="15"/>
        <v>3.1993805800633837E-5</v>
      </c>
    </row>
    <row r="229" spans="2:11">
      <c r="B229" s="79" t="str">
        <f>'JCN-R3 SP500 Total MRP 1'!B229</f>
        <v>J M Smucker Co/The</v>
      </c>
      <c r="C229" s="80" t="str">
        <f>'JCN-R3 SP500 Total MRP 1'!C229</f>
        <v>SJM</v>
      </c>
      <c r="D229" s="81">
        <f>'JCN-R3 SP500 Total MRP 1'!D229</f>
        <v>110.51</v>
      </c>
      <c r="E229" s="82">
        <f>'JCN-R3 SP500 Total MRP 1'!E229</f>
        <v>106.68516</v>
      </c>
      <c r="F229" s="82">
        <f t="shared" si="13"/>
        <v>11789.777031600001</v>
      </c>
      <c r="G229" s="74">
        <f t="shared" si="12"/>
        <v>2.8322268720865464E-4</v>
      </c>
      <c r="H229" s="76">
        <f>'JCN-R3 SP500 Total MRP 1'!H229</f>
        <v>3.9815401321147408E-2</v>
      </c>
      <c r="I229" s="76">
        <f t="shared" si="14"/>
        <v>1.1276624954466387E-5</v>
      </c>
      <c r="J229" s="76">
        <f>'JCN-R3 SP500 Total MRP 1'!J229</f>
        <v>6.5000000000000002E-2</v>
      </c>
      <c r="K229" s="77">
        <f t="shared" si="15"/>
        <v>1.8409474668562552E-5</v>
      </c>
    </row>
    <row r="230" spans="2:11">
      <c r="B230" s="79" t="str">
        <f>'JCN-R3 SP500 Total MRP 1'!B230</f>
        <v>Snap-on Inc</v>
      </c>
      <c r="C230" s="80" t="str">
        <f>'JCN-R3 SP500 Total MRP 1'!C230</f>
        <v>SNA</v>
      </c>
      <c r="D230" s="81">
        <f>'JCN-R3 SP500 Total MRP 1'!D230</f>
        <v>325.24</v>
      </c>
      <c r="E230" s="82">
        <f>'JCN-R3 SP500 Total MRP 1'!E230</f>
        <v>52.16337</v>
      </c>
      <c r="F230" s="82">
        <f t="shared" si="13"/>
        <v>16965.614458799999</v>
      </c>
      <c r="G230" s="74">
        <f t="shared" si="12"/>
        <v>4.0756045719002402E-4</v>
      </c>
      <c r="H230" s="76">
        <f>'JCN-R3 SP500 Total MRP 1'!H230</f>
        <v>2.6319025950067642E-2</v>
      </c>
      <c r="I230" s="76">
        <f t="shared" si="14"/>
        <v>1.0726594249005674E-5</v>
      </c>
      <c r="J230" s="76">
        <f>'JCN-R3 SP500 Total MRP 1'!J230</f>
        <v>4.4999999999999998E-2</v>
      </c>
      <c r="K230" s="77">
        <f t="shared" si="15"/>
        <v>1.834022057355108E-5</v>
      </c>
    </row>
    <row r="231" spans="2:11">
      <c r="B231" s="79" t="str">
        <f>'JCN-R3 SP500 Total MRP 1'!B231</f>
        <v>AMETEK Inc</v>
      </c>
      <c r="C231" s="80" t="str">
        <f>'JCN-R3 SP500 Total MRP 1'!C231</f>
        <v>AME</v>
      </c>
      <c r="D231" s="81">
        <f>'JCN-R3 SP500 Total MRP 1'!D231</f>
        <v>184.8</v>
      </c>
      <c r="E231" s="82">
        <f>'JCN-R3 SP500 Total MRP 1'!E231</f>
        <v>230.95396</v>
      </c>
      <c r="F231" s="82">
        <f t="shared" si="13"/>
        <v>42680.291808000002</v>
      </c>
      <c r="G231" s="74">
        <f t="shared" si="12"/>
        <v>1.0252973321133974E-3</v>
      </c>
      <c r="H231" s="76">
        <f>'JCN-R3 SP500 Total MRP 1'!H231</f>
        <v>6.7099567099567093E-3</v>
      </c>
      <c r="I231" s="76">
        <f t="shared" si="14"/>
        <v>6.8797007133150038E-6</v>
      </c>
      <c r="J231" s="76">
        <f>'JCN-R3 SP500 Total MRP 1'!J231</f>
        <v>8.5000000000000006E-2</v>
      </c>
      <c r="K231" s="77">
        <f t="shared" si="15"/>
        <v>8.7150273229638788E-5</v>
      </c>
    </row>
    <row r="232" spans="2:11">
      <c r="B232" s="79" t="str">
        <f>'JCN-R3 SP500 Total MRP 1'!B232</f>
        <v>Uber Technologies Inc</v>
      </c>
      <c r="C232" s="80" t="str">
        <f>'JCN-R3 SP500 Total MRP 1'!C232</f>
        <v>UBER</v>
      </c>
      <c r="D232" s="81">
        <f>'JCN-R3 SP500 Total MRP 1'!D232</f>
        <v>93.75</v>
      </c>
      <c r="E232" s="82">
        <f>'JCN-R3 SP500 Total MRP 1'!E232</f>
        <v>2085.4186800000002</v>
      </c>
      <c r="F232" s="82" t="str">
        <f t="shared" si="13"/>
        <v>Excl.</v>
      </c>
      <c r="G232" s="74" t="str">
        <f t="shared" si="12"/>
        <v>Excl.</v>
      </c>
      <c r="H232" s="76" t="str">
        <f>'JCN-R3 SP500 Total MRP 1'!H232</f>
        <v>n/a</v>
      </c>
      <c r="I232" s="76" t="str">
        <f t="shared" si="14"/>
        <v>n/a</v>
      </c>
      <c r="J232" s="76" t="str">
        <f>'JCN-R3 SP500 Total MRP 1'!J232</f>
        <v/>
      </c>
      <c r="K232" s="77" t="str">
        <f t="shared" si="15"/>
        <v>n/a</v>
      </c>
    </row>
    <row r="233" spans="2:11">
      <c r="B233" s="79" t="str">
        <f>'JCN-R3 SP500 Total MRP 1'!B233</f>
        <v>Southern Co/The</v>
      </c>
      <c r="C233" s="80" t="str">
        <f>'JCN-R3 SP500 Total MRP 1'!C233</f>
        <v>SO</v>
      </c>
      <c r="D233" s="81">
        <f>'JCN-R3 SP500 Total MRP 1'!D233</f>
        <v>92.3</v>
      </c>
      <c r="E233" s="82">
        <f>'JCN-R3 SP500 Total MRP 1'!E233</f>
        <v>1100.19364</v>
      </c>
      <c r="F233" s="82">
        <f t="shared" si="13"/>
        <v>101547.872972</v>
      </c>
      <c r="G233" s="74">
        <f t="shared" si="12"/>
        <v>2.4394576238690596E-3</v>
      </c>
      <c r="H233" s="76">
        <f>'JCN-R3 SP500 Total MRP 1'!H233</f>
        <v>3.2069339111592633E-2</v>
      </c>
      <c r="I233" s="76">
        <f t="shared" si="14"/>
        <v>7.8231793788216869E-5</v>
      </c>
      <c r="J233" s="76">
        <f>'JCN-R3 SP500 Total MRP 1'!J233</f>
        <v>6.5000000000000002E-2</v>
      </c>
      <c r="K233" s="77">
        <f t="shared" si="15"/>
        <v>1.5856474555148888E-4</v>
      </c>
    </row>
    <row r="234" spans="2:11">
      <c r="B234" s="79" t="str">
        <f>'JCN-R3 SP500 Total MRP 1'!B234</f>
        <v>Truist Financial Corp</v>
      </c>
      <c r="C234" s="80" t="str">
        <f>'JCN-R3 SP500 Total MRP 1'!C234</f>
        <v>TFC</v>
      </c>
      <c r="D234" s="81">
        <f>'JCN-R3 SP500 Total MRP 1'!D234</f>
        <v>46.82</v>
      </c>
      <c r="E234" s="82">
        <f>'JCN-R3 SP500 Total MRP 1'!E234</f>
        <v>1289.43517</v>
      </c>
      <c r="F234" s="82">
        <f t="shared" si="13"/>
        <v>60371.3546594</v>
      </c>
      <c r="G234" s="74">
        <f t="shared" si="12"/>
        <v>1.4502850436639296E-3</v>
      </c>
      <c r="H234" s="76">
        <f>'JCN-R3 SP500 Total MRP 1'!H234</f>
        <v>4.4425459205467747E-2</v>
      </c>
      <c r="I234" s="76">
        <f t="shared" si="14"/>
        <v>6.4429579043591913E-5</v>
      </c>
      <c r="J234" s="76">
        <f>'JCN-R3 SP500 Total MRP 1'!J234</f>
        <v>0.05</v>
      </c>
      <c r="K234" s="77">
        <f t="shared" si="15"/>
        <v>7.2514252183196489E-5</v>
      </c>
    </row>
    <row r="235" spans="2:11">
      <c r="B235" s="79" t="str">
        <f>'JCN-R3 SP500 Total MRP 1'!B235</f>
        <v>Southwest Airlines Co</v>
      </c>
      <c r="C235" s="80" t="str">
        <f>'JCN-R3 SP500 Total MRP 1'!C235</f>
        <v>LUV</v>
      </c>
      <c r="D235" s="81">
        <f>'JCN-R3 SP500 Total MRP 1'!D235</f>
        <v>32.9</v>
      </c>
      <c r="E235" s="82">
        <f>'JCN-R3 SP500 Total MRP 1'!E235</f>
        <v>525.18771000000004</v>
      </c>
      <c r="F235" s="82">
        <f t="shared" si="13"/>
        <v>17278.675659</v>
      </c>
      <c r="G235" s="74">
        <f t="shared" si="12"/>
        <v>4.1508104338463657E-4</v>
      </c>
      <c r="H235" s="76">
        <f>'JCN-R3 SP500 Total MRP 1'!H235</f>
        <v>2.188449848024316E-2</v>
      </c>
      <c r="I235" s="76">
        <f t="shared" si="14"/>
        <v>9.0838404631288236E-6</v>
      </c>
      <c r="J235" s="76">
        <f>'JCN-R3 SP500 Total MRP 1'!J235</f>
        <v>0.14499999999999999</v>
      </c>
      <c r="K235" s="77">
        <f t="shared" si="15"/>
        <v>6.01867512907723E-5</v>
      </c>
    </row>
    <row r="236" spans="2:11">
      <c r="B236" s="79" t="str">
        <f>'JCN-R3 SP500 Total MRP 1'!B236</f>
        <v>W R Berkley Corp</v>
      </c>
      <c r="C236" s="80" t="str">
        <f>'JCN-R3 SP500 Total MRP 1'!C236</f>
        <v>WRB</v>
      </c>
      <c r="D236" s="81">
        <f>'JCN-R3 SP500 Total MRP 1'!D236</f>
        <v>71.69</v>
      </c>
      <c r="E236" s="82">
        <f>'JCN-R3 SP500 Total MRP 1'!E236</f>
        <v>379.29277000000002</v>
      </c>
      <c r="F236" s="82">
        <f t="shared" si="13"/>
        <v>27191.4986813</v>
      </c>
      <c r="G236" s="74">
        <f t="shared" si="12"/>
        <v>6.5321416215987857E-4</v>
      </c>
      <c r="H236" s="76">
        <f>'JCN-R3 SP500 Total MRP 1'!H236</f>
        <v>5.021620867624494E-3</v>
      </c>
      <c r="I236" s="76">
        <f t="shared" si="14"/>
        <v>3.2801938677298962E-6</v>
      </c>
      <c r="J236" s="76">
        <f>'JCN-R3 SP500 Total MRP 1'!J236</f>
        <v>0.13500000000000001</v>
      </c>
      <c r="K236" s="77">
        <f t="shared" si="15"/>
        <v>8.8183911891583612E-5</v>
      </c>
    </row>
    <row r="237" spans="2:11">
      <c r="B237" s="79" t="str">
        <f>'JCN-R3 SP500 Total MRP 1'!B237</f>
        <v>Stanley Black &amp; Decker Inc</v>
      </c>
      <c r="C237" s="80" t="str">
        <f>'JCN-R3 SP500 Total MRP 1'!C237</f>
        <v>SWK</v>
      </c>
      <c r="D237" s="81">
        <f>'JCN-R3 SP500 Total MRP 1'!D237</f>
        <v>74.290000000000006</v>
      </c>
      <c r="E237" s="82">
        <f>'JCN-R3 SP500 Total MRP 1'!E237</f>
        <v>154.79225</v>
      </c>
      <c r="F237" s="82">
        <f t="shared" si="13"/>
        <v>11499.516252500001</v>
      </c>
      <c r="G237" s="74">
        <f t="shared" si="12"/>
        <v>2.7624982948389553E-4</v>
      </c>
      <c r="H237" s="76">
        <f>'JCN-R3 SP500 Total MRP 1'!H237</f>
        <v>4.4689729438686224E-2</v>
      </c>
      <c r="I237" s="76">
        <f t="shared" si="14"/>
        <v>1.2345530137118496E-5</v>
      </c>
      <c r="J237" s="76">
        <f>'JCN-R3 SP500 Total MRP 1'!J237</f>
        <v>9.5000000000000001E-2</v>
      </c>
      <c r="K237" s="77">
        <f t="shared" si="15"/>
        <v>2.6243733800970077E-5</v>
      </c>
    </row>
    <row r="238" spans="2:11">
      <c r="B238" s="79" t="str">
        <f>'JCN-R3 SP500 Total MRP 1'!B238</f>
        <v>Public Storage</v>
      </c>
      <c r="C238" s="80" t="str">
        <f>'JCN-R3 SP500 Total MRP 1'!C238</f>
        <v>PSA</v>
      </c>
      <c r="D238" s="81">
        <f>'JCN-R3 SP500 Total MRP 1'!D238</f>
        <v>294.58999999999997</v>
      </c>
      <c r="E238" s="82">
        <f>'JCN-R3 SP500 Total MRP 1'!E238</f>
        <v>175.45285000000001</v>
      </c>
      <c r="F238" s="82">
        <f t="shared" si="13"/>
        <v>51686.655081500001</v>
      </c>
      <c r="G238" s="74">
        <f t="shared" si="12"/>
        <v>1.2416548087188588E-3</v>
      </c>
      <c r="H238" s="76">
        <f>'JCN-R3 SP500 Total MRP 1'!H238</f>
        <v>4.0734580264095863E-2</v>
      </c>
      <c r="I238" s="76">
        <f t="shared" si="14"/>
        <v>5.0578287466058948E-5</v>
      </c>
      <c r="J238" s="76">
        <f>'JCN-R3 SP500 Total MRP 1'!J238</f>
        <v>7.0000000000000007E-2</v>
      </c>
      <c r="K238" s="77">
        <f t="shared" si="15"/>
        <v>8.6915836610320128E-5</v>
      </c>
    </row>
    <row r="239" spans="2:11">
      <c r="B239" s="79" t="str">
        <f>'JCN-R3 SP500 Total MRP 1'!B239</f>
        <v>Arista Networks Inc</v>
      </c>
      <c r="C239" s="80" t="str">
        <f>'JCN-R3 SP500 Total MRP 1'!C239</f>
        <v>ANET</v>
      </c>
      <c r="D239" s="81">
        <f>'JCN-R3 SP500 Total MRP 1'!D239</f>
        <v>136.55000000000001</v>
      </c>
      <c r="E239" s="82">
        <f>'JCN-R3 SP500 Total MRP 1'!E239</f>
        <v>1256.86538</v>
      </c>
      <c r="F239" s="82">
        <f t="shared" si="13"/>
        <v>171624.96763900001</v>
      </c>
      <c r="G239" s="74">
        <f t="shared" si="12"/>
        <v>4.1229010859605147E-3</v>
      </c>
      <c r="H239" s="76" t="str">
        <f>'JCN-R3 SP500 Total MRP 1'!H239</f>
        <v>n/a</v>
      </c>
      <c r="I239" s="76" t="str">
        <f t="shared" si="14"/>
        <v>n/a</v>
      </c>
      <c r="J239" s="76">
        <f>'JCN-R3 SP500 Total MRP 1'!J239</f>
        <v>0.16</v>
      </c>
      <c r="K239" s="77">
        <f t="shared" si="15"/>
        <v>6.5966417375368236E-4</v>
      </c>
    </row>
    <row r="240" spans="2:11">
      <c r="B240" s="79" t="str">
        <f>'JCN-R3 SP500 Total MRP 1'!B240</f>
        <v>Sysco Corp</v>
      </c>
      <c r="C240" s="80" t="str">
        <f>'JCN-R3 SP500 Total MRP 1'!C240</f>
        <v>SYY</v>
      </c>
      <c r="D240" s="81">
        <f>'JCN-R3 SP500 Total MRP 1'!D240</f>
        <v>80.47</v>
      </c>
      <c r="E240" s="82">
        <f>'JCN-R3 SP500 Total MRP 1'!E240</f>
        <v>478.21235999999999</v>
      </c>
      <c r="F240" s="82">
        <f t="shared" si="13"/>
        <v>38481.748609199996</v>
      </c>
      <c r="G240" s="74">
        <f t="shared" si="12"/>
        <v>9.2443684222130132E-4</v>
      </c>
      <c r="H240" s="76">
        <f>'JCN-R3 SP500 Total MRP 1'!H240</f>
        <v>2.6842301478811982E-2</v>
      </c>
      <c r="I240" s="76">
        <f t="shared" si="14"/>
        <v>2.4814012417025114E-5</v>
      </c>
      <c r="J240" s="76">
        <f>'JCN-R3 SP500 Total MRP 1'!J240</f>
        <v>0.08</v>
      </c>
      <c r="K240" s="77">
        <f t="shared" si="15"/>
        <v>7.3954947377704108E-5</v>
      </c>
    </row>
    <row r="241" spans="2:11">
      <c r="B241" s="79" t="str">
        <f>'JCN-R3 SP500 Total MRP 1'!B241</f>
        <v>Corteva Inc</v>
      </c>
      <c r="C241" s="80" t="str">
        <f>'JCN-R3 SP500 Total MRP 1'!C241</f>
        <v>CTVA</v>
      </c>
      <c r="D241" s="81">
        <f>'JCN-R3 SP500 Total MRP 1'!D241</f>
        <v>74.19</v>
      </c>
      <c r="E241" s="82">
        <f>'JCN-R3 SP500 Total MRP 1'!E241</f>
        <v>683.01458000000002</v>
      </c>
      <c r="F241" s="82">
        <f t="shared" si="13"/>
        <v>50672.851690199997</v>
      </c>
      <c r="G241" s="74">
        <f t="shared" si="12"/>
        <v>1.2173004786907645E-3</v>
      </c>
      <c r="H241" s="76">
        <f>'JCN-R3 SP500 Total MRP 1'!H241</f>
        <v>9.7048119692680953E-3</v>
      </c>
      <c r="I241" s="76">
        <f t="shared" si="14"/>
        <v>1.1813672255793913E-5</v>
      </c>
      <c r="J241" s="76">
        <f>'JCN-R3 SP500 Total MRP 1'!J241</f>
        <v>9.5000000000000001E-2</v>
      </c>
      <c r="K241" s="77">
        <f t="shared" si="15"/>
        <v>1.1564354547562263E-4</v>
      </c>
    </row>
    <row r="242" spans="2:11">
      <c r="B242" s="79" t="str">
        <f>'JCN-R3 SP500 Total MRP 1'!B242</f>
        <v>Texas Instruments Inc</v>
      </c>
      <c r="C242" s="80" t="str">
        <f>'JCN-R3 SP500 Total MRP 1'!C242</f>
        <v>TXN</v>
      </c>
      <c r="D242" s="81">
        <f>'JCN-R3 SP500 Total MRP 1'!D242</f>
        <v>202.48</v>
      </c>
      <c r="E242" s="82">
        <f>'JCN-R3 SP500 Total MRP 1'!E242</f>
        <v>909.13716999999997</v>
      </c>
      <c r="F242" s="82">
        <f t="shared" si="13"/>
        <v>184082.0941816</v>
      </c>
      <c r="G242" s="74">
        <f t="shared" si="12"/>
        <v>4.4221553335037035E-3</v>
      </c>
      <c r="H242" s="76">
        <f>'JCN-R3 SP500 Total MRP 1'!H242</f>
        <v>2.6866851047016992E-2</v>
      </c>
      <c r="I242" s="76">
        <f t="shared" si="14"/>
        <v>1.1880938865201576E-4</v>
      </c>
      <c r="J242" s="76">
        <f>'JCN-R3 SP500 Total MRP 1'!J242</f>
        <v>6.5000000000000002E-2</v>
      </c>
      <c r="K242" s="77">
        <f t="shared" si="15"/>
        <v>2.8744009667774076E-4</v>
      </c>
    </row>
    <row r="243" spans="2:11">
      <c r="B243" s="79" t="str">
        <f>'JCN-R3 SP500 Total MRP 1'!B243</f>
        <v>Textron Inc</v>
      </c>
      <c r="C243" s="80" t="str">
        <f>'JCN-R3 SP500 Total MRP 1'!C243</f>
        <v>TXT</v>
      </c>
      <c r="D243" s="81">
        <f>'JCN-R3 SP500 Total MRP 1'!D243</f>
        <v>80.16</v>
      </c>
      <c r="E243" s="82">
        <f>'JCN-R3 SP500 Total MRP 1'!E243</f>
        <v>178.20529999999999</v>
      </c>
      <c r="F243" s="82">
        <f t="shared" si="13"/>
        <v>14284.936847999999</v>
      </c>
      <c r="G243" s="74">
        <f t="shared" si="12"/>
        <v>3.4316324980977417E-4</v>
      </c>
      <c r="H243" s="76">
        <f>'JCN-R3 SP500 Total MRP 1'!H243</f>
        <v>9.980039920159682E-4</v>
      </c>
      <c r="I243" s="76">
        <f t="shared" si="14"/>
        <v>3.4247829322332758E-7</v>
      </c>
      <c r="J243" s="76">
        <f>'JCN-R3 SP500 Total MRP 1'!J243</f>
        <v>0.12</v>
      </c>
      <c r="K243" s="77">
        <f t="shared" si="15"/>
        <v>4.1179589977172896E-5</v>
      </c>
    </row>
    <row r="244" spans="2:11">
      <c r="B244" s="79" t="str">
        <f>'JCN-R3 SP500 Total MRP 1'!B244</f>
        <v>Thermo Fisher Scientific Inc</v>
      </c>
      <c r="C244" s="80" t="str">
        <f>'JCN-R3 SP500 Total MRP 1'!C244</f>
        <v>TMO</v>
      </c>
      <c r="D244" s="81">
        <f>'JCN-R3 SP500 Total MRP 1'!D244</f>
        <v>492.72</v>
      </c>
      <c r="E244" s="82">
        <f>'JCN-R3 SP500 Total MRP 1'!E244</f>
        <v>377.61212</v>
      </c>
      <c r="F244" s="82">
        <f t="shared" si="13"/>
        <v>186057.04376640002</v>
      </c>
      <c r="G244" s="74">
        <f t="shared" si="12"/>
        <v>4.4695990236608167E-3</v>
      </c>
      <c r="H244" s="76">
        <f>'JCN-R3 SP500 Total MRP 1'!H244</f>
        <v>3.490826432862477E-3</v>
      </c>
      <c r="I244" s="76">
        <f t="shared" si="14"/>
        <v>1.56025944160915E-5</v>
      </c>
      <c r="J244" s="76">
        <f>'JCN-R3 SP500 Total MRP 1'!J244</f>
        <v>0.06</v>
      </c>
      <c r="K244" s="77">
        <f t="shared" si="15"/>
        <v>2.68175941419649E-4</v>
      </c>
    </row>
    <row r="245" spans="2:11">
      <c r="B245" s="79" t="str">
        <f>'JCN-R3 SP500 Total MRP 1'!B245</f>
        <v>TJX Cos Inc/The</v>
      </c>
      <c r="C245" s="80" t="str">
        <f>'JCN-R3 SP500 Total MRP 1'!C245</f>
        <v>TJX</v>
      </c>
      <c r="D245" s="81">
        <f>'JCN-R3 SP500 Total MRP 1'!D245</f>
        <v>136.61000000000001</v>
      </c>
      <c r="E245" s="82">
        <f>'JCN-R3 SP500 Total MRP 1'!E245</f>
        <v>1112.93875</v>
      </c>
      <c r="F245" s="82">
        <f t="shared" si="13"/>
        <v>152038.56263750003</v>
      </c>
      <c r="G245" s="74">
        <f t="shared" si="12"/>
        <v>3.6523820725463123E-3</v>
      </c>
      <c r="H245" s="76">
        <f>'JCN-R3 SP500 Total MRP 1'!H245</f>
        <v>1.2444184173925772E-2</v>
      </c>
      <c r="I245" s="76">
        <f t="shared" si="14"/>
        <v>4.5450915184311032E-5</v>
      </c>
      <c r="J245" s="76">
        <f>'JCN-R3 SP500 Total MRP 1'!J245</f>
        <v>0.125</v>
      </c>
      <c r="K245" s="77">
        <f t="shared" si="15"/>
        <v>4.5654775906828904E-4</v>
      </c>
    </row>
    <row r="246" spans="2:11">
      <c r="B246" s="79" t="str">
        <f>'JCN-R3 SP500 Total MRP 1'!B246</f>
        <v>Globe Life Inc</v>
      </c>
      <c r="C246" s="80" t="str">
        <f>'JCN-R3 SP500 Total MRP 1'!C246</f>
        <v>GL</v>
      </c>
      <c r="D246" s="81">
        <f>'JCN-R3 SP500 Total MRP 1'!D246</f>
        <v>139.94999999999999</v>
      </c>
      <c r="E246" s="82">
        <f>'JCN-R3 SP500 Total MRP 1'!E246</f>
        <v>81.003540000000001</v>
      </c>
      <c r="F246" s="82">
        <f t="shared" si="13"/>
        <v>11336.445422999999</v>
      </c>
      <c r="G246" s="74">
        <f t="shared" si="12"/>
        <v>2.7233242219005572E-4</v>
      </c>
      <c r="H246" s="76">
        <f>'JCN-R3 SP500 Total MRP 1'!H246</f>
        <v>7.7170418006430883E-3</v>
      </c>
      <c r="I246" s="76">
        <f t="shared" si="14"/>
        <v>2.1016006857110411E-6</v>
      </c>
      <c r="J246" s="76">
        <f>'JCN-R3 SP500 Total MRP 1'!J246</f>
        <v>0.09</v>
      </c>
      <c r="K246" s="77">
        <f t="shared" si="15"/>
        <v>2.4509917997105014E-5</v>
      </c>
    </row>
    <row r="247" spans="2:11">
      <c r="B247" s="79" t="str">
        <f>'JCN-R3 SP500 Total MRP 1'!B247</f>
        <v>Johnson Controls International plc</v>
      </c>
      <c r="C247" s="80" t="str">
        <f>'JCN-R3 SP500 Total MRP 1'!C247</f>
        <v>JCI</v>
      </c>
      <c r="D247" s="81">
        <f>'JCN-R3 SP500 Total MRP 1'!D247</f>
        <v>106.89</v>
      </c>
      <c r="E247" s="82">
        <f>'JCN-R3 SP500 Total MRP 1'!E247</f>
        <v>654.38544000000002</v>
      </c>
      <c r="F247" s="82">
        <f t="shared" si="13"/>
        <v>69947.2596816</v>
      </c>
      <c r="G247" s="74">
        <f t="shared" si="12"/>
        <v>1.6803244706669247E-3</v>
      </c>
      <c r="H247" s="76">
        <f>'JCN-R3 SP500 Total MRP 1'!H247</f>
        <v>1.3846009916736832E-2</v>
      </c>
      <c r="I247" s="76">
        <f t="shared" si="14"/>
        <v>2.3265789284189806E-5</v>
      </c>
      <c r="J247" s="76">
        <f>'JCN-R3 SP500 Total MRP 1'!J247</f>
        <v>0.115</v>
      </c>
      <c r="K247" s="77">
        <f t="shared" si="15"/>
        <v>1.9323731412669635E-4</v>
      </c>
    </row>
    <row r="248" spans="2:11">
      <c r="B248" s="79" t="str">
        <f>'JCN-R3 SP500 Total MRP 1'!B248</f>
        <v>Ulta Beauty Inc</v>
      </c>
      <c r="C248" s="80" t="str">
        <f>'JCN-R3 SP500 Total MRP 1'!C248</f>
        <v>ULTA</v>
      </c>
      <c r="D248" s="81">
        <f>'JCN-R3 SP500 Total MRP 1'!D248</f>
        <v>492.73</v>
      </c>
      <c r="E248" s="82">
        <f>'JCN-R3 SP500 Total MRP 1'!E248</f>
        <v>44.838360000000002</v>
      </c>
      <c r="F248" s="82">
        <f t="shared" si="13"/>
        <v>22093.205122800002</v>
      </c>
      <c r="G248" s="74">
        <f t="shared" si="12"/>
        <v>5.3073920797315098E-4</v>
      </c>
      <c r="H248" s="76" t="str">
        <f>'JCN-R3 SP500 Total MRP 1'!H248</f>
        <v>n/a</v>
      </c>
      <c r="I248" s="76" t="str">
        <f t="shared" si="14"/>
        <v>n/a</v>
      </c>
      <c r="J248" s="76">
        <f>'JCN-R3 SP500 Total MRP 1'!J248</f>
        <v>4.4999999999999998E-2</v>
      </c>
      <c r="K248" s="77">
        <f t="shared" si="15"/>
        <v>2.3883264358791793E-5</v>
      </c>
    </row>
    <row r="249" spans="2:11">
      <c r="B249" s="79" t="str">
        <f>'JCN-R3 SP500 Total MRP 1'!B249</f>
        <v>Union Pacific Corp</v>
      </c>
      <c r="C249" s="80" t="str">
        <f>'JCN-R3 SP500 Total MRP 1'!C249</f>
        <v>UNP</v>
      </c>
      <c r="D249" s="81">
        <f>'JCN-R3 SP500 Total MRP 1'!D249</f>
        <v>223.57</v>
      </c>
      <c r="E249" s="82">
        <f>'JCN-R3 SP500 Total MRP 1'!E249</f>
        <v>593.04367000000002</v>
      </c>
      <c r="F249" s="82">
        <f t="shared" si="13"/>
        <v>132586.77330189999</v>
      </c>
      <c r="G249" s="74">
        <f t="shared" si="12"/>
        <v>3.1850968955765458E-3</v>
      </c>
      <c r="H249" s="76">
        <f>'JCN-R3 SP500 Total MRP 1'!H249</f>
        <v>2.4690253611844164E-2</v>
      </c>
      <c r="I249" s="76">
        <f t="shared" si="14"/>
        <v>7.8640850130082439E-5</v>
      </c>
      <c r="J249" s="76">
        <f>'JCN-R3 SP500 Total MRP 1'!J249</f>
        <v>0.08</v>
      </c>
      <c r="K249" s="77">
        <f t="shared" si="15"/>
        <v>2.5480775164612367E-4</v>
      </c>
    </row>
    <row r="250" spans="2:11">
      <c r="B250" s="79" t="str">
        <f>'JCN-R3 SP500 Total MRP 1'!B250</f>
        <v>Keysight Technologies Inc</v>
      </c>
      <c r="C250" s="80" t="str">
        <f>'JCN-R3 SP500 Total MRP 1'!C250</f>
        <v>KEYS</v>
      </c>
      <c r="D250" s="81">
        <f>'JCN-R3 SP500 Total MRP 1'!D250</f>
        <v>163.43</v>
      </c>
      <c r="E250" s="82">
        <f>'JCN-R3 SP500 Total MRP 1'!E250</f>
        <v>171.85624999999999</v>
      </c>
      <c r="F250" s="82">
        <f t="shared" si="13"/>
        <v>28086.466937499998</v>
      </c>
      <c r="G250" s="74">
        <f t="shared" si="12"/>
        <v>6.7471374725025144E-4</v>
      </c>
      <c r="H250" s="76" t="str">
        <f>'JCN-R3 SP500 Total MRP 1'!H250</f>
        <v>n/a</v>
      </c>
      <c r="I250" s="76" t="str">
        <f t="shared" si="14"/>
        <v>n/a</v>
      </c>
      <c r="J250" s="76">
        <f>'JCN-R3 SP500 Total MRP 1'!J250</f>
        <v>5.5E-2</v>
      </c>
      <c r="K250" s="77">
        <f t="shared" si="15"/>
        <v>3.7109256098763832E-5</v>
      </c>
    </row>
    <row r="251" spans="2:11">
      <c r="B251" s="79" t="str">
        <f>'JCN-R3 SP500 Total MRP 1'!B251</f>
        <v>UnitedHealth Group Inc</v>
      </c>
      <c r="C251" s="80" t="str">
        <f>'JCN-R3 SP500 Total MRP 1'!C251</f>
        <v>UNH</v>
      </c>
      <c r="D251" s="81">
        <f>'JCN-R3 SP500 Total MRP 1'!D251</f>
        <v>309.87</v>
      </c>
      <c r="E251" s="82">
        <f>'JCN-R3 SP500 Total MRP 1'!E251</f>
        <v>905.67363</v>
      </c>
      <c r="F251" s="82">
        <f t="shared" si="13"/>
        <v>280641.08772810001</v>
      </c>
      <c r="G251" s="74">
        <f t="shared" si="12"/>
        <v>6.7417664298885767E-3</v>
      </c>
      <c r="H251" s="76">
        <f>'JCN-R3 SP500 Total MRP 1'!H251</f>
        <v>2.8528092425856008E-2</v>
      </c>
      <c r="I251" s="76">
        <f t="shared" si="14"/>
        <v>1.923297358253946E-4</v>
      </c>
      <c r="J251" s="76">
        <f>'JCN-R3 SP500 Total MRP 1'!J251</f>
        <v>0.03</v>
      </c>
      <c r="K251" s="77">
        <f t="shared" si="15"/>
        <v>2.022529928966573E-4</v>
      </c>
    </row>
    <row r="252" spans="2:11">
      <c r="B252" s="79" t="str">
        <f>'JCN-R3 SP500 Total MRP 1'!B252</f>
        <v>Blackstone Inc</v>
      </c>
      <c r="C252" s="80" t="str">
        <f>'JCN-R3 SP500 Total MRP 1'!C252</f>
        <v>BX</v>
      </c>
      <c r="D252" s="81">
        <f>'JCN-R3 SP500 Total MRP 1'!D252</f>
        <v>171.4</v>
      </c>
      <c r="E252" s="82">
        <f>'JCN-R3 SP500 Total MRP 1'!E252</f>
        <v>737.09167000000002</v>
      </c>
      <c r="F252" s="82" t="str">
        <f t="shared" si="13"/>
        <v>Excl.</v>
      </c>
      <c r="G252" s="74" t="str">
        <f t="shared" si="12"/>
        <v>Excl.</v>
      </c>
      <c r="H252" s="76">
        <f>'JCN-R3 SP500 Total MRP 1'!H252</f>
        <v>2.4037339556592766E-2</v>
      </c>
      <c r="I252" s="76" t="str">
        <f t="shared" si="14"/>
        <v>n/a</v>
      </c>
      <c r="J252" s="76">
        <f>'JCN-R3 SP500 Total MRP 1'!J252</f>
        <v>0.26</v>
      </c>
      <c r="K252" s="77" t="str">
        <f t="shared" si="15"/>
        <v>n/a</v>
      </c>
    </row>
    <row r="253" spans="2:11">
      <c r="B253" s="79" t="str">
        <f>'JCN-R3 SP500 Total MRP 1'!B253</f>
        <v>Ventas Inc</v>
      </c>
      <c r="C253" s="80" t="str">
        <f>'JCN-R3 SP500 Total MRP 1'!C253</f>
        <v>VTR</v>
      </c>
      <c r="D253" s="81">
        <f>'JCN-R3 SP500 Total MRP 1'!D253</f>
        <v>68.08</v>
      </c>
      <c r="E253" s="82">
        <f>'JCN-R3 SP500 Total MRP 1'!E253</f>
        <v>454.47118999999998</v>
      </c>
      <c r="F253" s="82" t="str">
        <f t="shared" si="13"/>
        <v>Excl.</v>
      </c>
      <c r="G253" s="74" t="str">
        <f t="shared" si="12"/>
        <v>Excl.</v>
      </c>
      <c r="H253" s="76">
        <f>'JCN-R3 SP500 Total MRP 1'!H253</f>
        <v>2.8202115158636899E-2</v>
      </c>
      <c r="I253" s="76" t="str">
        <f t="shared" si="14"/>
        <v>n/a</v>
      </c>
      <c r="J253" s="76">
        <f>'JCN-R3 SP500 Total MRP 1'!J253</f>
        <v>0.23</v>
      </c>
      <c r="K253" s="77" t="str">
        <f t="shared" si="15"/>
        <v>n/a</v>
      </c>
    </row>
    <row r="254" spans="2:11">
      <c r="B254" s="79" t="str">
        <f>'JCN-R3 SP500 Total MRP 1'!B254</f>
        <v>Labcorp Holdings Inc</v>
      </c>
      <c r="C254" s="80" t="str">
        <f>'JCN-R3 SP500 Total MRP 1'!C254</f>
        <v>LH</v>
      </c>
      <c r="D254" s="81">
        <f>'JCN-R3 SP500 Total MRP 1'!D254</f>
        <v>277.99</v>
      </c>
      <c r="E254" s="82">
        <f>'JCN-R3 SP500 Total MRP 1'!E254</f>
        <v>83.1</v>
      </c>
      <c r="F254" s="82">
        <f t="shared" si="13"/>
        <v>23100.969000000001</v>
      </c>
      <c r="G254" s="74">
        <f t="shared" si="12"/>
        <v>5.5494845235558364E-4</v>
      </c>
      <c r="H254" s="76">
        <f>'JCN-R3 SP500 Total MRP 1'!H254</f>
        <v>1.0360084895140112E-2</v>
      </c>
      <c r="I254" s="76">
        <f t="shared" si="14"/>
        <v>5.7493130788304637E-6</v>
      </c>
      <c r="J254" s="76">
        <f>'JCN-R3 SP500 Total MRP 1'!J254</f>
        <v>0.06</v>
      </c>
      <c r="K254" s="77">
        <f t="shared" si="15"/>
        <v>3.3296907141335018E-5</v>
      </c>
    </row>
    <row r="255" spans="2:11">
      <c r="B255" s="79" t="str">
        <f>'JCN-R3 SP500 Total MRP 1'!B255</f>
        <v>Vulcan Materials Co</v>
      </c>
      <c r="C255" s="80" t="str">
        <f>'JCN-R3 SP500 Total MRP 1'!C255</f>
        <v>VMC</v>
      </c>
      <c r="D255" s="81">
        <f>'JCN-R3 SP500 Total MRP 1'!D255</f>
        <v>291.16000000000003</v>
      </c>
      <c r="E255" s="82">
        <f>'JCN-R3 SP500 Total MRP 1'!E255</f>
        <v>132.12415999999999</v>
      </c>
      <c r="F255" s="82">
        <f t="shared" si="13"/>
        <v>38469.2704256</v>
      </c>
      <c r="G255" s="74">
        <f t="shared" si="12"/>
        <v>9.241370821256522E-4</v>
      </c>
      <c r="H255" s="76">
        <f>'JCN-R3 SP500 Total MRP 1'!H255</f>
        <v>6.7316939139991754E-3</v>
      </c>
      <c r="I255" s="76">
        <f t="shared" si="14"/>
        <v>6.2210079714462089E-6</v>
      </c>
      <c r="J255" s="76">
        <f>'JCN-R3 SP500 Total MRP 1'!J255</f>
        <v>7.4999999999999997E-2</v>
      </c>
      <c r="K255" s="77">
        <f t="shared" si="15"/>
        <v>6.9310281159423907E-5</v>
      </c>
    </row>
    <row r="256" spans="2:11">
      <c r="B256" s="79" t="str">
        <f>'JCN-R3 SP500 Total MRP 1'!B256</f>
        <v>Weyerhaeuser Co</v>
      </c>
      <c r="C256" s="80" t="str">
        <f>'JCN-R3 SP500 Total MRP 1'!C256</f>
        <v>WY</v>
      </c>
      <c r="D256" s="81">
        <f>'JCN-R3 SP500 Total MRP 1'!D256</f>
        <v>25.87</v>
      </c>
      <c r="E256" s="82">
        <f>'JCN-R3 SP500 Total MRP 1'!E256</f>
        <v>721.51099999999997</v>
      </c>
      <c r="F256" s="82">
        <f t="shared" si="13"/>
        <v>18665.489570000002</v>
      </c>
      <c r="G256" s="74">
        <f t="shared" si="12"/>
        <v>4.4839610621228874E-4</v>
      </c>
      <c r="H256" s="76">
        <f>'JCN-R3 SP500 Total MRP 1'!H256</f>
        <v>3.2470042520293771E-2</v>
      </c>
      <c r="I256" s="76">
        <f t="shared" si="14"/>
        <v>1.4559440634647177E-5</v>
      </c>
      <c r="J256" s="76">
        <f>'JCN-R3 SP500 Total MRP 1'!J256</f>
        <v>6.5000000000000002E-2</v>
      </c>
      <c r="K256" s="77">
        <f t="shared" si="15"/>
        <v>2.9145746903798768E-5</v>
      </c>
    </row>
    <row r="257" spans="2:11">
      <c r="B257" s="79" t="str">
        <f>'JCN-R3 SP500 Total MRP 1'!B257</f>
        <v>Williams Cos Inc/The</v>
      </c>
      <c r="C257" s="80" t="str">
        <f>'JCN-R3 SP500 Total MRP 1'!C257</f>
        <v>WMB</v>
      </c>
      <c r="D257" s="81">
        <f>'JCN-R3 SP500 Total MRP 1'!D257</f>
        <v>57.88</v>
      </c>
      <c r="E257" s="82">
        <f>'JCN-R3 SP500 Total MRP 1'!E257</f>
        <v>1221.17743</v>
      </c>
      <c r="F257" s="82">
        <f t="shared" si="13"/>
        <v>70681.7496484</v>
      </c>
      <c r="G257" s="74">
        <f t="shared" si="12"/>
        <v>1.6979689283667884E-3</v>
      </c>
      <c r="H257" s="76">
        <f>'JCN-R3 SP500 Total MRP 1'!H257</f>
        <v>3.455425017277125E-2</v>
      </c>
      <c r="I257" s="76">
        <f t="shared" si="14"/>
        <v>5.8672043136378316E-5</v>
      </c>
      <c r="J257" s="76">
        <f>'JCN-R3 SP500 Total MRP 1'!J257</f>
        <v>9.5000000000000001E-2</v>
      </c>
      <c r="K257" s="77">
        <f t="shared" si="15"/>
        <v>1.6130704819484489E-4</v>
      </c>
    </row>
    <row r="258" spans="2:11">
      <c r="B258" s="79" t="str">
        <f>'JCN-R3 SP500 Total MRP 1'!B258</f>
        <v>Constellation Energy Corp</v>
      </c>
      <c r="C258" s="80" t="str">
        <f>'JCN-R3 SP500 Total MRP 1'!C258</f>
        <v>CEG</v>
      </c>
      <c r="D258" s="81">
        <f>'JCN-R3 SP500 Total MRP 1'!D258</f>
        <v>307.98</v>
      </c>
      <c r="E258" s="82">
        <f>'JCN-R3 SP500 Total MRP 1'!E258</f>
        <v>312.40557999999999</v>
      </c>
      <c r="F258" s="82">
        <f t="shared" si="13"/>
        <v>96214.670528400005</v>
      </c>
      <c r="G258" s="74">
        <f t="shared" si="12"/>
        <v>2.31133951582888E-3</v>
      </c>
      <c r="H258" s="76">
        <f>'JCN-R3 SP500 Total MRP 1'!H258</f>
        <v>5.0366906942009215E-3</v>
      </c>
      <c r="I258" s="76">
        <f t="shared" si="14"/>
        <v>1.1641502230514183E-5</v>
      </c>
      <c r="J258" s="76">
        <f>'JCN-R3 SP500 Total MRP 1'!J258</f>
        <v>0.18</v>
      </c>
      <c r="K258" s="77">
        <f t="shared" si="15"/>
        <v>4.1604111284919838E-4</v>
      </c>
    </row>
    <row r="259" spans="2:11">
      <c r="B259" s="79" t="str">
        <f>'JCN-R3 SP500 Total MRP 1'!B259</f>
        <v>WEC Energy Group Inc</v>
      </c>
      <c r="C259" s="80" t="str">
        <f>'JCN-R3 SP500 Total MRP 1'!C259</f>
        <v>WEC</v>
      </c>
      <c r="D259" s="81">
        <f>'JCN-R3 SP500 Total MRP 1'!D259</f>
        <v>106.51</v>
      </c>
      <c r="E259" s="82">
        <f>'JCN-R3 SP500 Total MRP 1'!E259</f>
        <v>321.8664</v>
      </c>
      <c r="F259" s="82">
        <f t="shared" si="13"/>
        <v>34281.990264</v>
      </c>
      <c r="G259" s="74">
        <f t="shared" si="12"/>
        <v>8.235471611894716E-4</v>
      </c>
      <c r="H259" s="76">
        <f>'JCN-R3 SP500 Total MRP 1'!H259</f>
        <v>3.3517979532438263E-2</v>
      </c>
      <c r="I259" s="76">
        <f t="shared" si="14"/>
        <v>2.7603636892746346E-5</v>
      </c>
      <c r="J259" s="76">
        <f>'JCN-R3 SP500 Total MRP 1'!J259</f>
        <v>0.06</v>
      </c>
      <c r="K259" s="77">
        <f t="shared" si="15"/>
        <v>4.9412829671368297E-5</v>
      </c>
    </row>
    <row r="260" spans="2:11">
      <c r="B260" s="79" t="str">
        <f>'JCN-R3 SP500 Total MRP 1'!B260</f>
        <v>Adobe Inc</v>
      </c>
      <c r="C260" s="80" t="str">
        <f>'JCN-R3 SP500 Total MRP 1'!C260</f>
        <v>ADBE</v>
      </c>
      <c r="D260" s="81">
        <f>'JCN-R3 SP500 Total MRP 1'!D260</f>
        <v>356.7</v>
      </c>
      <c r="E260" s="82">
        <f>'JCN-R3 SP500 Total MRP 1'!E260</f>
        <v>424.2</v>
      </c>
      <c r="F260" s="82">
        <f t="shared" si="13"/>
        <v>151312.13999999998</v>
      </c>
      <c r="G260" s="74">
        <f t="shared" si="12"/>
        <v>3.6349314141589212E-3</v>
      </c>
      <c r="H260" s="76" t="str">
        <f>'JCN-R3 SP500 Total MRP 1'!H260</f>
        <v>n/a</v>
      </c>
      <c r="I260" s="76" t="str">
        <f t="shared" si="14"/>
        <v>n/a</v>
      </c>
      <c r="J260" s="76">
        <f>'JCN-R3 SP500 Total MRP 1'!J260</f>
        <v>0.14000000000000001</v>
      </c>
      <c r="K260" s="77">
        <f t="shared" si="15"/>
        <v>5.0889039798224906E-4</v>
      </c>
    </row>
    <row r="261" spans="2:11">
      <c r="B261" s="79" t="str">
        <f>'JCN-R3 SP500 Total MRP 1'!B261</f>
        <v>Vistra Corp</v>
      </c>
      <c r="C261" s="80" t="str">
        <f>'JCN-R3 SP500 Total MRP 1'!C261</f>
        <v>VST</v>
      </c>
      <c r="D261" s="81">
        <f>'JCN-R3 SP500 Total MRP 1'!D261</f>
        <v>189.11</v>
      </c>
      <c r="E261" s="82">
        <f>'JCN-R3 SP500 Total MRP 1'!E261</f>
        <v>338.82031999999998</v>
      </c>
      <c r="F261" s="82" t="str">
        <f t="shared" si="13"/>
        <v>Excl.</v>
      </c>
      <c r="G261" s="74" t="str">
        <f t="shared" si="12"/>
        <v>Excl.</v>
      </c>
      <c r="H261" s="76">
        <f>'JCN-R3 SP500 Total MRP 1'!H261</f>
        <v>4.7802866056792341E-3</v>
      </c>
      <c r="I261" s="76" t="str">
        <f t="shared" si="14"/>
        <v>n/a</v>
      </c>
      <c r="J261" s="76">
        <f>'JCN-R3 SP500 Total MRP 1'!J261</f>
        <v>0.30499999999999999</v>
      </c>
      <c r="K261" s="77" t="str">
        <f t="shared" si="15"/>
        <v>n/a</v>
      </c>
    </row>
    <row r="262" spans="2:11">
      <c r="B262" s="79" t="str">
        <f>'JCN-R3 SP500 Total MRP 1'!B262</f>
        <v>AES Corp/The</v>
      </c>
      <c r="C262" s="80" t="str">
        <f>'JCN-R3 SP500 Total MRP 1'!C262</f>
        <v>AES</v>
      </c>
      <c r="D262" s="81">
        <f>'JCN-R3 SP500 Total MRP 1'!D262</f>
        <v>13.54</v>
      </c>
      <c r="E262" s="82">
        <f>'JCN-R3 SP500 Total MRP 1'!E262</f>
        <v>712.04956000000004</v>
      </c>
      <c r="F262" s="82" t="str">
        <f t="shared" si="13"/>
        <v>Excl.</v>
      </c>
      <c r="G262" s="74" t="str">
        <f t="shared" si="12"/>
        <v>Excl.</v>
      </c>
      <c r="H262" s="76">
        <f>'JCN-R3 SP500 Total MRP 1'!H262</f>
        <v>5.1979320531757758E-2</v>
      </c>
      <c r="I262" s="76" t="str">
        <f t="shared" si="14"/>
        <v>n/a</v>
      </c>
      <c r="J262" s="76">
        <f>'JCN-R3 SP500 Total MRP 1'!J262</f>
        <v>0.3</v>
      </c>
      <c r="K262" s="77" t="str">
        <f t="shared" si="15"/>
        <v>n/a</v>
      </c>
    </row>
    <row r="263" spans="2:11">
      <c r="B263" s="79" t="str">
        <f>'JCN-R3 SP500 Total MRP 1'!B263</f>
        <v>Expeditors International of Washington Inc</v>
      </c>
      <c r="C263" s="80" t="str">
        <f>'JCN-R3 SP500 Total MRP 1'!C263</f>
        <v>EXPD</v>
      </c>
      <c r="D263" s="81">
        <f>'JCN-R3 SP500 Total MRP 1'!D263</f>
        <v>120.54</v>
      </c>
      <c r="E263" s="82">
        <f>'JCN-R3 SP500 Total MRP 1'!E263</f>
        <v>135.71852000000001</v>
      </c>
      <c r="F263" s="82" t="str">
        <f t="shared" si="13"/>
        <v>Excl.</v>
      </c>
      <c r="G263" s="74" t="str">
        <f t="shared" si="12"/>
        <v>Excl.</v>
      </c>
      <c r="H263" s="76">
        <f>'JCN-R3 SP500 Total MRP 1'!H263</f>
        <v>1.2775842044134726E-2</v>
      </c>
      <c r="I263" s="76" t="str">
        <f t="shared" si="14"/>
        <v>n/a</v>
      </c>
      <c r="J263" s="76">
        <f>'JCN-R3 SP500 Total MRP 1'!J263</f>
        <v>-5.0000000000000001E-3</v>
      </c>
      <c r="K263" s="77" t="str">
        <f t="shared" si="15"/>
        <v>n/a</v>
      </c>
    </row>
    <row r="264" spans="2:11">
      <c r="B264" s="79" t="str">
        <f>'JCN-R3 SP500 Total MRP 1'!B264</f>
        <v>Amgen Inc</v>
      </c>
      <c r="C264" s="80" t="str">
        <f>'JCN-R3 SP500 Total MRP 1'!C264</f>
        <v>AMGN</v>
      </c>
      <c r="D264" s="81">
        <f>'JCN-R3 SP500 Total MRP 1'!D264</f>
        <v>287.70999999999998</v>
      </c>
      <c r="E264" s="82">
        <f>'JCN-R3 SP500 Total MRP 1'!E264</f>
        <v>538.36185</v>
      </c>
      <c r="F264" s="82">
        <f t="shared" si="13"/>
        <v>154892.0878635</v>
      </c>
      <c r="G264" s="74">
        <f t="shared" si="12"/>
        <v>3.7209315523506572E-3</v>
      </c>
      <c r="H264" s="76">
        <f>'JCN-R3 SP500 Total MRP 1'!H264</f>
        <v>3.3088874213617878E-2</v>
      </c>
      <c r="I264" s="76">
        <f t="shared" si="14"/>
        <v>1.231214360932128E-4</v>
      </c>
      <c r="J264" s="76">
        <f>'JCN-R3 SP500 Total MRP 1'!J264</f>
        <v>5.5E-2</v>
      </c>
      <c r="K264" s="77">
        <f t="shared" si="15"/>
        <v>2.0465123537928616E-4</v>
      </c>
    </row>
    <row r="265" spans="2:11">
      <c r="B265" s="79" t="str">
        <f>'JCN-R3 SP500 Total MRP 1'!B265</f>
        <v>Apple Inc</v>
      </c>
      <c r="C265" s="80" t="str">
        <f>'JCN-R3 SP500 Total MRP 1'!C265</f>
        <v>AAPL</v>
      </c>
      <c r="D265" s="81">
        <f>'JCN-R3 SP500 Total MRP 1'!D265</f>
        <v>232.14</v>
      </c>
      <c r="E265" s="82">
        <f>'JCN-R3 SP500 Total MRP 1'!E265</f>
        <v>14840.39</v>
      </c>
      <c r="F265" s="82">
        <f t="shared" si="13"/>
        <v>3445048.1345999995</v>
      </c>
      <c r="G265" s="74">
        <f t="shared" si="12"/>
        <v>8.2759477777177237E-2</v>
      </c>
      <c r="H265" s="76">
        <f>'JCN-R3 SP500 Total MRP 1'!H265</f>
        <v>4.4800551391401744E-3</v>
      </c>
      <c r="I265" s="76">
        <f t="shared" si="14"/>
        <v>3.7076702372819994E-4</v>
      </c>
      <c r="J265" s="76">
        <f>'JCN-R3 SP500 Total MRP 1'!J265</f>
        <v>0.1</v>
      </c>
      <c r="K265" s="77">
        <f t="shared" si="15"/>
        <v>8.2759477777177241E-3</v>
      </c>
    </row>
    <row r="266" spans="2:11">
      <c r="B266" s="79" t="str">
        <f>'JCN-R3 SP500 Total MRP 1'!B266</f>
        <v>Autodesk Inc</v>
      </c>
      <c r="C266" s="80" t="str">
        <f>'JCN-R3 SP500 Total MRP 1'!C266</f>
        <v>ADSK</v>
      </c>
      <c r="D266" s="81">
        <f>'JCN-R3 SP500 Total MRP 1'!D266</f>
        <v>314.7</v>
      </c>
      <c r="E266" s="82">
        <f>'JCN-R3 SP500 Total MRP 1'!E266</f>
        <v>214</v>
      </c>
      <c r="F266" s="82">
        <f t="shared" si="13"/>
        <v>67345.8</v>
      </c>
      <c r="G266" s="74">
        <f t="shared" si="12"/>
        <v>1.6178302945927796E-3</v>
      </c>
      <c r="H266" s="76" t="str">
        <f>'JCN-R3 SP500 Total MRP 1'!H266</f>
        <v>n/a</v>
      </c>
      <c r="I266" s="76" t="str">
        <f t="shared" si="14"/>
        <v>n/a</v>
      </c>
      <c r="J266" s="76">
        <f>'JCN-R3 SP500 Total MRP 1'!J266</f>
        <v>0.105</v>
      </c>
      <c r="K266" s="77">
        <f t="shared" si="15"/>
        <v>1.6987218093224185E-4</v>
      </c>
    </row>
    <row r="267" spans="2:11">
      <c r="B267" s="79" t="str">
        <f>'JCN-R3 SP500 Total MRP 1'!B267</f>
        <v>Cintas Corp</v>
      </c>
      <c r="C267" s="80" t="str">
        <f>'JCN-R3 SP500 Total MRP 1'!C267</f>
        <v>CTAS</v>
      </c>
      <c r="D267" s="81">
        <f>'JCN-R3 SP500 Total MRP 1'!D267</f>
        <v>210.03</v>
      </c>
      <c r="E267" s="82">
        <f>'JCN-R3 SP500 Total MRP 1'!E267</f>
        <v>402.97793000000001</v>
      </c>
      <c r="F267" s="82">
        <f t="shared" si="13"/>
        <v>84637.454637900009</v>
      </c>
      <c r="G267" s="74">
        <f t="shared" si="12"/>
        <v>2.0332231285457563E-3</v>
      </c>
      <c r="H267" s="76">
        <f>'JCN-R3 SP500 Total MRP 1'!H267</f>
        <v>8.5702042565347809E-3</v>
      </c>
      <c r="I267" s="76">
        <f t="shared" si="14"/>
        <v>1.7425137510747804E-5</v>
      </c>
      <c r="J267" s="76">
        <f>'JCN-R3 SP500 Total MRP 1'!J267</f>
        <v>0.14000000000000001</v>
      </c>
      <c r="K267" s="77">
        <f t="shared" si="15"/>
        <v>2.8465123799640592E-4</v>
      </c>
    </row>
    <row r="268" spans="2:11">
      <c r="B268" s="79" t="str">
        <f>'JCN-R3 SP500 Total MRP 1'!B268</f>
        <v>Comcast Corp</v>
      </c>
      <c r="C268" s="80" t="str">
        <f>'JCN-R3 SP500 Total MRP 1'!C268</f>
        <v>CMCSA</v>
      </c>
      <c r="D268" s="81">
        <f>'JCN-R3 SP500 Total MRP 1'!D268</f>
        <v>33.97</v>
      </c>
      <c r="E268" s="82">
        <f>'JCN-R3 SP500 Total MRP 1'!E268</f>
        <v>3682.7621300000001</v>
      </c>
      <c r="F268" s="82">
        <f t="shared" si="13"/>
        <v>125103.4295561</v>
      </c>
      <c r="G268" s="74">
        <f t="shared" si="12"/>
        <v>3.005326513209618E-3</v>
      </c>
      <c r="H268" s="76">
        <f>'JCN-R3 SP500 Total MRP 1'!H268</f>
        <v>3.8857815719752727E-2</v>
      </c>
      <c r="I268" s="76">
        <f t="shared" si="14"/>
        <v>1.1678042382798634E-4</v>
      </c>
      <c r="J268" s="76">
        <f>'JCN-R3 SP500 Total MRP 1'!J268</f>
        <v>7.4999999999999997E-2</v>
      </c>
      <c r="K268" s="77">
        <f t="shared" si="15"/>
        <v>2.2539948849072133E-4</v>
      </c>
    </row>
    <row r="269" spans="2:11">
      <c r="B269" s="79" t="str">
        <f>'JCN-R3 SP500 Total MRP 1'!B269</f>
        <v>Molson Coors Beverage Co</v>
      </c>
      <c r="C269" s="80" t="str">
        <f>'JCN-R3 SP500 Total MRP 1'!C269</f>
        <v>TAP</v>
      </c>
      <c r="D269" s="81">
        <f>'JCN-R3 SP500 Total MRP 1'!D269</f>
        <v>50.49</v>
      </c>
      <c r="E269" s="82">
        <f>'JCN-R3 SP500 Total MRP 1'!E269</f>
        <v>185.38756000000001</v>
      </c>
      <c r="F269" s="82">
        <f t="shared" si="13"/>
        <v>9360.2179044000004</v>
      </c>
      <c r="G269" s="74">
        <f t="shared" si="12"/>
        <v>2.2485803256814919E-4</v>
      </c>
      <c r="H269" s="76">
        <f>'JCN-R3 SP500 Total MRP 1'!H269</f>
        <v>3.7235096058625468E-2</v>
      </c>
      <c r="I269" s="76">
        <f t="shared" si="14"/>
        <v>8.372610442228569E-6</v>
      </c>
      <c r="J269" s="76">
        <f>'JCN-R3 SP500 Total MRP 1'!J269</f>
        <v>0.11</v>
      </c>
      <c r="K269" s="77">
        <f t="shared" si="15"/>
        <v>2.4734383582496411E-5</v>
      </c>
    </row>
    <row r="270" spans="2:11">
      <c r="B270" s="79" t="str">
        <f>'JCN-R3 SP500 Total MRP 1'!B270</f>
        <v>KLA Corp</v>
      </c>
      <c r="C270" s="80" t="str">
        <f>'JCN-R3 SP500 Total MRP 1'!C270</f>
        <v>KLAC</v>
      </c>
      <c r="D270" s="81">
        <f>'JCN-R3 SP500 Total MRP 1'!D270</f>
        <v>872</v>
      </c>
      <c r="E270" s="82">
        <f>'JCN-R3 SP500 Total MRP 1'!E270</f>
        <v>131.96136999999999</v>
      </c>
      <c r="F270" s="82">
        <f t="shared" si="13"/>
        <v>115070.31464</v>
      </c>
      <c r="G270" s="74">
        <f t="shared" si="12"/>
        <v>2.7643036541687089E-3</v>
      </c>
      <c r="H270" s="76">
        <f>'JCN-R3 SP500 Total MRP 1'!H270</f>
        <v>8.7155963302752281E-3</v>
      </c>
      <c r="I270" s="76">
        <f t="shared" si="14"/>
        <v>2.4092554784039203E-5</v>
      </c>
      <c r="J270" s="76">
        <f>'JCN-R3 SP500 Total MRP 1'!J270</f>
        <v>0.125</v>
      </c>
      <c r="K270" s="77">
        <f t="shared" si="15"/>
        <v>3.4553795677108861E-4</v>
      </c>
    </row>
    <row r="271" spans="2:11">
      <c r="B271" s="79" t="str">
        <f>'JCN-R3 SP500 Total MRP 1'!B271</f>
        <v>Marriott International Inc/MD</v>
      </c>
      <c r="C271" s="80" t="str">
        <f>'JCN-R3 SP500 Total MRP 1'!C271</f>
        <v>MAR</v>
      </c>
      <c r="D271" s="81">
        <f>'JCN-R3 SP500 Total MRP 1'!D271</f>
        <v>267.86</v>
      </c>
      <c r="E271" s="82">
        <f>'JCN-R3 SP500 Total MRP 1'!E271</f>
        <v>271.45783999999998</v>
      </c>
      <c r="F271" s="82">
        <f t="shared" si="13"/>
        <v>72712.697022399996</v>
      </c>
      <c r="G271" s="74">
        <f t="shared" si="12"/>
        <v>1.7467578385643189E-3</v>
      </c>
      <c r="H271" s="76">
        <f>'JCN-R3 SP500 Total MRP 1'!H271</f>
        <v>1.000522661091615E-2</v>
      </c>
      <c r="I271" s="76">
        <f t="shared" si="14"/>
        <v>1.7476708009230101E-5</v>
      </c>
      <c r="J271" s="76">
        <f>'JCN-R3 SP500 Total MRP 1'!J271</f>
        <v>0.09</v>
      </c>
      <c r="K271" s="77">
        <f t="shared" si="15"/>
        <v>1.572082054707887E-4</v>
      </c>
    </row>
    <row r="272" spans="2:11">
      <c r="B272" s="79" t="str">
        <f>'JCN-R3 SP500 Total MRP 1'!B272</f>
        <v>Fiserv Inc</v>
      </c>
      <c r="C272" s="80" t="str">
        <f>'JCN-R3 SP500 Total MRP 1'!C272</f>
        <v>FI</v>
      </c>
      <c r="D272" s="81">
        <f>'JCN-R3 SP500 Total MRP 1'!D272</f>
        <v>138.18</v>
      </c>
      <c r="E272" s="82">
        <f>'JCN-R3 SP500 Total MRP 1'!E272</f>
        <v>543.59317999999996</v>
      </c>
      <c r="F272" s="82">
        <f t="shared" si="13"/>
        <v>75113.705612399994</v>
      </c>
      <c r="G272" s="74">
        <f t="shared" si="12"/>
        <v>1.8044366312207204E-3</v>
      </c>
      <c r="H272" s="76" t="str">
        <f>'JCN-R3 SP500 Total MRP 1'!H272</f>
        <v>n/a</v>
      </c>
      <c r="I272" s="76" t="str">
        <f t="shared" si="14"/>
        <v>n/a</v>
      </c>
      <c r="J272" s="76">
        <f>'JCN-R3 SP500 Total MRP 1'!J272</f>
        <v>0.1</v>
      </c>
      <c r="K272" s="77">
        <f t="shared" si="15"/>
        <v>1.8044366312207206E-4</v>
      </c>
    </row>
    <row r="273" spans="2:11">
      <c r="B273" s="79" t="str">
        <f>'JCN-R3 SP500 Total MRP 1'!B273</f>
        <v>McCormick &amp; Co Inc/MD</v>
      </c>
      <c r="C273" s="80" t="str">
        <f>'JCN-R3 SP500 Total MRP 1'!C273</f>
        <v>MKC</v>
      </c>
      <c r="D273" s="81">
        <f>'JCN-R3 SP500 Total MRP 1'!D273</f>
        <v>70.37</v>
      </c>
      <c r="E273" s="82">
        <f>'JCN-R3 SP500 Total MRP 1'!E273</f>
        <v>253.0412</v>
      </c>
      <c r="F273" s="82">
        <f t="shared" si="13"/>
        <v>17806.509244000001</v>
      </c>
      <c r="G273" s="74">
        <f t="shared" si="12"/>
        <v>4.277610496258055E-4</v>
      </c>
      <c r="H273" s="76">
        <f>'JCN-R3 SP500 Total MRP 1'!H273</f>
        <v>2.5579081995168399E-2</v>
      </c>
      <c r="I273" s="76">
        <f t="shared" si="14"/>
        <v>1.0941734962717777E-5</v>
      </c>
      <c r="J273" s="76">
        <f>'JCN-R3 SP500 Total MRP 1'!J273</f>
        <v>0.06</v>
      </c>
      <c r="K273" s="77">
        <f t="shared" si="15"/>
        <v>2.5665662977548331E-5</v>
      </c>
    </row>
    <row r="274" spans="2:11">
      <c r="B274" s="79" t="str">
        <f>'JCN-R3 SP500 Total MRP 1'!B274</f>
        <v>PACCAR Inc</v>
      </c>
      <c r="C274" s="80" t="str">
        <f>'JCN-R3 SP500 Total MRP 1'!C274</f>
        <v>PCAR</v>
      </c>
      <c r="D274" s="81">
        <f>'JCN-R3 SP500 Total MRP 1'!D274</f>
        <v>99.98</v>
      </c>
      <c r="E274" s="82">
        <f>'JCN-R3 SP500 Total MRP 1'!E274</f>
        <v>525.10338999999999</v>
      </c>
      <c r="F274" s="82">
        <f t="shared" si="13"/>
        <v>52499.8369322</v>
      </c>
      <c r="G274" s="74">
        <f t="shared" si="12"/>
        <v>1.2611896606780826E-3</v>
      </c>
      <c r="H274" s="76">
        <f>'JCN-R3 SP500 Total MRP 1'!H274</f>
        <v>1.3202640528105623E-2</v>
      </c>
      <c r="I274" s="76">
        <f t="shared" si="14"/>
        <v>1.6651033727696231E-5</v>
      </c>
      <c r="J274" s="76">
        <f>'JCN-R3 SP500 Total MRP 1'!J274</f>
        <v>0.14499999999999999</v>
      </c>
      <c r="K274" s="77">
        <f t="shared" si="15"/>
        <v>1.8287250079832197E-4</v>
      </c>
    </row>
    <row r="275" spans="2:11">
      <c r="B275" s="79" t="str">
        <f>'JCN-R3 SP500 Total MRP 1'!B275</f>
        <v>Costco Wholesale Corp</v>
      </c>
      <c r="C275" s="80" t="str">
        <f>'JCN-R3 SP500 Total MRP 1'!C275</f>
        <v>COST</v>
      </c>
      <c r="D275" s="81">
        <f>'JCN-R3 SP500 Total MRP 1'!D275</f>
        <v>943.32</v>
      </c>
      <c r="E275" s="82">
        <f>'JCN-R3 SP500 Total MRP 1'!E275</f>
        <v>443.47708999999998</v>
      </c>
      <c r="F275" s="82">
        <f t="shared" si="13"/>
        <v>418340.80853879999</v>
      </c>
      <c r="G275" s="74">
        <f t="shared" si="12"/>
        <v>1.0049690307613962E-2</v>
      </c>
      <c r="H275" s="76">
        <f>'JCN-R3 SP500 Total MRP 1'!H275</f>
        <v>5.5124454055887721E-3</v>
      </c>
      <c r="I275" s="76">
        <f t="shared" si="14"/>
        <v>5.5398369163796599E-5</v>
      </c>
      <c r="J275" s="76">
        <f>'JCN-R3 SP500 Total MRP 1'!J275</f>
        <v>0.1</v>
      </c>
      <c r="K275" s="77">
        <f t="shared" si="15"/>
        <v>1.0049690307613963E-3</v>
      </c>
    </row>
    <row r="276" spans="2:11">
      <c r="B276" s="79" t="str">
        <f>'JCN-R3 SP500 Total MRP 1'!B276</f>
        <v>Stryker Corp</v>
      </c>
      <c r="C276" s="80" t="str">
        <f>'JCN-R3 SP500 Total MRP 1'!C276</f>
        <v>SYK</v>
      </c>
      <c r="D276" s="81">
        <f>'JCN-R3 SP500 Total MRP 1'!D276</f>
        <v>391.41</v>
      </c>
      <c r="E276" s="82">
        <f>'JCN-R3 SP500 Total MRP 1'!E276</f>
        <v>382.3073</v>
      </c>
      <c r="F276" s="82">
        <f t="shared" si="13"/>
        <v>149638.90029300001</v>
      </c>
      <c r="G276" s="74">
        <f t="shared" si="12"/>
        <v>3.5947356203885582E-3</v>
      </c>
      <c r="H276" s="76">
        <f>'JCN-R3 SP500 Total MRP 1'!H276</f>
        <v>8.5843488924657006E-3</v>
      </c>
      <c r="I276" s="76">
        <f t="shared" si="14"/>
        <v>3.085846474158952E-5</v>
      </c>
      <c r="J276" s="76">
        <f>'JCN-R3 SP500 Total MRP 1'!J276</f>
        <v>9.5000000000000001E-2</v>
      </c>
      <c r="K276" s="77">
        <f t="shared" si="15"/>
        <v>3.4149988393691302E-4</v>
      </c>
    </row>
    <row r="277" spans="2:11">
      <c r="B277" s="79" t="str">
        <f>'JCN-R3 SP500 Total MRP 1'!B277</f>
        <v>Tyson Foods Inc</v>
      </c>
      <c r="C277" s="80" t="str">
        <f>'JCN-R3 SP500 Total MRP 1'!C277</f>
        <v>TSN</v>
      </c>
      <c r="D277" s="81">
        <f>'JCN-R3 SP500 Total MRP 1'!D277</f>
        <v>56.78</v>
      </c>
      <c r="E277" s="82">
        <f>'JCN-R3 SP500 Total MRP 1'!E277</f>
        <v>285.76038</v>
      </c>
      <c r="F277" s="82">
        <f t="shared" si="13"/>
        <v>16225.4743764</v>
      </c>
      <c r="G277" s="74">
        <f t="shared" si="12"/>
        <v>3.8978026826140316E-4</v>
      </c>
      <c r="H277" s="76">
        <f>'JCN-R3 SP500 Total MRP 1'!H277</f>
        <v>3.522367030644593E-2</v>
      </c>
      <c r="I277" s="76">
        <f t="shared" si="14"/>
        <v>1.3729491661197715E-5</v>
      </c>
      <c r="J277" s="76">
        <f>'JCN-R3 SP500 Total MRP 1'!J277</f>
        <v>0.04</v>
      </c>
      <c r="K277" s="77">
        <f t="shared" si="15"/>
        <v>1.5591210730456126E-5</v>
      </c>
    </row>
    <row r="278" spans="2:11">
      <c r="B278" s="79" t="str">
        <f>'JCN-R3 SP500 Total MRP 1'!B278</f>
        <v>Lamb Weston Holdings Inc</v>
      </c>
      <c r="C278" s="80" t="str">
        <f>'JCN-R3 SP500 Total MRP 1'!C278</f>
        <v>LW</v>
      </c>
      <c r="D278" s="81">
        <f>'JCN-R3 SP500 Total MRP 1'!D278</f>
        <v>57.53</v>
      </c>
      <c r="E278" s="82">
        <f>'JCN-R3 SP500 Total MRP 1'!E278</f>
        <v>139.35471999999999</v>
      </c>
      <c r="F278" s="82">
        <f t="shared" si="13"/>
        <v>8017.0770415999996</v>
      </c>
      <c r="G278" s="74">
        <f t="shared" si="12"/>
        <v>1.925921157961556E-4</v>
      </c>
      <c r="H278" s="76">
        <f>'JCN-R3 SP500 Total MRP 1'!H278</f>
        <v>2.5725708326090734E-2</v>
      </c>
      <c r="I278" s="76">
        <f t="shared" si="14"/>
        <v>4.954568596876591E-6</v>
      </c>
      <c r="J278" s="76">
        <f>'JCN-R3 SP500 Total MRP 1'!J278</f>
        <v>4.4999999999999998E-2</v>
      </c>
      <c r="K278" s="77">
        <f t="shared" si="15"/>
        <v>8.6666452108270011E-6</v>
      </c>
    </row>
    <row r="279" spans="2:11">
      <c r="B279" s="79" t="str">
        <f>'JCN-R3 SP500 Total MRP 1'!B279</f>
        <v>Applied Materials Inc</v>
      </c>
      <c r="C279" s="80" t="str">
        <f>'JCN-R3 SP500 Total MRP 1'!C279</f>
        <v>AMAT</v>
      </c>
      <c r="D279" s="81">
        <f>'JCN-R3 SP500 Total MRP 1'!D279</f>
        <v>160.76</v>
      </c>
      <c r="E279" s="82">
        <f>'JCN-R3 SP500 Total MRP 1'!E279</f>
        <v>796.64242999999999</v>
      </c>
      <c r="F279" s="82">
        <f t="shared" si="13"/>
        <v>128068.23704679999</v>
      </c>
      <c r="G279" s="74">
        <f t="shared" ref="G279:G342" si="16">IF(F279="Excl.","Excl.",F279/SUM($F$23:$F$525))</f>
        <v>3.0765492973489415E-3</v>
      </c>
      <c r="H279" s="76">
        <f>'JCN-R3 SP500 Total MRP 1'!H279</f>
        <v>1.1445633242100026E-2</v>
      </c>
      <c r="I279" s="76">
        <f t="shared" si="14"/>
        <v>3.5213054908696523E-5</v>
      </c>
      <c r="J279" s="76">
        <f>'JCN-R3 SP500 Total MRP 1'!J279</f>
        <v>0.09</v>
      </c>
      <c r="K279" s="77">
        <f t="shared" si="15"/>
        <v>2.7688943676140471E-4</v>
      </c>
    </row>
    <row r="280" spans="2:11">
      <c r="B280" s="79" t="str">
        <f>'JCN-R3 SP500 Total MRP 1'!B280</f>
        <v>Cardinal Health Inc</v>
      </c>
      <c r="C280" s="80" t="str">
        <f>'JCN-R3 SP500 Total MRP 1'!C280</f>
        <v>CAH</v>
      </c>
      <c r="D280" s="81">
        <f>'JCN-R3 SP500 Total MRP 1'!D280</f>
        <v>148.78</v>
      </c>
      <c r="E280" s="82">
        <f>'JCN-R3 SP500 Total MRP 1'!E280</f>
        <v>238.79365000000001</v>
      </c>
      <c r="F280" s="82">
        <f t="shared" ref="F280:F343" si="17">IF(OR(J280="",J280&gt;0.2,J280&lt;0),"Excl.",D280*E280)</f>
        <v>35527.719247000001</v>
      </c>
      <c r="G280" s="74">
        <f t="shared" si="16"/>
        <v>8.5347297820478148E-4</v>
      </c>
      <c r="H280" s="76">
        <f>'JCN-R3 SP500 Total MRP 1'!H280</f>
        <v>1.3730340099475737E-2</v>
      </c>
      <c r="I280" s="76">
        <f t="shared" ref="I280:I343" si="18">IFERROR($H280*$G280, "n/a")</f>
        <v>1.1718474256464092E-5</v>
      </c>
      <c r="J280" s="76">
        <f>'JCN-R3 SP500 Total MRP 1'!J280</f>
        <v>6.5000000000000002E-2</v>
      </c>
      <c r="K280" s="77">
        <f t="shared" ref="K280:K343" si="19">IFERROR($J280*$G280, "n/a")</f>
        <v>5.5475743583310797E-5</v>
      </c>
    </row>
    <row r="281" spans="2:11">
      <c r="B281" s="79" t="str">
        <f>'JCN-R3 SP500 Total MRP 1'!B281</f>
        <v>Cincinnati Financial Corp</v>
      </c>
      <c r="C281" s="80" t="str">
        <f>'JCN-R3 SP500 Total MRP 1'!C281</f>
        <v>CINF</v>
      </c>
      <c r="D281" s="81">
        <f>'JCN-R3 SP500 Total MRP 1'!D281</f>
        <v>153.6</v>
      </c>
      <c r="E281" s="82">
        <f>'JCN-R3 SP500 Total MRP 1'!E281</f>
        <v>156.37642</v>
      </c>
      <c r="F281" s="82">
        <f t="shared" si="17"/>
        <v>24019.418111999999</v>
      </c>
      <c r="G281" s="74">
        <f t="shared" si="16"/>
        <v>5.7701211181816986E-4</v>
      </c>
      <c r="H281" s="76">
        <f>'JCN-R3 SP500 Total MRP 1'!H281</f>
        <v>2.2656249999999999E-2</v>
      </c>
      <c r="I281" s="76">
        <f t="shared" si="18"/>
        <v>1.3072930658380411E-5</v>
      </c>
      <c r="J281" s="76">
        <f>'JCN-R3 SP500 Total MRP 1'!J281</f>
        <v>0.155</v>
      </c>
      <c r="K281" s="77">
        <f t="shared" si="19"/>
        <v>8.9436877331816329E-5</v>
      </c>
    </row>
    <row r="282" spans="2:11">
      <c r="B282" s="79" t="str">
        <f>'JCN-R3 SP500 Total MRP 1'!B282</f>
        <v>DR Horton Inc</v>
      </c>
      <c r="C282" s="80" t="str">
        <f>'JCN-R3 SP500 Total MRP 1'!C282</f>
        <v>DHI</v>
      </c>
      <c r="D282" s="81">
        <f>'JCN-R3 SP500 Total MRP 1'!D282</f>
        <v>169.48</v>
      </c>
      <c r="E282" s="82">
        <f>'JCN-R3 SP500 Total MRP 1'!E282</f>
        <v>298.12353000000002</v>
      </c>
      <c r="F282" s="82">
        <f t="shared" si="17"/>
        <v>50525.975864400003</v>
      </c>
      <c r="G282" s="74">
        <f t="shared" si="16"/>
        <v>1.2137721196762072E-3</v>
      </c>
      <c r="H282" s="76">
        <f>'JCN-R3 SP500 Total MRP 1'!H282</f>
        <v>9.4406419636535299E-3</v>
      </c>
      <c r="I282" s="76">
        <f t="shared" si="18"/>
        <v>1.1458788007327895E-5</v>
      </c>
      <c r="J282" s="76">
        <f>'JCN-R3 SP500 Total MRP 1'!J282</f>
        <v>3.5000000000000003E-2</v>
      </c>
      <c r="K282" s="77">
        <f t="shared" si="19"/>
        <v>4.2482024188667255E-5</v>
      </c>
    </row>
    <row r="283" spans="2:11">
      <c r="B283" s="79" t="str">
        <f>'JCN-R3 SP500 Total MRP 1'!B283</f>
        <v>Electronic Arts Inc</v>
      </c>
      <c r="C283" s="80" t="str">
        <f>'JCN-R3 SP500 Total MRP 1'!C283</f>
        <v>EA</v>
      </c>
      <c r="D283" s="81">
        <f>'JCN-R3 SP500 Total MRP 1'!D283</f>
        <v>171.95</v>
      </c>
      <c r="E283" s="82">
        <f>'JCN-R3 SP500 Total MRP 1'!E283</f>
        <v>250.2073</v>
      </c>
      <c r="F283" s="82">
        <f t="shared" si="17"/>
        <v>43023.145234999996</v>
      </c>
      <c r="G283" s="74">
        <f t="shared" si="16"/>
        <v>1.0335336090721021E-3</v>
      </c>
      <c r="H283" s="76">
        <f>'JCN-R3 SP500 Total MRP 1'!H283</f>
        <v>4.4198895027624313E-3</v>
      </c>
      <c r="I283" s="76">
        <f t="shared" si="18"/>
        <v>4.5681043494899543E-6</v>
      </c>
      <c r="J283" s="76">
        <f>'JCN-R3 SP500 Total MRP 1'!J283</f>
        <v>0.125</v>
      </c>
      <c r="K283" s="77">
        <f t="shared" si="19"/>
        <v>1.2919170113401276E-4</v>
      </c>
    </row>
    <row r="284" spans="2:11">
      <c r="B284" s="79" t="str">
        <f>'JCN-R3 SP500 Total MRP 1'!B284</f>
        <v>Erie Indemnity Co</v>
      </c>
      <c r="C284" s="80" t="str">
        <f>'JCN-R3 SP500 Total MRP 1'!C284</f>
        <v>ERIE</v>
      </c>
      <c r="D284" s="81">
        <f>'JCN-R3 SP500 Total MRP 1'!D284</f>
        <v>354.38</v>
      </c>
      <c r="E284" s="82">
        <f>'JCN-R3 SP500 Total MRP 1'!E284</f>
        <v>46.189070000000001</v>
      </c>
      <c r="F284" s="82">
        <f t="shared" si="17"/>
        <v>16368.4826266</v>
      </c>
      <c r="G284" s="74">
        <f t="shared" si="16"/>
        <v>3.9321571753292813E-4</v>
      </c>
      <c r="H284" s="76">
        <f>'JCN-R3 SP500 Total MRP 1'!H284</f>
        <v>1.5407190022010272E-2</v>
      </c>
      <c r="I284" s="76">
        <f t="shared" si="18"/>
        <v>6.0583492796709397E-6</v>
      </c>
      <c r="J284" s="76">
        <f>'JCN-R3 SP500 Total MRP 1'!J284</f>
        <v>0.16</v>
      </c>
      <c r="K284" s="77">
        <f t="shared" si="19"/>
        <v>6.2914514805268497E-5</v>
      </c>
    </row>
    <row r="285" spans="2:11">
      <c r="B285" s="79" t="str">
        <f>'JCN-R3 SP500 Total MRP 1'!B285</f>
        <v>Fair Isaac Corp</v>
      </c>
      <c r="C285" s="80" t="str">
        <f>'JCN-R3 SP500 Total MRP 1'!C285</f>
        <v>FICO</v>
      </c>
      <c r="D285" s="81">
        <f>'JCN-R3 SP500 Total MRP 1'!D285</f>
        <v>1521.64</v>
      </c>
      <c r="E285" s="82">
        <f>'JCN-R3 SP500 Total MRP 1'!E285</f>
        <v>24.00366</v>
      </c>
      <c r="F285" s="82" t="str">
        <f t="shared" si="17"/>
        <v>Excl.</v>
      </c>
      <c r="G285" s="74" t="str">
        <f t="shared" si="16"/>
        <v>Excl.</v>
      </c>
      <c r="H285" s="76" t="str">
        <f>'JCN-R3 SP500 Total MRP 1'!H285</f>
        <v>n/a</v>
      </c>
      <c r="I285" s="76" t="str">
        <f t="shared" si="18"/>
        <v>n/a</v>
      </c>
      <c r="J285" s="76">
        <f>'JCN-R3 SP500 Total MRP 1'!J285</f>
        <v>0.20499999999999999</v>
      </c>
      <c r="K285" s="77" t="str">
        <f t="shared" si="19"/>
        <v>n/a</v>
      </c>
    </row>
    <row r="286" spans="2:11">
      <c r="B286" s="79" t="str">
        <f>'JCN-R3 SP500 Total MRP 1'!B286</f>
        <v>Fastenal Co</v>
      </c>
      <c r="C286" s="80" t="str">
        <f>'JCN-R3 SP500 Total MRP 1'!C286</f>
        <v>FAST</v>
      </c>
      <c r="D286" s="81">
        <f>'JCN-R3 SP500 Total MRP 1'!D286</f>
        <v>49.66</v>
      </c>
      <c r="E286" s="82">
        <f>'JCN-R3 SP500 Total MRP 1'!E286</f>
        <v>1147.63662</v>
      </c>
      <c r="F286" s="82">
        <f t="shared" si="17"/>
        <v>56991.634549199996</v>
      </c>
      <c r="G286" s="74">
        <f t="shared" si="16"/>
        <v>1.3690949236931814E-3</v>
      </c>
      <c r="H286" s="76">
        <f>'JCN-R3 SP500 Total MRP 1'!H286</f>
        <v>1.7720499395892066E-2</v>
      </c>
      <c r="I286" s="76">
        <f t="shared" si="18"/>
        <v>2.4261045768223914E-5</v>
      </c>
      <c r="J286" s="76">
        <f>'JCN-R3 SP500 Total MRP 1'!J286</f>
        <v>0.08</v>
      </c>
      <c r="K286" s="77">
        <f t="shared" si="19"/>
        <v>1.0952759389545451E-4</v>
      </c>
    </row>
    <row r="287" spans="2:11">
      <c r="B287" s="79" t="str">
        <f>'JCN-R3 SP500 Total MRP 1'!B287</f>
        <v>M&amp;T Bank Corp</v>
      </c>
      <c r="C287" s="80" t="str">
        <f>'JCN-R3 SP500 Total MRP 1'!C287</f>
        <v>MTB</v>
      </c>
      <c r="D287" s="81">
        <f>'JCN-R3 SP500 Total MRP 1'!D287</f>
        <v>201.66</v>
      </c>
      <c r="E287" s="82">
        <f>'JCN-R3 SP500 Total MRP 1'!E287</f>
        <v>156.26929000000001</v>
      </c>
      <c r="F287" s="82">
        <f t="shared" si="17"/>
        <v>31513.265021400002</v>
      </c>
      <c r="G287" s="74">
        <f t="shared" si="16"/>
        <v>7.5703480889902411E-4</v>
      </c>
      <c r="H287" s="76">
        <f>'JCN-R3 SP500 Total MRP 1'!H287</f>
        <v>2.9753049687592979E-2</v>
      </c>
      <c r="I287" s="76">
        <f t="shared" si="18"/>
        <v>2.252409428441012E-5</v>
      </c>
      <c r="J287" s="76">
        <f>'JCN-R3 SP500 Total MRP 1'!J287</f>
        <v>4.4999999999999998E-2</v>
      </c>
      <c r="K287" s="77">
        <f t="shared" si="19"/>
        <v>3.4066566400456087E-5</v>
      </c>
    </row>
    <row r="288" spans="2:11">
      <c r="B288" s="79" t="str">
        <f>'JCN-R3 SP500 Total MRP 1'!B288</f>
        <v>Xcel Energy Inc</v>
      </c>
      <c r="C288" s="80" t="str">
        <f>'JCN-R3 SP500 Total MRP 1'!C288</f>
        <v>XEL</v>
      </c>
      <c r="D288" s="81">
        <f>'JCN-R3 SP500 Total MRP 1'!D288</f>
        <v>72.39</v>
      </c>
      <c r="E288" s="82">
        <f>'JCN-R3 SP500 Total MRP 1'!E288</f>
        <v>591.42618000000004</v>
      </c>
      <c r="F288" s="82">
        <f t="shared" si="17"/>
        <v>42813.341170200001</v>
      </c>
      <c r="G288" s="74">
        <f t="shared" si="16"/>
        <v>1.0284935416594032E-3</v>
      </c>
      <c r="H288" s="76">
        <f>'JCN-R3 SP500 Total MRP 1'!H288</f>
        <v>3.1496062992125984E-2</v>
      </c>
      <c r="I288" s="76">
        <f t="shared" si="18"/>
        <v>3.2393497375099311E-5</v>
      </c>
      <c r="J288" s="76">
        <f>'JCN-R3 SP500 Total MRP 1'!J288</f>
        <v>7.0000000000000007E-2</v>
      </c>
      <c r="K288" s="77">
        <f t="shared" si="19"/>
        <v>7.1994547916158234E-5</v>
      </c>
    </row>
    <row r="289" spans="2:11">
      <c r="B289" s="79" t="str">
        <f>'JCN-R3 SP500 Total MRP 1'!B289</f>
        <v>Fifth Third Bancorp</v>
      </c>
      <c r="C289" s="80" t="str">
        <f>'JCN-R3 SP500 Total MRP 1'!C289</f>
        <v>FITB</v>
      </c>
      <c r="D289" s="81">
        <f>'JCN-R3 SP500 Total MRP 1'!D289</f>
        <v>45.77</v>
      </c>
      <c r="E289" s="82">
        <f>'JCN-R3 SP500 Total MRP 1'!E289</f>
        <v>661.88724000000002</v>
      </c>
      <c r="F289" s="82">
        <f t="shared" si="17"/>
        <v>30294.578974800002</v>
      </c>
      <c r="G289" s="74">
        <f t="shared" si="16"/>
        <v>7.2775863717358636E-4</v>
      </c>
      <c r="H289" s="76">
        <f>'JCN-R3 SP500 Total MRP 1'!H289</f>
        <v>3.2335590998470609E-2</v>
      </c>
      <c r="I289" s="76">
        <f t="shared" si="18"/>
        <v>2.3532505637249458E-5</v>
      </c>
      <c r="J289" s="76">
        <f>'JCN-R3 SP500 Total MRP 1'!J289</f>
        <v>7.0000000000000007E-2</v>
      </c>
      <c r="K289" s="77">
        <f t="shared" si="19"/>
        <v>5.0943104602151048E-5</v>
      </c>
    </row>
    <row r="290" spans="2:11">
      <c r="B290" s="79" t="str">
        <f>'JCN-R3 SP500 Total MRP 1'!B290</f>
        <v>Gilead Sciences Inc</v>
      </c>
      <c r="C290" s="80" t="str">
        <f>'JCN-R3 SP500 Total MRP 1'!C290</f>
        <v>GILD</v>
      </c>
      <c r="D290" s="81">
        <f>'JCN-R3 SP500 Total MRP 1'!D290</f>
        <v>112.97</v>
      </c>
      <c r="E290" s="82">
        <f>'JCN-R3 SP500 Total MRP 1'!E290</f>
        <v>1240.80692</v>
      </c>
      <c r="F290" s="82">
        <f t="shared" si="17"/>
        <v>140173.95775239999</v>
      </c>
      <c r="G290" s="74">
        <f t="shared" si="16"/>
        <v>3.3673618156559297E-3</v>
      </c>
      <c r="H290" s="76">
        <f>'JCN-R3 SP500 Total MRP 1'!H290</f>
        <v>2.7972027972027972E-2</v>
      </c>
      <c r="I290" s="76">
        <f t="shared" si="18"/>
        <v>9.4191938899466563E-5</v>
      </c>
      <c r="J290" s="76">
        <f>'JCN-R3 SP500 Total MRP 1'!J290</f>
        <v>0.16</v>
      </c>
      <c r="K290" s="77">
        <f t="shared" si="19"/>
        <v>5.387778905049488E-4</v>
      </c>
    </row>
    <row r="291" spans="2:11">
      <c r="B291" s="79" t="str">
        <f>'JCN-R3 SP500 Total MRP 1'!B291</f>
        <v>Hasbro Inc</v>
      </c>
      <c r="C291" s="80" t="str">
        <f>'JCN-R3 SP500 Total MRP 1'!C291</f>
        <v>HAS</v>
      </c>
      <c r="D291" s="81">
        <f>'JCN-R3 SP500 Total MRP 1'!D291</f>
        <v>81.17</v>
      </c>
      <c r="E291" s="82">
        <f>'JCN-R3 SP500 Total MRP 1'!E291</f>
        <v>140.23254</v>
      </c>
      <c r="F291" s="82">
        <f t="shared" si="17"/>
        <v>11382.675271800001</v>
      </c>
      <c r="G291" s="74">
        <f t="shared" si="16"/>
        <v>2.7344298958851393E-4</v>
      </c>
      <c r="H291" s="76">
        <f>'JCN-R3 SP500 Total MRP 1'!H291</f>
        <v>3.4495503264752987E-2</v>
      </c>
      <c r="I291" s="76">
        <f t="shared" si="18"/>
        <v>9.4325535400743989E-6</v>
      </c>
      <c r="J291" s="76">
        <f>'JCN-R3 SP500 Total MRP 1'!J291</f>
        <v>8.5000000000000006E-2</v>
      </c>
      <c r="K291" s="77">
        <f t="shared" si="19"/>
        <v>2.3242654115023687E-5</v>
      </c>
    </row>
    <row r="292" spans="2:11">
      <c r="B292" s="79" t="str">
        <f>'JCN-R3 SP500 Total MRP 1'!B292</f>
        <v>Huntington Bancshares Inc/OH</v>
      </c>
      <c r="C292" s="80" t="str">
        <f>'JCN-R3 SP500 Total MRP 1'!C292</f>
        <v>HBAN</v>
      </c>
      <c r="D292" s="81">
        <f>'JCN-R3 SP500 Total MRP 1'!D292</f>
        <v>17.809999999999999</v>
      </c>
      <c r="E292" s="82">
        <f>'JCN-R3 SP500 Total MRP 1'!E292</f>
        <v>1458.8000400000001</v>
      </c>
      <c r="F292" s="82">
        <f t="shared" si="17"/>
        <v>25981.228712399999</v>
      </c>
      <c r="G292" s="74">
        <f t="shared" si="16"/>
        <v>6.2414016763724645E-4</v>
      </c>
      <c r="H292" s="76">
        <f>'JCN-R3 SP500 Total MRP 1'!H292</f>
        <v>3.4811903425042111E-2</v>
      </c>
      <c r="I292" s="76">
        <f t="shared" si="18"/>
        <v>2.1727507239477418E-5</v>
      </c>
      <c r="J292" s="76">
        <f>'JCN-R3 SP500 Total MRP 1'!J292</f>
        <v>7.4999999999999997E-2</v>
      </c>
      <c r="K292" s="77">
        <f t="shared" si="19"/>
        <v>4.6810512572793482E-5</v>
      </c>
    </row>
    <row r="293" spans="2:11">
      <c r="B293" s="79" t="str">
        <f>'JCN-R3 SP500 Total MRP 1'!B293</f>
        <v>Welltower Inc</v>
      </c>
      <c r="C293" s="80" t="str">
        <f>'JCN-R3 SP500 Total MRP 1'!C293</f>
        <v>WELL</v>
      </c>
      <c r="D293" s="81">
        <f>'JCN-R3 SP500 Total MRP 1'!D293</f>
        <v>168.28</v>
      </c>
      <c r="E293" s="82">
        <f>'JCN-R3 SP500 Total MRP 1'!E293</f>
        <v>668.82593999999995</v>
      </c>
      <c r="F293" s="82" t="str">
        <f t="shared" si="17"/>
        <v>Excl.</v>
      </c>
      <c r="G293" s="74" t="str">
        <f t="shared" si="16"/>
        <v>Excl.</v>
      </c>
      <c r="H293" s="76">
        <f>'JCN-R3 SP500 Total MRP 1'!H293</f>
        <v>1.7589731400047541E-2</v>
      </c>
      <c r="I293" s="76" t="str">
        <f t="shared" si="18"/>
        <v>n/a</v>
      </c>
      <c r="J293" s="76">
        <f>'JCN-R3 SP500 Total MRP 1'!J293</f>
        <v>0.23499999999999999</v>
      </c>
      <c r="K293" s="77" t="str">
        <f t="shared" si="19"/>
        <v>n/a</v>
      </c>
    </row>
    <row r="294" spans="2:11">
      <c r="B294" s="79" t="str">
        <f>'JCN-R3 SP500 Total MRP 1'!B294</f>
        <v>Biogen Inc</v>
      </c>
      <c r="C294" s="80" t="str">
        <f>'JCN-R3 SP500 Total MRP 1'!C294</f>
        <v>BIIB</v>
      </c>
      <c r="D294" s="81">
        <f>'JCN-R3 SP500 Total MRP 1'!D294</f>
        <v>132.22</v>
      </c>
      <c r="E294" s="82">
        <f>'JCN-R3 SP500 Total MRP 1'!E294</f>
        <v>146.6146</v>
      </c>
      <c r="F294" s="82">
        <f t="shared" si="17"/>
        <v>19385.382411999999</v>
      </c>
      <c r="G294" s="74">
        <f t="shared" si="16"/>
        <v>4.6568990105395799E-4</v>
      </c>
      <c r="H294" s="76" t="str">
        <f>'JCN-R3 SP500 Total MRP 1'!H294</f>
        <v>n/a</v>
      </c>
      <c r="I294" s="76" t="str">
        <f t="shared" si="18"/>
        <v>n/a</v>
      </c>
      <c r="J294" s="76">
        <f>'JCN-R3 SP500 Total MRP 1'!J294</f>
        <v>0.01</v>
      </c>
      <c r="K294" s="77">
        <f t="shared" si="19"/>
        <v>4.6568990105395802E-6</v>
      </c>
    </row>
    <row r="295" spans="2:11">
      <c r="B295" s="79" t="str">
        <f>'JCN-R3 SP500 Total MRP 1'!B295</f>
        <v>Northern Trust Corp</v>
      </c>
      <c r="C295" s="80" t="str">
        <f>'JCN-R3 SP500 Total MRP 1'!C295</f>
        <v>NTRS</v>
      </c>
      <c r="D295" s="81">
        <f>'JCN-R3 SP500 Total MRP 1'!D295</f>
        <v>131.28</v>
      </c>
      <c r="E295" s="82">
        <f>'JCN-R3 SP500 Total MRP 1'!E295</f>
        <v>191.23330000000001</v>
      </c>
      <c r="F295" s="82">
        <f t="shared" si="17"/>
        <v>25105.107624000004</v>
      </c>
      <c r="G295" s="74">
        <f t="shared" si="16"/>
        <v>6.0309334306102769E-4</v>
      </c>
      <c r="H295" s="76">
        <f>'JCN-R3 SP500 Total MRP 1'!H295</f>
        <v>2.4375380865326021E-2</v>
      </c>
      <c r="I295" s="76">
        <f t="shared" si="18"/>
        <v>1.4700629934455276E-5</v>
      </c>
      <c r="J295" s="76">
        <f>'JCN-R3 SP500 Total MRP 1'!J295</f>
        <v>0.05</v>
      </c>
      <c r="K295" s="77">
        <f t="shared" si="19"/>
        <v>3.0154667153051387E-5</v>
      </c>
    </row>
    <row r="296" spans="2:11">
      <c r="B296" s="79" t="str">
        <f>'JCN-R3 SP500 Total MRP 1'!B296</f>
        <v>Packaging Corp of America</v>
      </c>
      <c r="C296" s="80" t="str">
        <f>'JCN-R3 SP500 Total MRP 1'!C296</f>
        <v>PKG</v>
      </c>
      <c r="D296" s="81">
        <f>'JCN-R3 SP500 Total MRP 1'!D296</f>
        <v>217.96</v>
      </c>
      <c r="E296" s="82">
        <f>'JCN-R3 SP500 Total MRP 1'!E296</f>
        <v>89.97878</v>
      </c>
      <c r="F296" s="82">
        <f t="shared" si="17"/>
        <v>19611.774888800002</v>
      </c>
      <c r="G296" s="74">
        <f t="shared" si="16"/>
        <v>4.7112846748920622E-4</v>
      </c>
      <c r="H296" s="76">
        <f>'JCN-R3 SP500 Total MRP 1'!H296</f>
        <v>2.2939988988805286E-2</v>
      </c>
      <c r="I296" s="76">
        <f t="shared" si="18"/>
        <v>1.0807681856515099E-5</v>
      </c>
      <c r="J296" s="76">
        <f>'JCN-R3 SP500 Total MRP 1'!J296</f>
        <v>0.09</v>
      </c>
      <c r="K296" s="77">
        <f t="shared" si="19"/>
        <v>4.2401562074028559E-5</v>
      </c>
    </row>
    <row r="297" spans="2:11">
      <c r="B297" s="79" t="str">
        <f>'JCN-R3 SP500 Total MRP 1'!B297</f>
        <v>Paychex Inc</v>
      </c>
      <c r="C297" s="80" t="str">
        <f>'JCN-R3 SP500 Total MRP 1'!C297</f>
        <v>PAYX</v>
      </c>
      <c r="D297" s="81">
        <f>'JCN-R3 SP500 Total MRP 1'!D297</f>
        <v>139.45500000000001</v>
      </c>
      <c r="E297" s="82">
        <f>'JCN-R3 SP500 Total MRP 1'!E297</f>
        <v>359.60890999999998</v>
      </c>
      <c r="F297" s="82">
        <f t="shared" si="17"/>
        <v>50149.260544050005</v>
      </c>
      <c r="G297" s="74">
        <f t="shared" si="16"/>
        <v>1.2047223874330764E-3</v>
      </c>
      <c r="H297" s="76">
        <f>'JCN-R3 SP500 Total MRP 1'!H297</f>
        <v>3.0977734753146177E-2</v>
      </c>
      <c r="I297" s="76">
        <f t="shared" si="18"/>
        <v>3.7319570569078841E-5</v>
      </c>
      <c r="J297" s="76">
        <f>'JCN-R3 SP500 Total MRP 1'!J297</f>
        <v>0.08</v>
      </c>
      <c r="K297" s="77">
        <f t="shared" si="19"/>
        <v>9.6377790994646114E-5</v>
      </c>
    </row>
    <row r="298" spans="2:11">
      <c r="B298" s="79" t="str">
        <f>'JCN-R3 SP500 Total MRP 1'!B298</f>
        <v>QUALCOMM Inc</v>
      </c>
      <c r="C298" s="80" t="str">
        <f>'JCN-R3 SP500 Total MRP 1'!C298</f>
        <v>QCOM</v>
      </c>
      <c r="D298" s="81">
        <f>'JCN-R3 SP500 Total MRP 1'!D298</f>
        <v>160.72999999999999</v>
      </c>
      <c r="E298" s="82">
        <f>'JCN-R3 SP500 Total MRP 1'!E298</f>
        <v>1079</v>
      </c>
      <c r="F298" s="82">
        <f t="shared" si="17"/>
        <v>173427.66999999998</v>
      </c>
      <c r="G298" s="74">
        <f t="shared" si="16"/>
        <v>4.1662069267369211E-3</v>
      </c>
      <c r="H298" s="76">
        <f>'JCN-R3 SP500 Total MRP 1'!H298</f>
        <v>2.2148945436446216E-2</v>
      </c>
      <c r="I298" s="76">
        <f t="shared" si="18"/>
        <v>9.2277089897240338E-5</v>
      </c>
      <c r="J298" s="76">
        <f>'JCN-R3 SP500 Total MRP 1'!J298</f>
        <v>5.5E-2</v>
      </c>
      <c r="K298" s="77">
        <f t="shared" si="19"/>
        <v>2.2914138097053066E-4</v>
      </c>
    </row>
    <row r="299" spans="2:11">
      <c r="B299" s="79" t="str">
        <f>'JCN-R3 SP500 Total MRP 1'!B299</f>
        <v>Ross Stores Inc</v>
      </c>
      <c r="C299" s="80" t="str">
        <f>'JCN-R3 SP500 Total MRP 1'!C299</f>
        <v>ROST</v>
      </c>
      <c r="D299" s="81">
        <f>'JCN-R3 SP500 Total MRP 1'!D299</f>
        <v>147.16</v>
      </c>
      <c r="E299" s="82">
        <f>'JCN-R3 SP500 Total MRP 1'!E299</f>
        <v>327.07051999999999</v>
      </c>
      <c r="F299" s="82">
        <f t="shared" si="17"/>
        <v>48131.697723199999</v>
      </c>
      <c r="G299" s="74">
        <f t="shared" si="16"/>
        <v>1.1562550108065429E-3</v>
      </c>
      <c r="H299" s="76">
        <f>'JCN-R3 SP500 Total MRP 1'!H299</f>
        <v>1.1008426202772491E-2</v>
      </c>
      <c r="I299" s="76">
        <f t="shared" si="18"/>
        <v>1.2728547958049736E-5</v>
      </c>
      <c r="J299" s="76">
        <f>'JCN-R3 SP500 Total MRP 1'!J299</f>
        <v>0.08</v>
      </c>
      <c r="K299" s="77">
        <f t="shared" si="19"/>
        <v>9.2500400864523432E-5</v>
      </c>
    </row>
    <row r="300" spans="2:11">
      <c r="B300" s="79" t="str">
        <f>'JCN-R3 SP500 Total MRP 1'!B300</f>
        <v>IDEXX Laboratories Inc</v>
      </c>
      <c r="C300" s="80" t="str">
        <f>'JCN-R3 SP500 Total MRP 1'!C300</f>
        <v>IDXX</v>
      </c>
      <c r="D300" s="81">
        <f>'JCN-R3 SP500 Total MRP 1'!D300</f>
        <v>647.09</v>
      </c>
      <c r="E300" s="82">
        <f>'JCN-R3 SP500 Total MRP 1'!E300</f>
        <v>80.004689999999997</v>
      </c>
      <c r="F300" s="82">
        <f t="shared" si="17"/>
        <v>51770.234852100002</v>
      </c>
      <c r="G300" s="74">
        <f t="shared" si="16"/>
        <v>1.2436626233842396E-3</v>
      </c>
      <c r="H300" s="76" t="str">
        <f>'JCN-R3 SP500 Total MRP 1'!H300</f>
        <v>n/a</v>
      </c>
      <c r="I300" s="76" t="str">
        <f t="shared" si="18"/>
        <v>n/a</v>
      </c>
      <c r="J300" s="76">
        <f>'JCN-R3 SP500 Total MRP 1'!J300</f>
        <v>0.11</v>
      </c>
      <c r="K300" s="77">
        <f t="shared" si="19"/>
        <v>1.3680288857226635E-4</v>
      </c>
    </row>
    <row r="301" spans="2:11">
      <c r="B301" s="79" t="str">
        <f>'JCN-R3 SP500 Total MRP 1'!B301</f>
        <v>Starbucks Corp</v>
      </c>
      <c r="C301" s="80" t="str">
        <f>'JCN-R3 SP500 Total MRP 1'!C301</f>
        <v>SBUX</v>
      </c>
      <c r="D301" s="81">
        <f>'JCN-R3 SP500 Total MRP 1'!D301</f>
        <v>88.19</v>
      </c>
      <c r="E301" s="82">
        <f>'JCN-R3 SP500 Total MRP 1'!E301</f>
        <v>1136.7</v>
      </c>
      <c r="F301" s="82">
        <f t="shared" si="17"/>
        <v>100245.573</v>
      </c>
      <c r="G301" s="74">
        <f t="shared" si="16"/>
        <v>2.408172816986538E-3</v>
      </c>
      <c r="H301" s="76">
        <f>'JCN-R3 SP500 Total MRP 1'!H301</f>
        <v>2.7667536001814264E-2</v>
      </c>
      <c r="I301" s="76">
        <f t="shared" si="18"/>
        <v>6.662820811256551E-5</v>
      </c>
      <c r="J301" s="76">
        <f>'JCN-R3 SP500 Total MRP 1'!J301</f>
        <v>0.05</v>
      </c>
      <c r="K301" s="77">
        <f t="shared" si="19"/>
        <v>1.2040864084932691E-4</v>
      </c>
    </row>
    <row r="302" spans="2:11">
      <c r="B302" s="79" t="str">
        <f>'JCN-R3 SP500 Total MRP 1'!B302</f>
        <v>KeyCorp</v>
      </c>
      <c r="C302" s="80" t="str">
        <f>'JCN-R3 SP500 Total MRP 1'!C302</f>
        <v>KEY</v>
      </c>
      <c r="D302" s="81">
        <f>'JCN-R3 SP500 Total MRP 1'!D302</f>
        <v>19.36</v>
      </c>
      <c r="E302" s="82">
        <f>'JCN-R3 SP500 Total MRP 1'!E302</f>
        <v>1096.51584</v>
      </c>
      <c r="F302" s="82" t="str">
        <f t="shared" si="17"/>
        <v>Excl.</v>
      </c>
      <c r="G302" s="74" t="str">
        <f t="shared" si="16"/>
        <v>Excl.</v>
      </c>
      <c r="H302" s="76">
        <f>'JCN-R3 SP500 Total MRP 1'!H302</f>
        <v>4.2355371900826444E-2</v>
      </c>
      <c r="I302" s="76" t="str">
        <f t="shared" si="18"/>
        <v>n/a</v>
      </c>
      <c r="J302" s="76" t="str">
        <f>'JCN-R3 SP500 Total MRP 1'!J302</f>
        <v/>
      </c>
      <c r="K302" s="77" t="str">
        <f t="shared" si="19"/>
        <v>n/a</v>
      </c>
    </row>
    <row r="303" spans="2:11">
      <c r="B303" s="79" t="str">
        <f>'JCN-R3 SP500 Total MRP 1'!B303</f>
        <v>Fox Corp</v>
      </c>
      <c r="C303" s="80" t="str">
        <f>'JCN-R3 SP500 Total MRP 1'!C303</f>
        <v>FOXA</v>
      </c>
      <c r="D303" s="81">
        <f>'JCN-R3 SP500 Total MRP 1'!D303</f>
        <v>59.7</v>
      </c>
      <c r="E303" s="82">
        <f>'JCN-R3 SP500 Total MRP 1'!E303</f>
        <v>209.95492999999999</v>
      </c>
      <c r="F303" s="82">
        <f t="shared" si="17"/>
        <v>12534.309321000001</v>
      </c>
      <c r="G303" s="74">
        <f t="shared" si="16"/>
        <v>3.0110838896130795E-4</v>
      </c>
      <c r="H303" s="76">
        <f>'JCN-R3 SP500 Total MRP 1'!H303</f>
        <v>9.3802345058626464E-3</v>
      </c>
      <c r="I303" s="76">
        <f t="shared" si="18"/>
        <v>2.8244673001395722E-6</v>
      </c>
      <c r="J303" s="76">
        <f>'JCN-R3 SP500 Total MRP 1'!J303</f>
        <v>7.4999999999999997E-2</v>
      </c>
      <c r="K303" s="77">
        <f t="shared" si="19"/>
        <v>2.2583129172098094E-5</v>
      </c>
    </row>
    <row r="304" spans="2:11">
      <c r="B304" s="79" t="str">
        <f>'JCN-R3 SP500 Total MRP 1'!B304</f>
        <v>Fox Corp</v>
      </c>
      <c r="C304" s="80" t="str">
        <f>'JCN-R3 SP500 Total MRP 1'!C304</f>
        <v>FOX</v>
      </c>
      <c r="D304" s="81">
        <f>'JCN-R3 SP500 Total MRP 1'!D304</f>
        <v>54.55</v>
      </c>
      <c r="E304" s="82">
        <f>'JCN-R3 SP500 Total MRP 1'!E304</f>
        <v>235.58103</v>
      </c>
      <c r="F304" s="82" t="str">
        <f t="shared" si="17"/>
        <v>Excl.</v>
      </c>
      <c r="G304" s="74" t="str">
        <f t="shared" si="16"/>
        <v>Excl.</v>
      </c>
      <c r="H304" s="76">
        <f>'JCN-R3 SP500 Total MRP 1'!H304</f>
        <v>1.0265811182401467E-2</v>
      </c>
      <c r="I304" s="76" t="str">
        <f t="shared" si="18"/>
        <v>n/a</v>
      </c>
      <c r="J304" s="76" t="str">
        <f>'JCN-R3 SP500 Total MRP 1'!J304</f>
        <v/>
      </c>
      <c r="K304" s="77" t="str">
        <f t="shared" si="19"/>
        <v>n/a</v>
      </c>
    </row>
    <row r="305" spans="2:11">
      <c r="B305" s="79" t="str">
        <f>'JCN-R3 SP500 Total MRP 1'!B305</f>
        <v>State Street Corp</v>
      </c>
      <c r="C305" s="80" t="str">
        <f>'JCN-R3 SP500 Total MRP 1'!C305</f>
        <v>STT</v>
      </c>
      <c r="D305" s="81">
        <f>'JCN-R3 SP500 Total MRP 1'!D305</f>
        <v>114.97</v>
      </c>
      <c r="E305" s="82">
        <f>'JCN-R3 SP500 Total MRP 1'!E305</f>
        <v>283.69533999999999</v>
      </c>
      <c r="F305" s="82">
        <f t="shared" si="17"/>
        <v>32616.453239799997</v>
      </c>
      <c r="G305" s="74">
        <f t="shared" si="16"/>
        <v>7.8353640692540953E-4</v>
      </c>
      <c r="H305" s="76">
        <f>'JCN-R3 SP500 Total MRP 1'!H305</f>
        <v>2.9225015221362095E-2</v>
      </c>
      <c r="I305" s="76">
        <f t="shared" si="18"/>
        <v>2.2898863418886457E-5</v>
      </c>
      <c r="J305" s="76">
        <f>'JCN-R3 SP500 Total MRP 1'!J305</f>
        <v>7.0000000000000007E-2</v>
      </c>
      <c r="K305" s="77">
        <f t="shared" si="19"/>
        <v>5.4847548484778671E-5</v>
      </c>
    </row>
    <row r="306" spans="2:11">
      <c r="B306" s="79" t="str">
        <f>'JCN-R3 SP500 Total MRP 1'!B306</f>
        <v>Norwegian Cruise Line Holdings Ltd</v>
      </c>
      <c r="C306" s="80" t="str">
        <f>'JCN-R3 SP500 Total MRP 1'!C306</f>
        <v>NCLH</v>
      </c>
      <c r="D306" s="81">
        <f>'JCN-R3 SP500 Total MRP 1'!D306</f>
        <v>24.84</v>
      </c>
      <c r="E306" s="82">
        <f>'JCN-R3 SP500 Total MRP 1'!E306</f>
        <v>451.93707999999998</v>
      </c>
      <c r="F306" s="82" t="str">
        <f t="shared" si="17"/>
        <v>Excl.</v>
      </c>
      <c r="G306" s="74" t="str">
        <f t="shared" si="16"/>
        <v>Excl.</v>
      </c>
      <c r="H306" s="76" t="str">
        <f>'JCN-R3 SP500 Total MRP 1'!H306</f>
        <v>n/a</v>
      </c>
      <c r="I306" s="76" t="str">
        <f t="shared" si="18"/>
        <v>n/a</v>
      </c>
      <c r="J306" s="76" t="str">
        <f>'JCN-R3 SP500 Total MRP 1'!J306</f>
        <v/>
      </c>
      <c r="K306" s="77" t="str">
        <f t="shared" si="19"/>
        <v>n/a</v>
      </c>
    </row>
    <row r="307" spans="2:11">
      <c r="B307" s="79" t="str">
        <f>'JCN-R3 SP500 Total MRP 1'!B307</f>
        <v>US Bancorp</v>
      </c>
      <c r="C307" s="80" t="str">
        <f>'JCN-R3 SP500 Total MRP 1'!C307</f>
        <v>USB</v>
      </c>
      <c r="D307" s="81">
        <f>'JCN-R3 SP500 Total MRP 1'!D307</f>
        <v>48.83</v>
      </c>
      <c r="E307" s="82">
        <f>'JCN-R3 SP500 Total MRP 1'!E307</f>
        <v>1556.1894500000001</v>
      </c>
      <c r="F307" s="82">
        <f t="shared" si="17"/>
        <v>75988.730843500001</v>
      </c>
      <c r="G307" s="74">
        <f t="shared" si="16"/>
        <v>1.8254571303076218E-3</v>
      </c>
      <c r="H307" s="76">
        <f>'JCN-R3 SP500 Total MRP 1'!H307</f>
        <v>4.0958427196395662E-2</v>
      </c>
      <c r="I307" s="76">
        <f t="shared" si="18"/>
        <v>7.4767852971846079E-5</v>
      </c>
      <c r="J307" s="76">
        <f>'JCN-R3 SP500 Total MRP 1'!J307</f>
        <v>0.06</v>
      </c>
      <c r="K307" s="77">
        <f t="shared" si="19"/>
        <v>1.0952742781845731E-4</v>
      </c>
    </row>
    <row r="308" spans="2:11">
      <c r="B308" s="79" t="str">
        <f>'JCN-R3 SP500 Total MRP 1'!B308</f>
        <v>A O Smith Corp</v>
      </c>
      <c r="C308" s="80" t="str">
        <f>'JCN-R3 SP500 Total MRP 1'!C308</f>
        <v>AOS</v>
      </c>
      <c r="D308" s="81">
        <f>'JCN-R3 SP500 Total MRP 1'!D308</f>
        <v>71.290000000000006</v>
      </c>
      <c r="E308" s="82">
        <f>'JCN-R3 SP500 Total MRP 1'!E308</f>
        <v>114.25951999999999</v>
      </c>
      <c r="F308" s="82">
        <f t="shared" si="17"/>
        <v>8145.5611808000003</v>
      </c>
      <c r="G308" s="74">
        <f t="shared" si="16"/>
        <v>1.9567865620064167E-4</v>
      </c>
      <c r="H308" s="76">
        <f>'JCN-R3 SP500 Total MRP 1'!H308</f>
        <v>1.9077009398232571E-2</v>
      </c>
      <c r="I308" s="76">
        <f t="shared" si="18"/>
        <v>3.7329635633731614E-6</v>
      </c>
      <c r="J308" s="76">
        <f>'JCN-R3 SP500 Total MRP 1'!J308</f>
        <v>7.4999999999999997E-2</v>
      </c>
      <c r="K308" s="77">
        <f t="shared" si="19"/>
        <v>1.4675899215048125E-5</v>
      </c>
    </row>
    <row r="309" spans="2:11">
      <c r="B309" s="79" t="str">
        <f>'JCN-R3 SP500 Total MRP 1'!B309</f>
        <v>Gen Digital Inc</v>
      </c>
      <c r="C309" s="80" t="str">
        <f>'JCN-R3 SP500 Total MRP 1'!C309</f>
        <v>GEN</v>
      </c>
      <c r="D309" s="81">
        <f>'JCN-R3 SP500 Total MRP 1'!D309</f>
        <v>30.2</v>
      </c>
      <c r="E309" s="82">
        <f>'JCN-R3 SP500 Total MRP 1'!E309</f>
        <v>615.86910999999998</v>
      </c>
      <c r="F309" s="82">
        <f t="shared" si="17"/>
        <v>18599.247122000001</v>
      </c>
      <c r="G309" s="74">
        <f t="shared" si="16"/>
        <v>4.4680478145020427E-4</v>
      </c>
      <c r="H309" s="76">
        <f>'JCN-R3 SP500 Total MRP 1'!H309</f>
        <v>1.6556291390728478E-2</v>
      </c>
      <c r="I309" s="76">
        <f t="shared" si="18"/>
        <v>7.3974301564603364E-6</v>
      </c>
      <c r="J309" s="76">
        <f>'JCN-R3 SP500 Total MRP 1'!J309</f>
        <v>0.105</v>
      </c>
      <c r="K309" s="77">
        <f t="shared" si="19"/>
        <v>4.6914502052271445E-5</v>
      </c>
    </row>
    <row r="310" spans="2:11">
      <c r="B310" s="79" t="str">
        <f>'JCN-R3 SP500 Total MRP 1'!B310</f>
        <v>T Rowe Price Group Inc</v>
      </c>
      <c r="C310" s="80" t="str">
        <f>'JCN-R3 SP500 Total MRP 1'!C310</f>
        <v>TROW</v>
      </c>
      <c r="D310" s="81">
        <f>'JCN-R3 SP500 Total MRP 1'!D310</f>
        <v>107.62</v>
      </c>
      <c r="E310" s="82">
        <f>'JCN-R3 SP500 Total MRP 1'!E310</f>
        <v>219.71523999999999</v>
      </c>
      <c r="F310" s="82">
        <f t="shared" si="17"/>
        <v>23645.754128799999</v>
      </c>
      <c r="G310" s="74">
        <f t="shared" si="16"/>
        <v>5.6803568103823746E-4</v>
      </c>
      <c r="H310" s="76">
        <f>'JCN-R3 SP500 Total MRP 1'!H310</f>
        <v>4.7203122096264635E-2</v>
      </c>
      <c r="I310" s="76">
        <f t="shared" si="18"/>
        <v>2.6813057607082759E-5</v>
      </c>
      <c r="J310" s="76">
        <f>'JCN-R3 SP500 Total MRP 1'!J310</f>
        <v>8.5000000000000006E-2</v>
      </c>
      <c r="K310" s="77">
        <f t="shared" si="19"/>
        <v>4.8283032888250186E-5</v>
      </c>
    </row>
    <row r="311" spans="2:11">
      <c r="B311" s="79" t="str">
        <f>'JCN-R3 SP500 Total MRP 1'!B311</f>
        <v>Waste Management Inc</v>
      </c>
      <c r="C311" s="80" t="str">
        <f>'JCN-R3 SP500 Total MRP 1'!C311</f>
        <v>WM</v>
      </c>
      <c r="D311" s="81">
        <f>'JCN-R3 SP500 Total MRP 1'!D311</f>
        <v>226.39</v>
      </c>
      <c r="E311" s="82">
        <f>'JCN-R3 SP500 Total MRP 1'!E311</f>
        <v>402.83031999999997</v>
      </c>
      <c r="F311" s="82">
        <f t="shared" si="17"/>
        <v>91196.756144799991</v>
      </c>
      <c r="G311" s="74">
        <f t="shared" si="16"/>
        <v>2.1907954892457682E-3</v>
      </c>
      <c r="H311" s="76">
        <f>'JCN-R3 SP500 Total MRP 1'!H311</f>
        <v>1.4576615574892884E-2</v>
      </c>
      <c r="I311" s="76">
        <f t="shared" si="18"/>
        <v>3.1934383649944939E-5</v>
      </c>
      <c r="J311" s="76">
        <f>'JCN-R3 SP500 Total MRP 1'!J311</f>
        <v>8.5000000000000006E-2</v>
      </c>
      <c r="K311" s="77">
        <f t="shared" si="19"/>
        <v>1.8621761658589031E-4</v>
      </c>
    </row>
    <row r="312" spans="2:11">
      <c r="B312" s="79" t="str">
        <f>'JCN-R3 SP500 Total MRP 1'!B312</f>
        <v>Constellation Brands Inc</v>
      </c>
      <c r="C312" s="80" t="str">
        <f>'JCN-R3 SP500 Total MRP 1'!C312</f>
        <v>STZ</v>
      </c>
      <c r="D312" s="81">
        <f>'JCN-R3 SP500 Total MRP 1'!D312</f>
        <v>161.94</v>
      </c>
      <c r="E312" s="82">
        <f>'JCN-R3 SP500 Total MRP 1'!E312</f>
        <v>176.26624000000001</v>
      </c>
      <c r="F312" s="82">
        <f t="shared" si="17"/>
        <v>28544.554905600002</v>
      </c>
      <c r="G312" s="74">
        <f t="shared" si="16"/>
        <v>6.8571827303182413E-4</v>
      </c>
      <c r="H312" s="76">
        <f>'JCN-R3 SP500 Total MRP 1'!H312</f>
        <v>2.5194516487587998E-2</v>
      </c>
      <c r="I312" s="76">
        <f t="shared" si="18"/>
        <v>1.727634033574066E-5</v>
      </c>
      <c r="J312" s="76">
        <f>'JCN-R3 SP500 Total MRP 1'!J312</f>
        <v>6.5000000000000002E-2</v>
      </c>
      <c r="K312" s="77">
        <f t="shared" si="19"/>
        <v>4.4571687747068568E-5</v>
      </c>
    </row>
    <row r="313" spans="2:11">
      <c r="B313" s="79" t="str">
        <f>'JCN-R3 SP500 Total MRP 1'!B313</f>
        <v>Invesco Ltd</v>
      </c>
      <c r="C313" s="80" t="str">
        <f>'JCN-R3 SP500 Total MRP 1'!C313</f>
        <v>IVZ</v>
      </c>
      <c r="D313" s="81">
        <f>'JCN-R3 SP500 Total MRP 1'!D313</f>
        <v>21.89</v>
      </c>
      <c r="E313" s="82">
        <f>'JCN-R3 SP500 Total MRP 1'!E313</f>
        <v>445.96377000000001</v>
      </c>
      <c r="F313" s="82" t="str">
        <f t="shared" si="17"/>
        <v>Excl.</v>
      </c>
      <c r="G313" s="74" t="str">
        <f t="shared" si="16"/>
        <v>Excl.</v>
      </c>
      <c r="H313" s="76">
        <f>'JCN-R3 SP500 Total MRP 1'!H313</f>
        <v>3.8373686614892641E-2</v>
      </c>
      <c r="I313" s="76" t="str">
        <f t="shared" si="18"/>
        <v>n/a</v>
      </c>
      <c r="J313" s="76">
        <f>'JCN-R3 SP500 Total MRP 1'!J313</f>
        <v>0.23</v>
      </c>
      <c r="K313" s="77" t="str">
        <f t="shared" si="19"/>
        <v>n/a</v>
      </c>
    </row>
    <row r="314" spans="2:11">
      <c r="B314" s="79" t="str">
        <f>'JCN-R3 SP500 Total MRP 1'!B314</f>
        <v>Intuit Inc</v>
      </c>
      <c r="C314" s="80" t="str">
        <f>'JCN-R3 SP500 Total MRP 1'!C314</f>
        <v>INTU</v>
      </c>
      <c r="D314" s="81">
        <f>'JCN-R3 SP500 Total MRP 1'!D314</f>
        <v>667</v>
      </c>
      <c r="E314" s="82">
        <f>'JCN-R3 SP500 Total MRP 1'!E314</f>
        <v>278.947</v>
      </c>
      <c r="F314" s="82">
        <f t="shared" si="17"/>
        <v>186057.649</v>
      </c>
      <c r="G314" s="74">
        <f t="shared" si="16"/>
        <v>4.4696135630270927E-3</v>
      </c>
      <c r="H314" s="76">
        <f>'JCN-R3 SP500 Total MRP 1'!H314</f>
        <v>7.1964017991004488E-3</v>
      </c>
      <c r="I314" s="76">
        <f t="shared" si="18"/>
        <v>3.2165135086251939E-5</v>
      </c>
      <c r="J314" s="76">
        <f>'JCN-R3 SP500 Total MRP 1'!J314</f>
        <v>0.13500000000000001</v>
      </c>
      <c r="K314" s="77">
        <f t="shared" si="19"/>
        <v>6.0339783100865759E-4</v>
      </c>
    </row>
    <row r="315" spans="2:11">
      <c r="B315" s="79" t="str">
        <f>'JCN-R3 SP500 Total MRP 1'!B315</f>
        <v>Morgan Stanley</v>
      </c>
      <c r="C315" s="80" t="str">
        <f>'JCN-R3 SP500 Total MRP 1'!C315</f>
        <v>MS</v>
      </c>
      <c r="D315" s="81">
        <f>'JCN-R3 SP500 Total MRP 1'!D315</f>
        <v>150.47999999999999</v>
      </c>
      <c r="E315" s="82">
        <f>'JCN-R3 SP500 Total MRP 1'!E315</f>
        <v>1596.3357599999999</v>
      </c>
      <c r="F315" s="82">
        <f t="shared" si="17"/>
        <v>240216.60516479998</v>
      </c>
      <c r="G315" s="74">
        <f t="shared" si="16"/>
        <v>5.7706598050635046E-3</v>
      </c>
      <c r="H315" s="76">
        <f>'JCN-R3 SP500 Total MRP 1'!H315</f>
        <v>2.6581605528973949E-2</v>
      </c>
      <c r="I315" s="76">
        <f t="shared" si="18"/>
        <v>1.5339340258010379E-4</v>
      </c>
      <c r="J315" s="76">
        <f>'JCN-R3 SP500 Total MRP 1'!J315</f>
        <v>0.125</v>
      </c>
      <c r="K315" s="77">
        <f t="shared" si="19"/>
        <v>7.2133247563293808E-4</v>
      </c>
    </row>
    <row r="316" spans="2:11">
      <c r="B316" s="79" t="str">
        <f>'JCN-R3 SP500 Total MRP 1'!B316</f>
        <v>Microchip Technology Inc</v>
      </c>
      <c r="C316" s="80" t="str">
        <f>'JCN-R3 SP500 Total MRP 1'!C316</f>
        <v>MCHP</v>
      </c>
      <c r="D316" s="81">
        <f>'JCN-R3 SP500 Total MRP 1'!D316</f>
        <v>65</v>
      </c>
      <c r="E316" s="82">
        <f>'JCN-R3 SP500 Total MRP 1'!E316</f>
        <v>539.67966999999999</v>
      </c>
      <c r="F316" s="82">
        <f t="shared" si="17"/>
        <v>35079.178549999997</v>
      </c>
      <c r="G316" s="74">
        <f t="shared" si="16"/>
        <v>8.4269780398509193E-4</v>
      </c>
      <c r="H316" s="76">
        <f>'JCN-R3 SP500 Total MRP 1'!H316</f>
        <v>2.8000000000000004E-2</v>
      </c>
      <c r="I316" s="76">
        <f t="shared" si="18"/>
        <v>2.3595538511582579E-5</v>
      </c>
      <c r="J316" s="76">
        <f>'JCN-R3 SP500 Total MRP 1'!J316</f>
        <v>0.03</v>
      </c>
      <c r="K316" s="77">
        <f t="shared" si="19"/>
        <v>2.5280934119552758E-5</v>
      </c>
    </row>
    <row r="317" spans="2:11">
      <c r="B317" s="79" t="str">
        <f>'JCN-R3 SP500 Total MRP 1'!B317</f>
        <v>Crowdstrike Holdings Inc</v>
      </c>
      <c r="C317" s="80" t="str">
        <f>'JCN-R3 SP500 Total MRP 1'!C317</f>
        <v>CRWD</v>
      </c>
      <c r="D317" s="81">
        <f>'JCN-R3 SP500 Total MRP 1'!D317</f>
        <v>423.7</v>
      </c>
      <c r="E317" s="82">
        <f>'JCN-R3 SP500 Total MRP 1'!E317</f>
        <v>250.95514</v>
      </c>
      <c r="F317" s="82" t="str">
        <f t="shared" si="17"/>
        <v>Excl.</v>
      </c>
      <c r="G317" s="74" t="str">
        <f t="shared" si="16"/>
        <v>Excl.</v>
      </c>
      <c r="H317" s="76" t="str">
        <f>'JCN-R3 SP500 Total MRP 1'!H317</f>
        <v>n/a</v>
      </c>
      <c r="I317" s="76" t="str">
        <f t="shared" si="18"/>
        <v>n/a</v>
      </c>
      <c r="J317" s="76" t="str">
        <f>'JCN-R3 SP500 Total MRP 1'!J317</f>
        <v/>
      </c>
      <c r="K317" s="77" t="str">
        <f t="shared" si="19"/>
        <v>n/a</v>
      </c>
    </row>
    <row r="318" spans="2:11">
      <c r="B318" s="79" t="str">
        <f>'JCN-R3 SP500 Total MRP 1'!B318</f>
        <v>Chubb Ltd</v>
      </c>
      <c r="C318" s="80" t="str">
        <f>'JCN-R3 SP500 Total MRP 1'!C318</f>
        <v>CB</v>
      </c>
      <c r="D318" s="81">
        <f>'JCN-R3 SP500 Total MRP 1'!D318</f>
        <v>275.07</v>
      </c>
      <c r="E318" s="82">
        <f>'JCN-R3 SP500 Total MRP 1'!E318</f>
        <v>398.69029</v>
      </c>
      <c r="F318" s="82">
        <f t="shared" si="17"/>
        <v>109667.73807029999</v>
      </c>
      <c r="G318" s="74">
        <f t="shared" si="16"/>
        <v>2.6345189898939092E-3</v>
      </c>
      <c r="H318" s="76">
        <f>'JCN-R3 SP500 Total MRP 1'!H318</f>
        <v>1.4105500418075399E-2</v>
      </c>
      <c r="I318" s="76">
        <f t="shared" si="18"/>
        <v>3.7161208713376116E-5</v>
      </c>
      <c r="J318" s="76">
        <f>'JCN-R3 SP500 Total MRP 1'!J318</f>
        <v>0.11</v>
      </c>
      <c r="K318" s="77">
        <f t="shared" si="19"/>
        <v>2.8979708888833002E-4</v>
      </c>
    </row>
    <row r="319" spans="2:11">
      <c r="B319" s="79" t="str">
        <f>'JCN-R3 SP500 Total MRP 1'!B319</f>
        <v>Hologic Inc</v>
      </c>
      <c r="C319" s="80" t="str">
        <f>'JCN-R3 SP500 Total MRP 1'!C319</f>
        <v>HOLX</v>
      </c>
      <c r="D319" s="81">
        <f>'JCN-R3 SP500 Total MRP 1'!D319</f>
        <v>67.12</v>
      </c>
      <c r="E319" s="82">
        <f>'JCN-R3 SP500 Total MRP 1'!E319</f>
        <v>222.41927999999999</v>
      </c>
      <c r="F319" s="82">
        <f t="shared" si="17"/>
        <v>14928.782073599999</v>
      </c>
      <c r="G319" s="74">
        <f t="shared" si="16"/>
        <v>3.5863017292902741E-4</v>
      </c>
      <c r="H319" s="76" t="str">
        <f>'JCN-R3 SP500 Total MRP 1'!H319</f>
        <v>n/a</v>
      </c>
      <c r="I319" s="76" t="str">
        <f t="shared" si="18"/>
        <v>n/a</v>
      </c>
      <c r="J319" s="76">
        <f>'JCN-R3 SP500 Total MRP 1'!J319</f>
        <v>0.02</v>
      </c>
      <c r="K319" s="77">
        <f t="shared" si="19"/>
        <v>7.1726034585805481E-6</v>
      </c>
    </row>
    <row r="320" spans="2:11">
      <c r="B320" s="79" t="str">
        <f>'JCN-R3 SP500 Total MRP 1'!B320</f>
        <v>Citizens Financial Group Inc</v>
      </c>
      <c r="C320" s="80" t="str">
        <f>'JCN-R3 SP500 Total MRP 1'!C320</f>
        <v>CFG</v>
      </c>
      <c r="D320" s="81">
        <f>'JCN-R3 SP500 Total MRP 1'!D320</f>
        <v>52.28</v>
      </c>
      <c r="E320" s="82">
        <f>'JCN-R3 SP500 Total MRP 1'!E320</f>
        <v>431.34899000000001</v>
      </c>
      <c r="F320" s="82">
        <f t="shared" si="17"/>
        <v>22550.925197200002</v>
      </c>
      <c r="G320" s="74">
        <f t="shared" si="16"/>
        <v>5.4173489594192676E-4</v>
      </c>
      <c r="H320" s="76">
        <f>'JCN-R3 SP500 Total MRP 1'!H320</f>
        <v>3.2134659525631215E-2</v>
      </c>
      <c r="I320" s="76">
        <f t="shared" si="18"/>
        <v>1.7408466434247071E-5</v>
      </c>
      <c r="J320" s="76">
        <f>'JCN-R3 SP500 Total MRP 1'!J320</f>
        <v>0.105</v>
      </c>
      <c r="K320" s="77">
        <f t="shared" si="19"/>
        <v>5.6882164073902307E-5</v>
      </c>
    </row>
    <row r="321" spans="2:11">
      <c r="B321" s="79" t="str">
        <f>'JCN-R3 SP500 Total MRP 1'!B321</f>
        <v>Jabil Inc</v>
      </c>
      <c r="C321" s="80" t="str">
        <f>'JCN-R3 SP500 Total MRP 1'!C321</f>
        <v>JBL</v>
      </c>
      <c r="D321" s="81">
        <f>'JCN-R3 SP500 Total MRP 1'!D321</f>
        <v>204.83</v>
      </c>
      <c r="E321" s="82">
        <f>'JCN-R3 SP500 Total MRP 1'!E321</f>
        <v>107.31883999999999</v>
      </c>
      <c r="F321" s="82">
        <f t="shared" si="17"/>
        <v>21982.117997199999</v>
      </c>
      <c r="G321" s="74">
        <f t="shared" si="16"/>
        <v>5.2807059141302527E-4</v>
      </c>
      <c r="H321" s="76">
        <f>'JCN-R3 SP500 Total MRP 1'!H321</f>
        <v>1.5622711516867646E-3</v>
      </c>
      <c r="I321" s="76">
        <f t="shared" si="18"/>
        <v>8.2498945101873785E-7</v>
      </c>
      <c r="J321" s="76">
        <f>'JCN-R3 SP500 Total MRP 1'!J321</f>
        <v>0.115</v>
      </c>
      <c r="K321" s="77">
        <f t="shared" si="19"/>
        <v>6.0728118012497912E-5</v>
      </c>
    </row>
    <row r="322" spans="2:11">
      <c r="B322" s="79" t="str">
        <f>'JCN-R3 SP500 Total MRP 1'!B322</f>
        <v>O'Reilly Automotive Inc</v>
      </c>
      <c r="C322" s="80" t="str">
        <f>'JCN-R3 SP500 Total MRP 1'!C322</f>
        <v>ORLY</v>
      </c>
      <c r="D322" s="81">
        <f>'JCN-R3 SP500 Total MRP 1'!D322</f>
        <v>103.68</v>
      </c>
      <c r="E322" s="82">
        <f>'JCN-R3 SP500 Total MRP 1'!E322</f>
        <v>848.49667999999997</v>
      </c>
      <c r="F322" s="82">
        <f t="shared" si="17"/>
        <v>87972.135782400001</v>
      </c>
      <c r="G322" s="74">
        <f t="shared" si="16"/>
        <v>2.113331289386958E-3</v>
      </c>
      <c r="H322" s="76" t="str">
        <f>'JCN-R3 SP500 Total MRP 1'!H322</f>
        <v>n/a</v>
      </c>
      <c r="I322" s="76" t="str">
        <f t="shared" si="18"/>
        <v>n/a</v>
      </c>
      <c r="J322" s="76">
        <f>'JCN-R3 SP500 Total MRP 1'!J322</f>
        <v>0.105</v>
      </c>
      <c r="K322" s="77">
        <f t="shared" si="19"/>
        <v>2.2189978538563057E-4</v>
      </c>
    </row>
    <row r="323" spans="2:11">
      <c r="B323" s="79" t="str">
        <f>'JCN-R3 SP500 Total MRP 1'!B323</f>
        <v>Allstate Corp/The</v>
      </c>
      <c r="C323" s="80" t="str">
        <f>'JCN-R3 SP500 Total MRP 1'!C323</f>
        <v>ALL</v>
      </c>
      <c r="D323" s="81">
        <f>'JCN-R3 SP500 Total MRP 1'!D323</f>
        <v>203.45</v>
      </c>
      <c r="E323" s="82">
        <f>'JCN-R3 SP500 Total MRP 1'!E323</f>
        <v>263.50533000000001</v>
      </c>
      <c r="F323" s="82" t="str">
        <f t="shared" si="17"/>
        <v>Excl.</v>
      </c>
      <c r="G323" s="74" t="str">
        <f t="shared" si="16"/>
        <v>Excl.</v>
      </c>
      <c r="H323" s="76">
        <f>'JCN-R3 SP500 Total MRP 1'!H323</f>
        <v>1.966085033177685E-2</v>
      </c>
      <c r="I323" s="76" t="str">
        <f t="shared" si="18"/>
        <v>n/a</v>
      </c>
      <c r="J323" s="76">
        <f>'JCN-R3 SP500 Total MRP 1'!J323</f>
        <v>0.27500000000000002</v>
      </c>
      <c r="K323" s="77" t="str">
        <f t="shared" si="19"/>
        <v>n/a</v>
      </c>
    </row>
    <row r="324" spans="2:11">
      <c r="B324" s="79" t="str">
        <f>'JCN-R3 SP500 Total MRP 1'!B324</f>
        <v>Equity Residential</v>
      </c>
      <c r="C324" s="80" t="str">
        <f>'JCN-R3 SP500 Total MRP 1'!C324</f>
        <v>EQR</v>
      </c>
      <c r="D324" s="81">
        <f>'JCN-R3 SP500 Total MRP 1'!D324</f>
        <v>66.12</v>
      </c>
      <c r="E324" s="82">
        <f>'JCN-R3 SP500 Total MRP 1'!E324</f>
        <v>381.89805999999999</v>
      </c>
      <c r="F324" s="82">
        <f t="shared" si="17"/>
        <v>25251.099727200002</v>
      </c>
      <c r="G324" s="74">
        <f t="shared" si="16"/>
        <v>6.0660047264191139E-4</v>
      </c>
      <c r="H324" s="76">
        <f>'JCN-R3 SP500 Total MRP 1'!H324</f>
        <v>4.1893526920750143E-2</v>
      </c>
      <c r="I324" s="76">
        <f t="shared" si="18"/>
        <v>2.5412633230763676E-5</v>
      </c>
      <c r="J324" s="76">
        <f>'JCN-R3 SP500 Total MRP 1'!J324</f>
        <v>0.04</v>
      </c>
      <c r="K324" s="77">
        <f t="shared" si="19"/>
        <v>2.4264018905676456E-5</v>
      </c>
    </row>
    <row r="325" spans="2:11">
      <c r="B325" s="79" t="str">
        <f>'JCN-R3 SP500 Total MRP 1'!B325</f>
        <v>Keurig Dr Pepper Inc</v>
      </c>
      <c r="C325" s="80" t="str">
        <f>'JCN-R3 SP500 Total MRP 1'!C325</f>
        <v>KDP</v>
      </c>
      <c r="D325" s="81">
        <f>'JCN-R3 SP500 Total MRP 1'!D325</f>
        <v>29.09</v>
      </c>
      <c r="E325" s="82">
        <f>'JCN-R3 SP500 Total MRP 1'!E325</f>
        <v>1358.4352799999999</v>
      </c>
      <c r="F325" s="82">
        <f t="shared" si="17"/>
        <v>39516.882295199997</v>
      </c>
      <c r="G325" s="74">
        <f t="shared" si="16"/>
        <v>9.4930358426259108E-4</v>
      </c>
      <c r="H325" s="76">
        <f>'JCN-R3 SP500 Total MRP 1'!H325</f>
        <v>3.1625988312134756E-2</v>
      </c>
      <c r="I325" s="76">
        <f t="shared" si="18"/>
        <v>3.0022664060556338E-5</v>
      </c>
      <c r="J325" s="76">
        <f>'JCN-R3 SP500 Total MRP 1'!J325</f>
        <v>0.13</v>
      </c>
      <c r="K325" s="77">
        <f t="shared" si="19"/>
        <v>1.2340946595413684E-4</v>
      </c>
    </row>
    <row r="326" spans="2:11">
      <c r="B326" s="79" t="str">
        <f>'JCN-R3 SP500 Total MRP 1'!B326</f>
        <v>Host Hotels &amp; Resorts Inc</v>
      </c>
      <c r="C326" s="80" t="str">
        <f>'JCN-R3 SP500 Total MRP 1'!C326</f>
        <v>HST</v>
      </c>
      <c r="D326" s="81">
        <f>'JCN-R3 SP500 Total MRP 1'!D326</f>
        <v>17.21</v>
      </c>
      <c r="E326" s="82">
        <f>'JCN-R3 SP500 Total MRP 1'!E326</f>
        <v>687.54287999999997</v>
      </c>
      <c r="F326" s="82">
        <f t="shared" si="17"/>
        <v>11832.612964800001</v>
      </c>
      <c r="G326" s="74">
        <f t="shared" si="16"/>
        <v>2.8425172347265495E-4</v>
      </c>
      <c r="H326" s="76">
        <f>'JCN-R3 SP500 Total MRP 1'!H326</f>
        <v>4.6484601975595584E-2</v>
      </c>
      <c r="I326" s="76">
        <f t="shared" si="18"/>
        <v>1.3213328226503426E-5</v>
      </c>
      <c r="J326" s="76">
        <f>'JCN-R3 SP500 Total MRP 1'!J326</f>
        <v>0.115</v>
      </c>
      <c r="K326" s="77">
        <f t="shared" si="19"/>
        <v>3.2688948199355319E-5</v>
      </c>
    </row>
    <row r="327" spans="2:11">
      <c r="B327" s="79" t="str">
        <f>'JCN-R3 SP500 Total MRP 1'!B327</f>
        <v>Incyte Corp</v>
      </c>
      <c r="C327" s="80" t="str">
        <f>'JCN-R3 SP500 Total MRP 1'!C327</f>
        <v>INCY</v>
      </c>
      <c r="D327" s="81">
        <f>'JCN-R3 SP500 Total MRP 1'!D327</f>
        <v>84.61</v>
      </c>
      <c r="E327" s="82">
        <f>'JCN-R3 SP500 Total MRP 1'!E327</f>
        <v>195.27615</v>
      </c>
      <c r="F327" s="82" t="str">
        <f t="shared" si="17"/>
        <v>Excl.</v>
      </c>
      <c r="G327" s="74" t="str">
        <f t="shared" si="16"/>
        <v>Excl.</v>
      </c>
      <c r="H327" s="76" t="str">
        <f>'JCN-R3 SP500 Total MRP 1'!H327</f>
        <v>n/a</v>
      </c>
      <c r="I327" s="76" t="str">
        <f t="shared" si="18"/>
        <v>n/a</v>
      </c>
      <c r="J327" s="76">
        <f>'JCN-R3 SP500 Total MRP 1'!J327</f>
        <v>0.33500000000000002</v>
      </c>
      <c r="K327" s="77" t="str">
        <f t="shared" si="19"/>
        <v>n/a</v>
      </c>
    </row>
    <row r="328" spans="2:11">
      <c r="B328" s="79" t="str">
        <f>'JCN-R3 SP500 Total MRP 1'!B328</f>
        <v>Simon Property Group Inc</v>
      </c>
      <c r="C328" s="80" t="str">
        <f>'JCN-R3 SP500 Total MRP 1'!C328</f>
        <v>SPG</v>
      </c>
      <c r="D328" s="81">
        <f>'JCN-R3 SP500 Total MRP 1'!D328</f>
        <v>180.66</v>
      </c>
      <c r="E328" s="82">
        <f>'JCN-R3 SP500 Total MRP 1'!E328</f>
        <v>326.48475999999999</v>
      </c>
      <c r="F328" s="82">
        <f t="shared" si="17"/>
        <v>58982.736741599998</v>
      </c>
      <c r="G328" s="74">
        <f t="shared" si="16"/>
        <v>1.4169266436593088E-3</v>
      </c>
      <c r="H328" s="76">
        <f>'JCN-R3 SP500 Total MRP 1'!H328</f>
        <v>4.7603232591608542E-2</v>
      </c>
      <c r="I328" s="76">
        <f t="shared" si="18"/>
        <v>6.7450288583361309E-5</v>
      </c>
      <c r="J328" s="76">
        <f>'JCN-R3 SP500 Total MRP 1'!J328</f>
        <v>3.5000000000000003E-2</v>
      </c>
      <c r="K328" s="77">
        <f t="shared" si="19"/>
        <v>4.959243252807581E-5</v>
      </c>
    </row>
    <row r="329" spans="2:11">
      <c r="B329" s="79" t="str">
        <f>'JCN-R3 SP500 Total MRP 1'!B329</f>
        <v>Eastman Chemical Co</v>
      </c>
      <c r="C329" s="80" t="str">
        <f>'JCN-R3 SP500 Total MRP 1'!C329</f>
        <v>EMN</v>
      </c>
      <c r="D329" s="81">
        <f>'JCN-R3 SP500 Total MRP 1'!D329</f>
        <v>70.34</v>
      </c>
      <c r="E329" s="82">
        <f>'JCN-R3 SP500 Total MRP 1'!E329</f>
        <v>114.83241</v>
      </c>
      <c r="F329" s="82">
        <f t="shared" si="17"/>
        <v>8077.3117193999997</v>
      </c>
      <c r="G329" s="74">
        <f t="shared" si="16"/>
        <v>1.9403911748787025E-4</v>
      </c>
      <c r="H329" s="76">
        <f>'JCN-R3 SP500 Total MRP 1'!H329</f>
        <v>4.7199317600227463E-2</v>
      </c>
      <c r="I329" s="76">
        <f t="shared" si="18"/>
        <v>9.1585139331778389E-6</v>
      </c>
      <c r="J329" s="76">
        <f>'JCN-R3 SP500 Total MRP 1'!J329</f>
        <v>4.4999999999999998E-2</v>
      </c>
      <c r="K329" s="77">
        <f t="shared" si="19"/>
        <v>8.7317602869541616E-6</v>
      </c>
    </row>
    <row r="330" spans="2:11">
      <c r="B330" s="79" t="str">
        <f>'JCN-R3 SP500 Total MRP 1'!B330</f>
        <v>AvalonBay Communities Inc</v>
      </c>
      <c r="C330" s="80" t="str">
        <f>'JCN-R3 SP500 Total MRP 1'!C330</f>
        <v>AVB</v>
      </c>
      <c r="D330" s="81">
        <f>'JCN-R3 SP500 Total MRP 1'!D330</f>
        <v>195.85</v>
      </c>
      <c r="E330" s="82">
        <f>'JCN-R3 SP500 Total MRP 1'!E330</f>
        <v>142.38301999999999</v>
      </c>
      <c r="F330" s="82">
        <f t="shared" si="17"/>
        <v>27885.714466999998</v>
      </c>
      <c r="G330" s="74">
        <f t="shared" si="16"/>
        <v>6.6989112388711307E-4</v>
      </c>
      <c r="H330" s="76">
        <f>'JCN-R3 SP500 Total MRP 1'!H330</f>
        <v>3.5741639009446005E-2</v>
      </c>
      <c r="I330" s="76">
        <f t="shared" si="18"/>
        <v>2.3943006725605266E-5</v>
      </c>
      <c r="J330" s="76">
        <f>'JCN-R3 SP500 Total MRP 1'!J330</f>
        <v>0.06</v>
      </c>
      <c r="K330" s="77">
        <f t="shared" si="19"/>
        <v>4.0193467433226782E-5</v>
      </c>
    </row>
    <row r="331" spans="2:11">
      <c r="B331" s="79" t="str">
        <f>'JCN-R3 SP500 Total MRP 1'!B331</f>
        <v>Prudential Financial Inc</v>
      </c>
      <c r="C331" s="80" t="str">
        <f>'JCN-R3 SP500 Total MRP 1'!C331</f>
        <v>PRU</v>
      </c>
      <c r="D331" s="81">
        <f>'JCN-R3 SP500 Total MRP 1'!D331</f>
        <v>109.66</v>
      </c>
      <c r="E331" s="82">
        <f>'JCN-R3 SP500 Total MRP 1'!E331</f>
        <v>352</v>
      </c>
      <c r="F331" s="82">
        <f t="shared" si="17"/>
        <v>38600.32</v>
      </c>
      <c r="G331" s="74">
        <f t="shared" si="16"/>
        <v>9.2728525129964388E-4</v>
      </c>
      <c r="H331" s="76">
        <f>'JCN-R3 SP500 Total MRP 1'!H331</f>
        <v>4.924311508298377E-2</v>
      </c>
      <c r="I331" s="76">
        <f t="shared" si="18"/>
        <v>4.5662414344501889E-5</v>
      </c>
      <c r="J331" s="76">
        <f>'JCN-R3 SP500 Total MRP 1'!J331</f>
        <v>0.04</v>
      </c>
      <c r="K331" s="77">
        <f t="shared" si="19"/>
        <v>3.7091410051985755E-5</v>
      </c>
    </row>
    <row r="332" spans="2:11">
      <c r="B332" s="79" t="str">
        <f>'JCN-R3 SP500 Total MRP 1'!B332</f>
        <v>United Parcel Service Inc</v>
      </c>
      <c r="C332" s="80" t="str">
        <f>'JCN-R3 SP500 Total MRP 1'!C332</f>
        <v>UPS</v>
      </c>
      <c r="D332" s="81">
        <f>'JCN-R3 SP500 Total MRP 1'!D332</f>
        <v>87.44</v>
      </c>
      <c r="E332" s="82">
        <f>'JCN-R3 SP500 Total MRP 1'!E332</f>
        <v>736.04290000000003</v>
      </c>
      <c r="F332" s="82">
        <f t="shared" si="17"/>
        <v>64359.591176000002</v>
      </c>
      <c r="G332" s="74">
        <f t="shared" si="16"/>
        <v>1.5460933918988108E-3</v>
      </c>
      <c r="H332" s="76">
        <f>'JCN-R3 SP500 Total MRP 1'!H332</f>
        <v>7.5022872827081422E-2</v>
      </c>
      <c r="I332" s="76">
        <f t="shared" si="18"/>
        <v>1.1599236791921545E-4</v>
      </c>
      <c r="J332" s="76">
        <f>'JCN-R3 SP500 Total MRP 1'!J332</f>
        <v>5.0000000000000001E-3</v>
      </c>
      <c r="K332" s="77">
        <f t="shared" si="19"/>
        <v>7.730466959494054E-6</v>
      </c>
    </row>
    <row r="333" spans="2:11">
      <c r="B333" s="79" t="str">
        <f>'JCN-R3 SP500 Total MRP 1'!B333</f>
        <v>STERIS PLC</v>
      </c>
      <c r="C333" s="80" t="str">
        <f>'JCN-R3 SP500 Total MRP 1'!C333</f>
        <v>STE</v>
      </c>
      <c r="D333" s="81">
        <f>'JCN-R3 SP500 Total MRP 1'!D333</f>
        <v>245.06</v>
      </c>
      <c r="E333" s="82">
        <f>'JCN-R3 SP500 Total MRP 1'!E333</f>
        <v>98.490610000000004</v>
      </c>
      <c r="F333" s="82">
        <f t="shared" si="17"/>
        <v>24136.108886600003</v>
      </c>
      <c r="G333" s="74">
        <f t="shared" si="16"/>
        <v>5.7981534335224303E-4</v>
      </c>
      <c r="H333" s="76">
        <f>'JCN-R3 SP500 Total MRP 1'!H333</f>
        <v>1.0283195952011753E-2</v>
      </c>
      <c r="I333" s="76">
        <f t="shared" si="18"/>
        <v>5.9623547916740899E-6</v>
      </c>
      <c r="J333" s="76">
        <f>'JCN-R3 SP500 Total MRP 1'!J333</f>
        <v>0.08</v>
      </c>
      <c r="K333" s="77">
        <f t="shared" si="19"/>
        <v>4.6385227468179442E-5</v>
      </c>
    </row>
    <row r="334" spans="2:11">
      <c r="B334" s="79" t="str">
        <f>'JCN-R3 SP500 Total MRP 1'!B334</f>
        <v>McKesson Corp</v>
      </c>
      <c r="C334" s="80" t="str">
        <f>'JCN-R3 SP500 Total MRP 1'!C334</f>
        <v>MCK</v>
      </c>
      <c r="D334" s="81">
        <f>'JCN-R3 SP500 Total MRP 1'!D334</f>
        <v>686.64</v>
      </c>
      <c r="E334" s="82">
        <f>'JCN-R3 SP500 Total MRP 1'!E334</f>
        <v>124.38439</v>
      </c>
      <c r="F334" s="82">
        <f t="shared" si="17"/>
        <v>85407.2975496</v>
      </c>
      <c r="G334" s="74">
        <f t="shared" si="16"/>
        <v>2.0517168606660331E-3</v>
      </c>
      <c r="H334" s="76">
        <f>'JCN-R3 SP500 Total MRP 1'!H334</f>
        <v>4.7768845392054055E-3</v>
      </c>
      <c r="I334" s="76">
        <f t="shared" si="18"/>
        <v>9.8008145505426244E-6</v>
      </c>
      <c r="J334" s="76">
        <f>'JCN-R3 SP500 Total MRP 1'!J334</f>
        <v>0.12</v>
      </c>
      <c r="K334" s="77">
        <f t="shared" si="19"/>
        <v>2.4620602327992395E-4</v>
      </c>
    </row>
    <row r="335" spans="2:11">
      <c r="B335" s="79" t="str">
        <f>'JCN-R3 SP500 Total MRP 1'!B335</f>
        <v>Lockheed Martin Corp</v>
      </c>
      <c r="C335" s="80" t="str">
        <f>'JCN-R3 SP500 Total MRP 1'!C335</f>
        <v>LMT</v>
      </c>
      <c r="D335" s="81">
        <f>'JCN-R3 SP500 Total MRP 1'!D335</f>
        <v>455.63</v>
      </c>
      <c r="E335" s="82">
        <f>'JCN-R3 SP500 Total MRP 1'!E335</f>
        <v>233.46505999999999</v>
      </c>
      <c r="F335" s="82">
        <f t="shared" si="17"/>
        <v>106373.68528779999</v>
      </c>
      <c r="G335" s="74">
        <f t="shared" si="16"/>
        <v>2.555386833419175E-3</v>
      </c>
      <c r="H335" s="76">
        <f>'JCN-R3 SP500 Total MRP 1'!H335</f>
        <v>2.8970875491078286E-2</v>
      </c>
      <c r="I335" s="76">
        <f t="shared" si="18"/>
        <v>7.4031793782527728E-5</v>
      </c>
      <c r="J335" s="76">
        <f>'JCN-R3 SP500 Total MRP 1'!J335</f>
        <v>0.125</v>
      </c>
      <c r="K335" s="77">
        <f t="shared" si="19"/>
        <v>3.1942335417739688E-4</v>
      </c>
    </row>
    <row r="336" spans="2:11">
      <c r="B336" s="79" t="str">
        <f>'JCN-R3 SP500 Total MRP 1'!B336</f>
        <v>Cencora Inc</v>
      </c>
      <c r="C336" s="80" t="str">
        <f>'JCN-R3 SP500 Total MRP 1'!C336</f>
        <v>COR</v>
      </c>
      <c r="D336" s="81">
        <f>'JCN-R3 SP500 Total MRP 1'!D336</f>
        <v>291.61</v>
      </c>
      <c r="E336" s="82">
        <f>'JCN-R3 SP500 Total MRP 1'!E336</f>
        <v>193.87788</v>
      </c>
      <c r="F336" s="82">
        <f t="shared" si="17"/>
        <v>56536.728586800004</v>
      </c>
      <c r="G336" s="74">
        <f t="shared" si="16"/>
        <v>1.3581668383907336E-3</v>
      </c>
      <c r="H336" s="76">
        <f>'JCN-R3 SP500 Total MRP 1'!H336</f>
        <v>7.544322897019993E-3</v>
      </c>
      <c r="I336" s="76">
        <f t="shared" si="18"/>
        <v>1.0246449176844463E-5</v>
      </c>
      <c r="J336" s="76">
        <f>'JCN-R3 SP500 Total MRP 1'!J336</f>
        <v>6.5000000000000002E-2</v>
      </c>
      <c r="K336" s="77">
        <f t="shared" si="19"/>
        <v>8.8280844495397686E-5</v>
      </c>
    </row>
    <row r="337" spans="2:11">
      <c r="B337" s="79" t="str">
        <f>'JCN-R3 SP500 Total MRP 1'!B337</f>
        <v>Capital One Financial Corp</v>
      </c>
      <c r="C337" s="80" t="str">
        <f>'JCN-R3 SP500 Total MRP 1'!C337</f>
        <v>COF</v>
      </c>
      <c r="D337" s="81">
        <f>'JCN-R3 SP500 Total MRP 1'!D337</f>
        <v>227.22</v>
      </c>
      <c r="E337" s="82">
        <f>'JCN-R3 SP500 Total MRP 1'!E337</f>
        <v>639.51730999999995</v>
      </c>
      <c r="F337" s="82">
        <f t="shared" si="17"/>
        <v>145311.12317819998</v>
      </c>
      <c r="G337" s="74">
        <f t="shared" si="16"/>
        <v>3.4907705784027357E-3</v>
      </c>
      <c r="H337" s="76">
        <f>'JCN-R3 SP500 Total MRP 1'!H337</f>
        <v>1.0562450488513335E-2</v>
      </c>
      <c r="I337" s="76">
        <f t="shared" si="18"/>
        <v>3.6871091401137953E-5</v>
      </c>
      <c r="J337" s="76">
        <f>'JCN-R3 SP500 Total MRP 1'!J337</f>
        <v>0.09</v>
      </c>
      <c r="K337" s="77">
        <f t="shared" si="19"/>
        <v>3.1416935205624618E-4</v>
      </c>
    </row>
    <row r="338" spans="2:11">
      <c r="B338" s="79" t="str">
        <f>'JCN-R3 SP500 Total MRP 1'!B338</f>
        <v>The Campbell's Company</v>
      </c>
      <c r="C338" s="80" t="str">
        <f>'JCN-R3 SP500 Total MRP 1'!C338</f>
        <v>CPB</v>
      </c>
      <c r="D338" s="81">
        <f>'JCN-R3 SP500 Total MRP 1'!D338</f>
        <v>31.93</v>
      </c>
      <c r="E338" s="82">
        <f>'JCN-R3 SP500 Total MRP 1'!E338</f>
        <v>298.12997000000001</v>
      </c>
      <c r="F338" s="82">
        <f t="shared" si="17"/>
        <v>9519.2899421000002</v>
      </c>
      <c r="G338" s="74">
        <f t="shared" si="16"/>
        <v>2.2867937794698E-4</v>
      </c>
      <c r="H338" s="76">
        <f>'JCN-R3 SP500 Total MRP 1'!H338</f>
        <v>4.8856874412777952E-2</v>
      </c>
      <c r="I338" s="76">
        <f t="shared" si="18"/>
        <v>1.1172559649147785E-5</v>
      </c>
      <c r="J338" s="76">
        <f>'JCN-R3 SP500 Total MRP 1'!J338</f>
        <v>0.06</v>
      </c>
      <c r="K338" s="77">
        <f t="shared" si="19"/>
        <v>1.37207626768188E-5</v>
      </c>
    </row>
    <row r="339" spans="2:11">
      <c r="B339" s="79" t="str">
        <f>'JCN-R3 SP500 Total MRP 1'!B339</f>
        <v>Waters Corp</v>
      </c>
      <c r="C339" s="80" t="str">
        <f>'JCN-R3 SP500 Total MRP 1'!C339</f>
        <v>WAT</v>
      </c>
      <c r="D339" s="81">
        <f>'JCN-R3 SP500 Total MRP 1'!D339</f>
        <v>301.8</v>
      </c>
      <c r="E339" s="82">
        <f>'JCN-R3 SP500 Total MRP 1'!E339</f>
        <v>59.52413</v>
      </c>
      <c r="F339" s="82">
        <f t="shared" si="17"/>
        <v>17964.382433999999</v>
      </c>
      <c r="G339" s="74">
        <f t="shared" si="16"/>
        <v>4.3155359540425047E-4</v>
      </c>
      <c r="H339" s="76" t="str">
        <f>'JCN-R3 SP500 Total MRP 1'!H339</f>
        <v>n/a</v>
      </c>
      <c r="I339" s="76" t="str">
        <f t="shared" si="18"/>
        <v>n/a</v>
      </c>
      <c r="J339" s="76">
        <f>'JCN-R3 SP500 Total MRP 1'!J339</f>
        <v>6.5000000000000002E-2</v>
      </c>
      <c r="K339" s="77">
        <f t="shared" si="19"/>
        <v>2.8050983701276283E-5</v>
      </c>
    </row>
    <row r="340" spans="2:11">
      <c r="B340" s="79" t="str">
        <f>'JCN-R3 SP500 Total MRP 1'!B340</f>
        <v>Nordson Corp</v>
      </c>
      <c r="C340" s="80" t="str">
        <f>'JCN-R3 SP500 Total MRP 1'!C340</f>
        <v>NDSN</v>
      </c>
      <c r="D340" s="81">
        <f>'JCN-R3 SP500 Total MRP 1'!D340</f>
        <v>225.09</v>
      </c>
      <c r="E340" s="82">
        <f>'JCN-R3 SP500 Total MRP 1'!E340</f>
        <v>56.186300000000003</v>
      </c>
      <c r="F340" s="82">
        <f t="shared" si="17"/>
        <v>12646.974267000001</v>
      </c>
      <c r="G340" s="74">
        <f t="shared" si="16"/>
        <v>3.0381490908249533E-4</v>
      </c>
      <c r="H340" s="76">
        <f>'JCN-R3 SP500 Total MRP 1'!H340</f>
        <v>1.4571948998178506E-2</v>
      </c>
      <c r="I340" s="76">
        <f t="shared" si="18"/>
        <v>4.4271753600363616E-6</v>
      </c>
      <c r="J340" s="76">
        <f>'JCN-R3 SP500 Total MRP 1'!J340</f>
        <v>8.5000000000000006E-2</v>
      </c>
      <c r="K340" s="77">
        <f t="shared" si="19"/>
        <v>2.5824267272012104E-5</v>
      </c>
    </row>
    <row r="341" spans="2:11">
      <c r="B341" s="79" t="str">
        <f>'JCN-R3 SP500 Total MRP 1'!B341</f>
        <v>Dollar Tree Inc</v>
      </c>
      <c r="C341" s="80" t="str">
        <f>'JCN-R3 SP500 Total MRP 1'!C341</f>
        <v>DLTR</v>
      </c>
      <c r="D341" s="81">
        <f>'JCN-R3 SP500 Total MRP 1'!D341</f>
        <v>109.17</v>
      </c>
      <c r="E341" s="82">
        <f>'JCN-R3 SP500 Total MRP 1'!E341</f>
        <v>208.69582</v>
      </c>
      <c r="F341" s="82" t="str">
        <f t="shared" si="17"/>
        <v>Excl.</v>
      </c>
      <c r="G341" s="74" t="str">
        <f t="shared" si="16"/>
        <v>Excl.</v>
      </c>
      <c r="H341" s="76" t="str">
        <f>'JCN-R3 SP500 Total MRP 1'!H341</f>
        <v>n/a</v>
      </c>
      <c r="I341" s="76" t="str">
        <f t="shared" si="18"/>
        <v>n/a</v>
      </c>
      <c r="J341" s="76">
        <f>'JCN-R3 SP500 Total MRP 1'!J341</f>
        <v>0.22</v>
      </c>
      <c r="K341" s="77" t="str">
        <f t="shared" si="19"/>
        <v>n/a</v>
      </c>
    </row>
    <row r="342" spans="2:11">
      <c r="B342" s="79" t="str">
        <f>'JCN-R3 SP500 Total MRP 1'!B342</f>
        <v>Darden Restaurants Inc</v>
      </c>
      <c r="C342" s="80" t="str">
        <f>'JCN-R3 SP500 Total MRP 1'!C342</f>
        <v>DRI</v>
      </c>
      <c r="D342" s="81">
        <f>'JCN-R3 SP500 Total MRP 1'!D342</f>
        <v>206.94</v>
      </c>
      <c r="E342" s="82">
        <f>'JCN-R3 SP500 Total MRP 1'!E342</f>
        <v>116.5949</v>
      </c>
      <c r="F342" s="82">
        <f t="shared" si="17"/>
        <v>24128.148605999999</v>
      </c>
      <c r="G342" s="74">
        <f t="shared" si="16"/>
        <v>5.7962411564230199E-4</v>
      </c>
      <c r="H342" s="76">
        <f>'JCN-R3 SP500 Total MRP 1'!H342</f>
        <v>2.8993911278631487E-2</v>
      </c>
      <c r="I342" s="76">
        <f t="shared" si="18"/>
        <v>1.6805570183888141E-5</v>
      </c>
      <c r="J342" s="76">
        <f>'JCN-R3 SP500 Total MRP 1'!J342</f>
        <v>0.11</v>
      </c>
      <c r="K342" s="77">
        <f t="shared" si="19"/>
        <v>6.3758652720653225E-5</v>
      </c>
    </row>
    <row r="343" spans="2:11">
      <c r="B343" s="79" t="str">
        <f>'JCN-R3 SP500 Total MRP 1'!B343</f>
        <v>Evergy Inc</v>
      </c>
      <c r="C343" s="80" t="str">
        <f>'JCN-R3 SP500 Total MRP 1'!C343</f>
        <v>EVRG</v>
      </c>
      <c r="D343" s="81">
        <f>'JCN-R3 SP500 Total MRP 1'!D343</f>
        <v>71.260000000000005</v>
      </c>
      <c r="E343" s="82">
        <f>'JCN-R3 SP500 Total MRP 1'!E343</f>
        <v>229.74593999999999</v>
      </c>
      <c r="F343" s="82">
        <f t="shared" si="17"/>
        <v>16371.6956844</v>
      </c>
      <c r="G343" s="74">
        <f t="shared" ref="G343:G406" si="20">IF(F343="Excl.","Excl.",F343/SUM($F$23:$F$525))</f>
        <v>3.9329290396841656E-4</v>
      </c>
      <c r="H343" s="76">
        <f>'JCN-R3 SP500 Total MRP 1'!H343</f>
        <v>3.7468425484142573E-2</v>
      </c>
      <c r="I343" s="76">
        <f t="shared" si="18"/>
        <v>1.4736065865782657E-5</v>
      </c>
      <c r="J343" s="76">
        <f>'JCN-R3 SP500 Total MRP 1'!J343</f>
        <v>7.4999999999999997E-2</v>
      </c>
      <c r="K343" s="77">
        <f t="shared" si="19"/>
        <v>2.949696779763124E-5</v>
      </c>
    </row>
    <row r="344" spans="2:11">
      <c r="B344" s="79" t="str">
        <f>'JCN-R3 SP500 Total MRP 1'!B344</f>
        <v>Match Group Inc</v>
      </c>
      <c r="C344" s="80" t="str">
        <f>'JCN-R3 SP500 Total MRP 1'!C344</f>
        <v>MTCH</v>
      </c>
      <c r="D344" s="81">
        <f>'JCN-R3 SP500 Total MRP 1'!D344</f>
        <v>37.340000000000003</v>
      </c>
      <c r="E344" s="82">
        <f>'JCN-R3 SP500 Total MRP 1'!E344</f>
        <v>240.62215</v>
      </c>
      <c r="F344" s="82">
        <f t="shared" ref="F344:F407" si="21">IF(OR(J344="",J344&gt;0.2,J344&lt;0),"Excl.",D344*E344)</f>
        <v>8984.8310810000003</v>
      </c>
      <c r="G344" s="74">
        <f t="shared" si="20"/>
        <v>2.1584021445495623E-4</v>
      </c>
      <c r="H344" s="76">
        <f>'JCN-R3 SP500 Total MRP 1'!H344</f>
        <v>2.0353508302088912E-2</v>
      </c>
      <c r="I344" s="76">
        <f t="shared" ref="I344:I407" si="22">IFERROR($H344*$G344, "n/a")</f>
        <v>4.3931055968336031E-6</v>
      </c>
      <c r="J344" s="76">
        <f>'JCN-R3 SP500 Total MRP 1'!J344</f>
        <v>6.5000000000000002E-2</v>
      </c>
      <c r="K344" s="77">
        <f t="shared" ref="K344:K407" si="23">IFERROR($J344*$G344, "n/a")</f>
        <v>1.4029613939572155E-5</v>
      </c>
    </row>
    <row r="345" spans="2:11">
      <c r="B345" s="79" t="str">
        <f>'JCN-R3 SP500 Total MRP 1'!B345</f>
        <v>NVR Inc</v>
      </c>
      <c r="C345" s="80" t="str">
        <f>'JCN-R3 SP500 Total MRP 1'!C345</f>
        <v>NVR</v>
      </c>
      <c r="D345" s="81">
        <f>'JCN-R3 SP500 Total MRP 1'!D345</f>
        <v>8117.65</v>
      </c>
      <c r="E345" s="82">
        <f>'JCN-R3 SP500 Total MRP 1'!E345</f>
        <v>2.8698000000000001</v>
      </c>
      <c r="F345" s="82">
        <f t="shared" si="21"/>
        <v>23296.03197</v>
      </c>
      <c r="G345" s="74">
        <f t="shared" si="20"/>
        <v>5.596343983569563E-4</v>
      </c>
      <c r="H345" s="76" t="str">
        <f>'JCN-R3 SP500 Total MRP 1'!H345</f>
        <v>n/a</v>
      </c>
      <c r="I345" s="76" t="str">
        <f t="shared" si="22"/>
        <v>n/a</v>
      </c>
      <c r="J345" s="76">
        <f>'JCN-R3 SP500 Total MRP 1'!J345</f>
        <v>1.4999999999999999E-2</v>
      </c>
      <c r="K345" s="77">
        <f t="shared" si="23"/>
        <v>8.3945159753543443E-6</v>
      </c>
    </row>
    <row r="346" spans="2:11">
      <c r="B346" s="79" t="str">
        <f>'JCN-R3 SP500 Total MRP 1'!B346</f>
        <v>NetApp Inc</v>
      </c>
      <c r="C346" s="80" t="str">
        <f>'JCN-R3 SP500 Total MRP 1'!C346</f>
        <v>NTAP</v>
      </c>
      <c r="D346" s="81">
        <f>'JCN-R3 SP500 Total MRP 1'!D346</f>
        <v>112.79</v>
      </c>
      <c r="E346" s="82">
        <f>'JCN-R3 SP500 Total MRP 1'!E346</f>
        <v>199.61839000000001</v>
      </c>
      <c r="F346" s="82">
        <f t="shared" si="21"/>
        <v>22514.958208100001</v>
      </c>
      <c r="G346" s="74">
        <f t="shared" si="20"/>
        <v>5.4087087050052923E-4</v>
      </c>
      <c r="H346" s="76">
        <f>'JCN-R3 SP500 Total MRP 1'!H346</f>
        <v>1.8441351183615569E-2</v>
      </c>
      <c r="I346" s="76">
        <f t="shared" si="22"/>
        <v>9.9743896678881171E-6</v>
      </c>
      <c r="J346" s="76">
        <f>'JCN-R3 SP500 Total MRP 1'!J346</f>
        <v>9.5000000000000001E-2</v>
      </c>
      <c r="K346" s="77">
        <f t="shared" si="23"/>
        <v>5.138273269755028E-5</v>
      </c>
    </row>
    <row r="347" spans="2:11">
      <c r="B347" s="79" t="str">
        <f>'JCN-R3 SP500 Total MRP 1'!B347</f>
        <v>Old Dominion Freight Line Inc</v>
      </c>
      <c r="C347" s="80" t="str">
        <f>'JCN-R3 SP500 Total MRP 1'!C347</f>
        <v>ODFL</v>
      </c>
      <c r="D347" s="81">
        <f>'JCN-R3 SP500 Total MRP 1'!D347</f>
        <v>150.97</v>
      </c>
      <c r="E347" s="82">
        <f>'JCN-R3 SP500 Total MRP 1'!E347</f>
        <v>210.16813999999999</v>
      </c>
      <c r="F347" s="82">
        <f t="shared" si="21"/>
        <v>31729.084095799997</v>
      </c>
      <c r="G347" s="74">
        <f t="shared" si="20"/>
        <v>7.6221937329227932E-4</v>
      </c>
      <c r="H347" s="76">
        <f>'JCN-R3 SP500 Total MRP 1'!H347</f>
        <v>7.4186924554547271E-3</v>
      </c>
      <c r="I347" s="76">
        <f t="shared" si="22"/>
        <v>5.6546711140448625E-6</v>
      </c>
      <c r="J347" s="76">
        <f>'JCN-R3 SP500 Total MRP 1'!J347</f>
        <v>0.06</v>
      </c>
      <c r="K347" s="77">
        <f t="shared" si="23"/>
        <v>4.5733162397536761E-5</v>
      </c>
    </row>
    <row r="348" spans="2:11">
      <c r="B348" s="79" t="str">
        <f>'JCN-R3 SP500 Total MRP 1'!B348</f>
        <v>DaVita Inc</v>
      </c>
      <c r="C348" s="80" t="str">
        <f>'JCN-R3 SP500 Total MRP 1'!C348</f>
        <v>DVA</v>
      </c>
      <c r="D348" s="81">
        <f>'JCN-R3 SP500 Total MRP 1'!D348</f>
        <v>137.76</v>
      </c>
      <c r="E348" s="82">
        <f>'JCN-R3 SP500 Total MRP 1'!E348</f>
        <v>71.5</v>
      </c>
      <c r="F348" s="82">
        <f t="shared" si="21"/>
        <v>9849.84</v>
      </c>
      <c r="G348" s="74">
        <f t="shared" si="20"/>
        <v>2.3662009433241186E-4</v>
      </c>
      <c r="H348" s="76" t="str">
        <f>'JCN-R3 SP500 Total MRP 1'!H348</f>
        <v>n/a</v>
      </c>
      <c r="I348" s="76" t="str">
        <f t="shared" si="22"/>
        <v>n/a</v>
      </c>
      <c r="J348" s="76">
        <f>'JCN-R3 SP500 Total MRP 1'!J348</f>
        <v>0.105</v>
      </c>
      <c r="K348" s="77">
        <f t="shared" si="23"/>
        <v>2.4845109904903243E-5</v>
      </c>
    </row>
    <row r="349" spans="2:11">
      <c r="B349" s="79" t="str">
        <f>'JCN-R3 SP500 Total MRP 1'!B349</f>
        <v>Hartford Insurance Group Inc/The</v>
      </c>
      <c r="C349" s="80" t="str">
        <f>'JCN-R3 SP500 Total MRP 1'!C349</f>
        <v>HIG</v>
      </c>
      <c r="D349" s="81">
        <f>'JCN-R3 SP500 Total MRP 1'!D349</f>
        <v>132.31</v>
      </c>
      <c r="E349" s="82">
        <f>'JCN-R3 SP500 Total MRP 1'!E349</f>
        <v>281.17165999999997</v>
      </c>
      <c r="F349" s="82">
        <f t="shared" si="21"/>
        <v>37201.822334599994</v>
      </c>
      <c r="G349" s="74">
        <f t="shared" si="20"/>
        <v>8.9368951273834671E-4</v>
      </c>
      <c r="H349" s="76">
        <f>'JCN-R3 SP500 Total MRP 1'!H349</f>
        <v>1.5720656035069155E-2</v>
      </c>
      <c r="I349" s="76">
        <f t="shared" si="22"/>
        <v>1.4049385431908102E-5</v>
      </c>
      <c r="J349" s="76">
        <f>'JCN-R3 SP500 Total MRP 1'!J349</f>
        <v>7.0000000000000007E-2</v>
      </c>
      <c r="K349" s="77">
        <f t="shared" si="23"/>
        <v>6.2558265891684273E-5</v>
      </c>
    </row>
    <row r="350" spans="2:11">
      <c r="B350" s="79" t="str">
        <f>'JCN-R3 SP500 Total MRP 1'!B350</f>
        <v>Iron Mountain Inc</v>
      </c>
      <c r="C350" s="80" t="str">
        <f>'JCN-R3 SP500 Total MRP 1'!C350</f>
        <v>IRM</v>
      </c>
      <c r="D350" s="81">
        <f>'JCN-R3 SP500 Total MRP 1'!D350</f>
        <v>92.33</v>
      </c>
      <c r="E350" s="82">
        <f>'JCN-R3 SP500 Total MRP 1'!E350</f>
        <v>295.34823</v>
      </c>
      <c r="F350" s="82">
        <f t="shared" si="21"/>
        <v>27269.5020759</v>
      </c>
      <c r="G350" s="74">
        <f t="shared" si="20"/>
        <v>6.550880170233587E-4</v>
      </c>
      <c r="H350" s="76">
        <f>'JCN-R3 SP500 Total MRP 1'!H350</f>
        <v>3.400844795841005E-2</v>
      </c>
      <c r="I350" s="76">
        <f t="shared" si="22"/>
        <v>2.2278526735116932E-5</v>
      </c>
      <c r="J350" s="76">
        <f>'JCN-R3 SP500 Total MRP 1'!J350</f>
        <v>3.5000000000000003E-2</v>
      </c>
      <c r="K350" s="77">
        <f t="shared" si="23"/>
        <v>2.2928080595817558E-5</v>
      </c>
    </row>
    <row r="351" spans="2:11">
      <c r="B351" s="79" t="str">
        <f>'JCN-R3 SP500 Total MRP 1'!B351</f>
        <v>Estee Lauder Cos Inc/The</v>
      </c>
      <c r="C351" s="80" t="str">
        <f>'JCN-R3 SP500 Total MRP 1'!C351</f>
        <v>EL</v>
      </c>
      <c r="D351" s="81">
        <f>'JCN-R3 SP500 Total MRP 1'!D351</f>
        <v>91.73</v>
      </c>
      <c r="E351" s="82">
        <f>'JCN-R3 SP500 Total MRP 1'!E351</f>
        <v>234.34742</v>
      </c>
      <c r="F351" s="82">
        <f t="shared" si="21"/>
        <v>21496.688836600002</v>
      </c>
      <c r="G351" s="74">
        <f t="shared" si="20"/>
        <v>5.1640925541438214E-4</v>
      </c>
      <c r="H351" s="76">
        <f>'JCN-R3 SP500 Total MRP 1'!H351</f>
        <v>1.5262182492096368E-2</v>
      </c>
      <c r="I351" s="76">
        <f t="shared" si="22"/>
        <v>7.8815322967419044E-6</v>
      </c>
      <c r="J351" s="76">
        <f>'JCN-R3 SP500 Total MRP 1'!J351</f>
        <v>3.5000000000000003E-2</v>
      </c>
      <c r="K351" s="77">
        <f t="shared" si="23"/>
        <v>1.8074323939503375E-5</v>
      </c>
    </row>
    <row r="352" spans="2:11">
      <c r="B352" s="79" t="str">
        <f>'JCN-R3 SP500 Total MRP 1'!B352</f>
        <v>Cadence Design Systems Inc</v>
      </c>
      <c r="C352" s="80" t="str">
        <f>'JCN-R3 SP500 Total MRP 1'!C352</f>
        <v>CDNS</v>
      </c>
      <c r="D352" s="81">
        <f>'JCN-R3 SP500 Total MRP 1'!D352</f>
        <v>350.43</v>
      </c>
      <c r="E352" s="82">
        <f>'JCN-R3 SP500 Total MRP 1'!E352</f>
        <v>272.49</v>
      </c>
      <c r="F352" s="82">
        <f t="shared" si="21"/>
        <v>95488.670700000002</v>
      </c>
      <c r="G352" s="74">
        <f t="shared" si="20"/>
        <v>2.2938990144723784E-3</v>
      </c>
      <c r="H352" s="76" t="str">
        <f>'JCN-R3 SP500 Total MRP 1'!H352</f>
        <v>n/a</v>
      </c>
      <c r="I352" s="76" t="str">
        <f t="shared" si="22"/>
        <v>n/a</v>
      </c>
      <c r="J352" s="76">
        <f>'JCN-R3 SP500 Total MRP 1'!J352</f>
        <v>0.12</v>
      </c>
      <c r="K352" s="77">
        <f t="shared" si="23"/>
        <v>2.7526788173668539E-4</v>
      </c>
    </row>
    <row r="353" spans="2:11">
      <c r="B353" s="79" t="str">
        <f>'JCN-R3 SP500 Total MRP 1'!B353</f>
        <v>Tyler Technologies Inc</v>
      </c>
      <c r="C353" s="80" t="str">
        <f>'JCN-R3 SP500 Total MRP 1'!C353</f>
        <v>TYL</v>
      </c>
      <c r="D353" s="81">
        <f>'JCN-R3 SP500 Total MRP 1'!D353</f>
        <v>562.88</v>
      </c>
      <c r="E353" s="82">
        <f>'JCN-R3 SP500 Total MRP 1'!E353</f>
        <v>43.261809999999997</v>
      </c>
      <c r="F353" s="82">
        <f t="shared" si="21"/>
        <v>24351.207612799997</v>
      </c>
      <c r="G353" s="74">
        <f t="shared" si="20"/>
        <v>5.8498260301171202E-4</v>
      </c>
      <c r="H353" s="76" t="str">
        <f>'JCN-R3 SP500 Total MRP 1'!H353</f>
        <v>n/a</v>
      </c>
      <c r="I353" s="76" t="str">
        <f t="shared" si="22"/>
        <v>n/a</v>
      </c>
      <c r="J353" s="76">
        <f>'JCN-R3 SP500 Total MRP 1'!J353</f>
        <v>0.105</v>
      </c>
      <c r="K353" s="77">
        <f t="shared" si="23"/>
        <v>6.142317331622976E-5</v>
      </c>
    </row>
    <row r="354" spans="2:11">
      <c r="B354" s="79" t="str">
        <f>'JCN-R3 SP500 Total MRP 1'!B354</f>
        <v>Universal Health Services Inc</v>
      </c>
      <c r="C354" s="80" t="str">
        <f>'JCN-R3 SP500 Total MRP 1'!C354</f>
        <v>UHS</v>
      </c>
      <c r="D354" s="81">
        <f>'JCN-R3 SP500 Total MRP 1'!D354</f>
        <v>181.58</v>
      </c>
      <c r="E354" s="82">
        <f>'JCN-R3 SP500 Total MRP 1'!E354</f>
        <v>56.388010000000001</v>
      </c>
      <c r="F354" s="82">
        <f t="shared" si="21"/>
        <v>10238.9348558</v>
      </c>
      <c r="G354" s="74">
        <f t="shared" si="20"/>
        <v>2.4596721687284421E-4</v>
      </c>
      <c r="H354" s="76">
        <f>'JCN-R3 SP500 Total MRP 1'!H354</f>
        <v>4.4057715607445751E-3</v>
      </c>
      <c r="I354" s="76">
        <f t="shared" si="22"/>
        <v>1.0836753689738703E-6</v>
      </c>
      <c r="J354" s="76">
        <f>'JCN-R3 SP500 Total MRP 1'!J354</f>
        <v>0.13</v>
      </c>
      <c r="K354" s="77">
        <f t="shared" si="23"/>
        <v>3.1975738193469749E-5</v>
      </c>
    </row>
    <row r="355" spans="2:11">
      <c r="B355" s="79" t="str">
        <f>'JCN-R3 SP500 Total MRP 1'!B355</f>
        <v>Skyworks Solutions Inc</v>
      </c>
      <c r="C355" s="80" t="str">
        <f>'JCN-R3 SP500 Total MRP 1'!C355</f>
        <v>SWKS</v>
      </c>
      <c r="D355" s="81">
        <f>'JCN-R3 SP500 Total MRP 1'!D355</f>
        <v>74.94</v>
      </c>
      <c r="E355" s="82">
        <f>'JCN-R3 SP500 Total MRP 1'!E355</f>
        <v>148.42757</v>
      </c>
      <c r="F355" s="82" t="str">
        <f t="shared" si="21"/>
        <v>Excl.</v>
      </c>
      <c r="G355" s="74" t="str">
        <f t="shared" si="20"/>
        <v>Excl.</v>
      </c>
      <c r="H355" s="76">
        <f>'JCN-R3 SP500 Total MRP 1'!H355</f>
        <v>3.7896984254069919E-2</v>
      </c>
      <c r="I355" s="76" t="str">
        <f t="shared" si="22"/>
        <v>n/a</v>
      </c>
      <c r="J355" s="76" t="str">
        <f>'JCN-R3 SP500 Total MRP 1'!J355</f>
        <v/>
      </c>
      <c r="K355" s="77" t="str">
        <f t="shared" si="23"/>
        <v>n/a</v>
      </c>
    </row>
    <row r="356" spans="2:11">
      <c r="B356" s="79" t="str">
        <f>'JCN-R3 SP500 Total MRP 1'!B356</f>
        <v>Quest Diagnostics Inc</v>
      </c>
      <c r="C356" s="80" t="str">
        <f>'JCN-R3 SP500 Total MRP 1'!C356</f>
        <v>DGX</v>
      </c>
      <c r="D356" s="81">
        <f>'JCN-R3 SP500 Total MRP 1'!D356</f>
        <v>181.64</v>
      </c>
      <c r="E356" s="82">
        <f>'JCN-R3 SP500 Total MRP 1'!E356</f>
        <v>111.82344000000001</v>
      </c>
      <c r="F356" s="82">
        <f t="shared" si="21"/>
        <v>20311.6096416</v>
      </c>
      <c r="G356" s="74">
        <f t="shared" si="20"/>
        <v>4.8794041217304225E-4</v>
      </c>
      <c r="H356" s="76">
        <f>'JCN-R3 SP500 Total MRP 1'!H356</f>
        <v>1.761726491962123E-2</v>
      </c>
      <c r="I356" s="76">
        <f t="shared" si="22"/>
        <v>8.5961755062416609E-6</v>
      </c>
      <c r="J356" s="76">
        <f>'JCN-R3 SP500 Total MRP 1'!J356</f>
        <v>7.4999999999999997E-2</v>
      </c>
      <c r="K356" s="77">
        <f t="shared" si="23"/>
        <v>3.659553091297817E-5</v>
      </c>
    </row>
    <row r="357" spans="2:11">
      <c r="B357" s="79" t="str">
        <f>'JCN-R3 SP500 Total MRP 1'!B357</f>
        <v>Rockwell Automation Inc</v>
      </c>
      <c r="C357" s="80" t="str">
        <f>'JCN-R3 SP500 Total MRP 1'!C357</f>
        <v>ROK</v>
      </c>
      <c r="D357" s="81">
        <f>'JCN-R3 SP500 Total MRP 1'!D357</f>
        <v>343.43</v>
      </c>
      <c r="E357" s="82">
        <f>'JCN-R3 SP500 Total MRP 1'!E357</f>
        <v>112.4344</v>
      </c>
      <c r="F357" s="82">
        <f t="shared" si="21"/>
        <v>38613.345992000002</v>
      </c>
      <c r="G357" s="74">
        <f t="shared" si="20"/>
        <v>9.2759817125121814E-4</v>
      </c>
      <c r="H357" s="76">
        <f>'JCN-R3 SP500 Total MRP 1'!H357</f>
        <v>1.5257840025623854E-2</v>
      </c>
      <c r="I357" s="76">
        <f t="shared" si="22"/>
        <v>1.4153144505012326E-5</v>
      </c>
      <c r="J357" s="76">
        <f>'JCN-R3 SP500 Total MRP 1'!J357</f>
        <v>0.08</v>
      </c>
      <c r="K357" s="77">
        <f t="shared" si="23"/>
        <v>7.4207853700097447E-5</v>
      </c>
    </row>
    <row r="358" spans="2:11">
      <c r="B358" s="79" t="str">
        <f>'JCN-R3 SP500 Total MRP 1'!B358</f>
        <v>Kraft Heinz Co/The</v>
      </c>
      <c r="C358" s="80" t="str">
        <f>'JCN-R3 SP500 Total MRP 1'!C358</f>
        <v>KHC</v>
      </c>
      <c r="D358" s="81">
        <f>'JCN-R3 SP500 Total MRP 1'!D358</f>
        <v>27.97</v>
      </c>
      <c r="E358" s="82">
        <f>'JCN-R3 SP500 Total MRP 1'!E358</f>
        <v>1183.5992200000001</v>
      </c>
      <c r="F358" s="82">
        <f t="shared" si="21"/>
        <v>33105.270183400004</v>
      </c>
      <c r="G358" s="74">
        <f t="shared" si="20"/>
        <v>7.952791267366872E-4</v>
      </c>
      <c r="H358" s="76">
        <f>'JCN-R3 SP500 Total MRP 1'!H358</f>
        <v>5.7204147300679305E-2</v>
      </c>
      <c r="I358" s="76">
        <f t="shared" si="22"/>
        <v>4.5493264311001057E-5</v>
      </c>
      <c r="J358" s="76">
        <f>'JCN-R3 SP500 Total MRP 1'!J358</f>
        <v>4.4999999999999998E-2</v>
      </c>
      <c r="K358" s="77">
        <f t="shared" si="23"/>
        <v>3.5787560703150923E-5</v>
      </c>
    </row>
    <row r="359" spans="2:11">
      <c r="B359" s="79" t="str">
        <f>'JCN-R3 SP500 Total MRP 1'!B359</f>
        <v>American Tower Corp</v>
      </c>
      <c r="C359" s="80" t="str">
        <f>'JCN-R3 SP500 Total MRP 1'!C359</f>
        <v>AMT</v>
      </c>
      <c r="D359" s="81">
        <f>'JCN-R3 SP500 Total MRP 1'!D359</f>
        <v>203.85</v>
      </c>
      <c r="E359" s="82">
        <f>'JCN-R3 SP500 Total MRP 1'!E359</f>
        <v>468.25123000000002</v>
      </c>
      <c r="F359" s="82">
        <f t="shared" si="21"/>
        <v>95453.013235499995</v>
      </c>
      <c r="G359" s="74">
        <f t="shared" si="20"/>
        <v>2.2930424246583665E-3</v>
      </c>
      <c r="H359" s="76">
        <f>'JCN-R3 SP500 Total MRP 1'!H359</f>
        <v>3.3357861172430711E-2</v>
      </c>
      <c r="I359" s="76">
        <f t="shared" si="22"/>
        <v>7.6490990864247702E-5</v>
      </c>
      <c r="J359" s="76">
        <f>'JCN-R3 SP500 Total MRP 1'!J359</f>
        <v>0.1</v>
      </c>
      <c r="K359" s="77">
        <f t="shared" si="23"/>
        <v>2.2930424246583666E-4</v>
      </c>
    </row>
    <row r="360" spans="2:11">
      <c r="B360" s="79" t="str">
        <f>'JCN-R3 SP500 Total MRP 1'!B360</f>
        <v>Regeneron Pharmaceuticals Inc</v>
      </c>
      <c r="C360" s="80" t="str">
        <f>'JCN-R3 SP500 Total MRP 1'!C360</f>
        <v>REGN</v>
      </c>
      <c r="D360" s="81">
        <f>'JCN-R3 SP500 Total MRP 1'!D360</f>
        <v>580.70000000000005</v>
      </c>
      <c r="E360" s="82">
        <f>'JCN-R3 SP500 Total MRP 1'!E360</f>
        <v>104.1703</v>
      </c>
      <c r="F360" s="82">
        <f t="shared" si="21"/>
        <v>60491.693210000005</v>
      </c>
      <c r="G360" s="74">
        <f t="shared" si="20"/>
        <v>1.4531759047535309E-3</v>
      </c>
      <c r="H360" s="76">
        <f>'JCN-R3 SP500 Total MRP 1'!H360</f>
        <v>6.0616497330807642E-3</v>
      </c>
      <c r="I360" s="76">
        <f t="shared" si="22"/>
        <v>8.8086433351686383E-6</v>
      </c>
      <c r="J360" s="76">
        <f>'JCN-R3 SP500 Total MRP 1'!J360</f>
        <v>3.5000000000000003E-2</v>
      </c>
      <c r="K360" s="77">
        <f t="shared" si="23"/>
        <v>5.0861156666373586E-5</v>
      </c>
    </row>
    <row r="361" spans="2:11">
      <c r="B361" s="79" t="str">
        <f>'JCN-R3 SP500 Total MRP 1'!B361</f>
        <v>Amazon.com Inc</v>
      </c>
      <c r="C361" s="80" t="str">
        <f>'JCN-R3 SP500 Total MRP 1'!C361</f>
        <v>AMZN</v>
      </c>
      <c r="D361" s="81">
        <f>'JCN-R3 SP500 Total MRP 1'!D361</f>
        <v>229</v>
      </c>
      <c r="E361" s="82">
        <f>'JCN-R3 SP500 Total MRP 1'!E361</f>
        <v>10664.9121</v>
      </c>
      <c r="F361" s="82" t="str">
        <f t="shared" si="21"/>
        <v>Excl.</v>
      </c>
      <c r="G361" s="74" t="str">
        <f t="shared" si="20"/>
        <v>Excl.</v>
      </c>
      <c r="H361" s="76" t="str">
        <f>'JCN-R3 SP500 Total MRP 1'!H361</f>
        <v>n/a</v>
      </c>
      <c r="I361" s="76" t="str">
        <f t="shared" si="22"/>
        <v>n/a</v>
      </c>
      <c r="J361" s="76">
        <f>'JCN-R3 SP500 Total MRP 1'!J361</f>
        <v>0.245</v>
      </c>
      <c r="K361" s="77" t="str">
        <f t="shared" si="23"/>
        <v>n/a</v>
      </c>
    </row>
    <row r="362" spans="2:11">
      <c r="B362" s="79" t="str">
        <f>'JCN-R3 SP500 Total MRP 1'!B362</f>
        <v>Jack Henry &amp; Associates Inc</v>
      </c>
      <c r="C362" s="80" t="str">
        <f>'JCN-R3 SP500 Total MRP 1'!C362</f>
        <v>JKHY</v>
      </c>
      <c r="D362" s="81">
        <f>'JCN-R3 SP500 Total MRP 1'!D362</f>
        <v>163.26</v>
      </c>
      <c r="E362" s="82">
        <f>'JCN-R3 SP500 Total MRP 1'!E362</f>
        <v>72.871390000000005</v>
      </c>
      <c r="F362" s="82">
        <f t="shared" si="21"/>
        <v>11896.9831314</v>
      </c>
      <c r="G362" s="74">
        <f t="shared" si="20"/>
        <v>2.8579807091516011E-4</v>
      </c>
      <c r="H362" s="76">
        <f>'JCN-R3 SP500 Total MRP 1'!H362</f>
        <v>1.42104618400098E-2</v>
      </c>
      <c r="I362" s="76">
        <f t="shared" si="22"/>
        <v>4.0613225806882978E-6</v>
      </c>
      <c r="J362" s="76">
        <f>'JCN-R3 SP500 Total MRP 1'!J362</f>
        <v>5.5E-2</v>
      </c>
      <c r="K362" s="77">
        <f t="shared" si="23"/>
        <v>1.5718893900333807E-5</v>
      </c>
    </row>
    <row r="363" spans="2:11">
      <c r="B363" s="79" t="str">
        <f>'JCN-R3 SP500 Total MRP 1'!B363</f>
        <v>Ralph Lauren Corp</v>
      </c>
      <c r="C363" s="80" t="str">
        <f>'JCN-R3 SP500 Total MRP 1'!C363</f>
        <v>RL</v>
      </c>
      <c r="D363" s="81">
        <f>'JCN-R3 SP500 Total MRP 1'!D363</f>
        <v>296.93</v>
      </c>
      <c r="E363" s="82">
        <f>'JCN-R3 SP500 Total MRP 1'!E363</f>
        <v>38.693010000000001</v>
      </c>
      <c r="F363" s="82">
        <f t="shared" si="21"/>
        <v>11489.115459300001</v>
      </c>
      <c r="G363" s="74">
        <f t="shared" si="20"/>
        <v>2.7599997398694169E-4</v>
      </c>
      <c r="H363" s="76">
        <f>'JCN-R3 SP500 Total MRP 1'!H363</f>
        <v>1.2292459502239585E-2</v>
      </c>
      <c r="I363" s="76">
        <f t="shared" si="22"/>
        <v>3.3927185028536598E-6</v>
      </c>
      <c r="J363" s="76">
        <f>'JCN-R3 SP500 Total MRP 1'!J363</f>
        <v>0.12</v>
      </c>
      <c r="K363" s="77">
        <f t="shared" si="23"/>
        <v>3.3119996878433005E-5</v>
      </c>
    </row>
    <row r="364" spans="2:11">
      <c r="B364" s="79" t="str">
        <f>'JCN-R3 SP500 Total MRP 1'!B364</f>
        <v>BXP Inc</v>
      </c>
      <c r="C364" s="80" t="str">
        <f>'JCN-R3 SP500 Total MRP 1'!C364</f>
        <v>BXP</v>
      </c>
      <c r="D364" s="81">
        <f>'JCN-R3 SP500 Total MRP 1'!D364</f>
        <v>72.510000000000005</v>
      </c>
      <c r="E364" s="82">
        <f>'JCN-R3 SP500 Total MRP 1'!E364</f>
        <v>158.37551999999999</v>
      </c>
      <c r="F364" s="82">
        <f t="shared" si="21"/>
        <v>11483.8089552</v>
      </c>
      <c r="G364" s="74">
        <f t="shared" si="20"/>
        <v>2.7587249724612988E-4</v>
      </c>
      <c r="H364" s="76">
        <f>'JCN-R3 SP500 Total MRP 1'!H364</f>
        <v>5.4061508757412759E-2</v>
      </c>
      <c r="I364" s="76">
        <f t="shared" si="22"/>
        <v>1.4914083425800978E-5</v>
      </c>
      <c r="J364" s="76">
        <f>'JCN-R3 SP500 Total MRP 1'!J364</f>
        <v>1.4999999999999999E-2</v>
      </c>
      <c r="K364" s="77">
        <f t="shared" si="23"/>
        <v>4.1380874586919483E-6</v>
      </c>
    </row>
    <row r="365" spans="2:11">
      <c r="B365" s="79" t="str">
        <f>'JCN-R3 SP500 Total MRP 1'!B365</f>
        <v>Amphenol Corp</v>
      </c>
      <c r="C365" s="80" t="str">
        <f>'JCN-R3 SP500 Total MRP 1'!C365</f>
        <v>APH</v>
      </c>
      <c r="D365" s="81">
        <f>'JCN-R3 SP500 Total MRP 1'!D365</f>
        <v>108.86</v>
      </c>
      <c r="E365" s="82">
        <f>'JCN-R3 SP500 Total MRP 1'!E365</f>
        <v>1220.92111</v>
      </c>
      <c r="F365" s="82">
        <f t="shared" si="21"/>
        <v>132909.47203460001</v>
      </c>
      <c r="G365" s="74">
        <f t="shared" si="20"/>
        <v>3.1928490016587185E-3</v>
      </c>
      <c r="H365" s="76">
        <f>'JCN-R3 SP500 Total MRP 1'!H365</f>
        <v>6.0628329965092785E-3</v>
      </c>
      <c r="I365" s="76">
        <f t="shared" si="22"/>
        <v>1.9357710280128185E-5</v>
      </c>
      <c r="J365" s="76">
        <f>'JCN-R3 SP500 Total MRP 1'!J365</f>
        <v>0.17</v>
      </c>
      <c r="K365" s="77">
        <f t="shared" si="23"/>
        <v>5.4278433028198214E-4</v>
      </c>
    </row>
    <row r="366" spans="2:11">
      <c r="B366" s="79" t="str">
        <f>'JCN-R3 SP500 Total MRP 1'!B366</f>
        <v>Howmet Aerospace Inc</v>
      </c>
      <c r="C366" s="80" t="str">
        <f>'JCN-R3 SP500 Total MRP 1'!C366</f>
        <v>HWM</v>
      </c>
      <c r="D366" s="81">
        <f>'JCN-R3 SP500 Total MRP 1'!D366</f>
        <v>174.1</v>
      </c>
      <c r="E366" s="82">
        <f>'JCN-R3 SP500 Total MRP 1'!E366</f>
        <v>403.12632000000002</v>
      </c>
      <c r="F366" s="82">
        <f t="shared" si="21"/>
        <v>70184.292312000005</v>
      </c>
      <c r="G366" s="74">
        <f t="shared" si="20"/>
        <v>1.6860186426905421E-3</v>
      </c>
      <c r="H366" s="76">
        <f>'JCN-R3 SP500 Total MRP 1'!H366</f>
        <v>2.7570361860999428E-3</v>
      </c>
      <c r="I366" s="76">
        <f t="shared" si="22"/>
        <v>4.6484144083369345E-6</v>
      </c>
      <c r="J366" s="76">
        <f>'JCN-R3 SP500 Total MRP 1'!J366</f>
        <v>0.12</v>
      </c>
      <c r="K366" s="77">
        <f t="shared" si="23"/>
        <v>2.0232223712286505E-4</v>
      </c>
    </row>
    <row r="367" spans="2:11">
      <c r="B367" s="79" t="str">
        <f>'JCN-R3 SP500 Total MRP 1'!B367</f>
        <v>Valero Energy Corp</v>
      </c>
      <c r="C367" s="80" t="str">
        <f>'JCN-R3 SP500 Total MRP 1'!C367</f>
        <v>VLO</v>
      </c>
      <c r="D367" s="81">
        <f>'JCN-R3 SP500 Total MRP 1'!D367</f>
        <v>152.01</v>
      </c>
      <c r="E367" s="82">
        <f>'JCN-R3 SP500 Total MRP 1'!E367</f>
        <v>310.65174000000002</v>
      </c>
      <c r="F367" s="82" t="str">
        <f t="shared" si="21"/>
        <v>Excl.</v>
      </c>
      <c r="G367" s="74" t="str">
        <f t="shared" si="20"/>
        <v>Excl.</v>
      </c>
      <c r="H367" s="76">
        <f>'JCN-R3 SP500 Total MRP 1'!H367</f>
        <v>2.9734885862772186E-2</v>
      </c>
      <c r="I367" s="76" t="str">
        <f t="shared" si="22"/>
        <v>n/a</v>
      </c>
      <c r="J367" s="76">
        <f>'JCN-R3 SP500 Total MRP 1'!J367</f>
        <v>-0.08</v>
      </c>
      <c r="K367" s="77" t="str">
        <f t="shared" si="23"/>
        <v>n/a</v>
      </c>
    </row>
    <row r="368" spans="2:11">
      <c r="B368" s="79" t="str">
        <f>'JCN-R3 SP500 Total MRP 1'!B368</f>
        <v>Synopsys Inc</v>
      </c>
      <c r="C368" s="80" t="str">
        <f>'JCN-R3 SP500 Total MRP 1'!C368</f>
        <v>SNPS</v>
      </c>
      <c r="D368" s="81">
        <f>'JCN-R3 SP500 Total MRP 1'!D368</f>
        <v>603.52</v>
      </c>
      <c r="E368" s="82">
        <f>'JCN-R3 SP500 Total MRP 1'!E368</f>
        <v>185.04364000000001</v>
      </c>
      <c r="F368" s="82">
        <f t="shared" si="21"/>
        <v>111677.53761280001</v>
      </c>
      <c r="G368" s="74">
        <f t="shared" si="20"/>
        <v>2.6827998713433122E-3</v>
      </c>
      <c r="H368" s="76" t="str">
        <f>'JCN-R3 SP500 Total MRP 1'!H368</f>
        <v>n/a</v>
      </c>
      <c r="I368" s="76" t="str">
        <f t="shared" si="22"/>
        <v>n/a</v>
      </c>
      <c r="J368" s="76">
        <f>'JCN-R3 SP500 Total MRP 1'!J368</f>
        <v>0.12</v>
      </c>
      <c r="K368" s="77">
        <f t="shared" si="23"/>
        <v>3.2193598456119746E-4</v>
      </c>
    </row>
    <row r="369" spans="2:11">
      <c r="B369" s="79" t="str">
        <f>'JCN-R3 SP500 Total MRP 1'!B369</f>
        <v>CH Robinson Worldwide Inc</v>
      </c>
      <c r="C369" s="80" t="str">
        <f>'JCN-R3 SP500 Total MRP 1'!C369</f>
        <v>CHRW</v>
      </c>
      <c r="D369" s="81">
        <f>'JCN-R3 SP500 Total MRP 1'!D369</f>
        <v>128.69999999999999</v>
      </c>
      <c r="E369" s="82">
        <f>'JCN-R3 SP500 Total MRP 1'!E369</f>
        <v>118.09116</v>
      </c>
      <c r="F369" s="82">
        <f t="shared" si="21"/>
        <v>15198.332291999999</v>
      </c>
      <c r="G369" s="74">
        <f t="shared" si="20"/>
        <v>3.6510550634613164E-4</v>
      </c>
      <c r="H369" s="76">
        <f>'JCN-R3 SP500 Total MRP 1'!H369</f>
        <v>1.926961926961927E-2</v>
      </c>
      <c r="I369" s="76">
        <f t="shared" si="22"/>
        <v>7.035444100531519E-6</v>
      </c>
      <c r="J369" s="76">
        <f>'JCN-R3 SP500 Total MRP 1'!J369</f>
        <v>8.5000000000000006E-2</v>
      </c>
      <c r="K369" s="77">
        <f t="shared" si="23"/>
        <v>3.1033968039421192E-5</v>
      </c>
    </row>
    <row r="370" spans="2:11">
      <c r="B370" s="79" t="str">
        <f>'JCN-R3 SP500 Total MRP 1'!B370</f>
        <v>Accenture PLC</v>
      </c>
      <c r="C370" s="80" t="str">
        <f>'JCN-R3 SP500 Total MRP 1'!C370</f>
        <v>ACN</v>
      </c>
      <c r="D370" s="81">
        <f>'JCN-R3 SP500 Total MRP 1'!D370</f>
        <v>259.97000000000003</v>
      </c>
      <c r="E370" s="82">
        <f>'JCN-R3 SP500 Total MRP 1'!E370</f>
        <v>622.85270000000003</v>
      </c>
      <c r="F370" s="82">
        <f t="shared" si="21"/>
        <v>161923.01641900002</v>
      </c>
      <c r="G370" s="74">
        <f t="shared" si="20"/>
        <v>3.8898336845727909E-3</v>
      </c>
      <c r="H370" s="76">
        <f>'JCN-R3 SP500 Total MRP 1'!H370</f>
        <v>2.2771858291341304E-2</v>
      </c>
      <c r="I370" s="76">
        <f t="shared" si="22"/>
        <v>8.8578741441977602E-5</v>
      </c>
      <c r="J370" s="76">
        <f>'JCN-R3 SP500 Total MRP 1'!J370</f>
        <v>0.125</v>
      </c>
      <c r="K370" s="77">
        <f t="shared" si="23"/>
        <v>4.8622921057159886E-4</v>
      </c>
    </row>
    <row r="371" spans="2:11">
      <c r="B371" s="79" t="str">
        <f>'JCN-R3 SP500 Total MRP 1'!B371</f>
        <v>TransDigm Group Inc</v>
      </c>
      <c r="C371" s="80" t="str">
        <f>'JCN-R3 SP500 Total MRP 1'!C371</f>
        <v>TDG</v>
      </c>
      <c r="D371" s="81">
        <f>'JCN-R3 SP500 Total MRP 1'!D371</f>
        <v>1398.88</v>
      </c>
      <c r="E371" s="82">
        <f>'JCN-R3 SP500 Total MRP 1'!E371</f>
        <v>56.350290000000001</v>
      </c>
      <c r="F371" s="82">
        <f t="shared" si="21"/>
        <v>78827.29367520001</v>
      </c>
      <c r="G371" s="74">
        <f t="shared" si="20"/>
        <v>1.8936471724814372E-3</v>
      </c>
      <c r="H371" s="76" t="str">
        <f>'JCN-R3 SP500 Total MRP 1'!H371</f>
        <v>n/a</v>
      </c>
      <c r="I371" s="76" t="str">
        <f t="shared" si="22"/>
        <v>n/a</v>
      </c>
      <c r="J371" s="76">
        <f>'JCN-R3 SP500 Total MRP 1'!J371</f>
        <v>0.19</v>
      </c>
      <c r="K371" s="77">
        <f t="shared" si="23"/>
        <v>3.5979296277147306E-4</v>
      </c>
    </row>
    <row r="372" spans="2:11">
      <c r="B372" s="79" t="str">
        <f>'JCN-R3 SP500 Total MRP 1'!B372</f>
        <v>Yum! Brands Inc</v>
      </c>
      <c r="C372" s="80" t="str">
        <f>'JCN-R3 SP500 Total MRP 1'!C372</f>
        <v>YUM</v>
      </c>
      <c r="D372" s="81">
        <f>'JCN-R3 SP500 Total MRP 1'!D372</f>
        <v>146.97</v>
      </c>
      <c r="E372" s="82">
        <f>'JCN-R3 SP500 Total MRP 1'!E372</f>
        <v>277.53570000000002</v>
      </c>
      <c r="F372" s="82">
        <f t="shared" si="21"/>
        <v>40789.421828999999</v>
      </c>
      <c r="G372" s="74">
        <f t="shared" si="20"/>
        <v>9.7987346403012837E-4</v>
      </c>
      <c r="H372" s="76">
        <f>'JCN-R3 SP500 Total MRP 1'!H372</f>
        <v>1.932367149758454E-2</v>
      </c>
      <c r="I372" s="76">
        <f t="shared" si="22"/>
        <v>1.8934752928118421E-5</v>
      </c>
      <c r="J372" s="76">
        <f>'JCN-R3 SP500 Total MRP 1'!J372</f>
        <v>9.5000000000000001E-2</v>
      </c>
      <c r="K372" s="77">
        <f t="shared" si="23"/>
        <v>9.3087979082862201E-5</v>
      </c>
    </row>
    <row r="373" spans="2:11">
      <c r="B373" s="79" t="str">
        <f>'JCN-R3 SP500 Total MRP 1'!B373</f>
        <v>Prologis Inc</v>
      </c>
      <c r="C373" s="80" t="str">
        <f>'JCN-R3 SP500 Total MRP 1'!C373</f>
        <v>PLD</v>
      </c>
      <c r="D373" s="81">
        <f>'JCN-R3 SP500 Total MRP 1'!D373</f>
        <v>113.78</v>
      </c>
      <c r="E373" s="82">
        <f>'JCN-R3 SP500 Total MRP 1'!E373</f>
        <v>926.17499999999995</v>
      </c>
      <c r="F373" s="82">
        <f t="shared" si="21"/>
        <v>105380.1915</v>
      </c>
      <c r="G373" s="74">
        <f t="shared" si="20"/>
        <v>2.5315203956102462E-3</v>
      </c>
      <c r="H373" s="76">
        <f>'JCN-R3 SP500 Total MRP 1'!H373</f>
        <v>3.5507119001582002E-2</v>
      </c>
      <c r="I373" s="76">
        <f t="shared" si="22"/>
        <v>8.9886995941864962E-5</v>
      </c>
      <c r="J373" s="76">
        <f>'JCN-R3 SP500 Total MRP 1'!J373</f>
        <v>2.5000000000000001E-2</v>
      </c>
      <c r="K373" s="77">
        <f t="shared" si="23"/>
        <v>6.3288009890256157E-5</v>
      </c>
    </row>
    <row r="374" spans="2:11">
      <c r="B374" s="79" t="str">
        <f>'JCN-R3 SP500 Total MRP 1'!B374</f>
        <v>FirstEnergy Corp</v>
      </c>
      <c r="C374" s="80" t="str">
        <f>'JCN-R3 SP500 Total MRP 1'!C374</f>
        <v>FE</v>
      </c>
      <c r="D374" s="81">
        <f>'JCN-R3 SP500 Total MRP 1'!D374</f>
        <v>43.62</v>
      </c>
      <c r="E374" s="82">
        <f>'JCN-R3 SP500 Total MRP 1'!E374</f>
        <v>577.12617999999998</v>
      </c>
      <c r="F374" s="82">
        <f t="shared" si="21"/>
        <v>25174.243971599997</v>
      </c>
      <c r="G374" s="74">
        <f t="shared" si="20"/>
        <v>6.0475418720579643E-4</v>
      </c>
      <c r="H374" s="76">
        <f>'JCN-R3 SP500 Total MRP 1'!H374</f>
        <v>4.0806969280146731E-2</v>
      </c>
      <c r="I374" s="76">
        <f t="shared" si="22"/>
        <v>2.4678185539347039E-5</v>
      </c>
      <c r="J374" s="76">
        <f>'JCN-R3 SP500 Total MRP 1'!J374</f>
        <v>4.4999999999999998E-2</v>
      </c>
      <c r="K374" s="77">
        <f t="shared" si="23"/>
        <v>2.7213938424260837E-5</v>
      </c>
    </row>
    <row r="375" spans="2:11">
      <c r="B375" s="79" t="str">
        <f>'JCN-R3 SP500 Total MRP 1'!B375</f>
        <v>VeriSign Inc</v>
      </c>
      <c r="C375" s="80" t="str">
        <f>'JCN-R3 SP500 Total MRP 1'!C375</f>
        <v>VRSN</v>
      </c>
      <c r="D375" s="81">
        <f>'JCN-R3 SP500 Total MRP 1'!D375</f>
        <v>273.37</v>
      </c>
      <c r="E375" s="82">
        <f>'JCN-R3 SP500 Total MRP 1'!E375</f>
        <v>93.4</v>
      </c>
      <c r="F375" s="82">
        <f t="shared" si="21"/>
        <v>25532.758000000002</v>
      </c>
      <c r="G375" s="74">
        <f t="shared" si="20"/>
        <v>6.1336667463904434E-4</v>
      </c>
      <c r="H375" s="76">
        <f>'JCN-R3 SP500 Total MRP 1'!H375</f>
        <v>1.126678128543732E-2</v>
      </c>
      <c r="I375" s="76">
        <f t="shared" si="22"/>
        <v>6.9106681709341064E-6</v>
      </c>
      <c r="J375" s="76">
        <f>'JCN-R3 SP500 Total MRP 1'!J375</f>
        <v>0.1</v>
      </c>
      <c r="K375" s="77">
        <f t="shared" si="23"/>
        <v>6.1336667463904443E-5</v>
      </c>
    </row>
    <row r="376" spans="2:11">
      <c r="B376" s="79" t="str">
        <f>'JCN-R3 SP500 Total MRP 1'!B376</f>
        <v>Quanta Services Inc</v>
      </c>
      <c r="C376" s="80" t="str">
        <f>'JCN-R3 SP500 Total MRP 1'!C376</f>
        <v>PWR</v>
      </c>
      <c r="D376" s="81">
        <f>'JCN-R3 SP500 Total MRP 1'!D376</f>
        <v>377.96</v>
      </c>
      <c r="E376" s="82">
        <f>'JCN-R3 SP500 Total MRP 1'!E376</f>
        <v>149.00594000000001</v>
      </c>
      <c r="F376" s="82">
        <f t="shared" si="21"/>
        <v>56318.285082399998</v>
      </c>
      <c r="G376" s="74">
        <f t="shared" si="20"/>
        <v>1.3529192280115365E-3</v>
      </c>
      <c r="H376" s="76">
        <f>'JCN-R3 SP500 Total MRP 1'!H376</f>
        <v>1.0583130489998944E-3</v>
      </c>
      <c r="I376" s="76">
        <f t="shared" si="22"/>
        <v>1.4318120732474724E-6</v>
      </c>
      <c r="J376" s="76">
        <f>'JCN-R3 SP500 Total MRP 1'!J376</f>
        <v>0.17499999999999999</v>
      </c>
      <c r="K376" s="77">
        <f t="shared" si="23"/>
        <v>2.3676086490201888E-4</v>
      </c>
    </row>
    <row r="377" spans="2:11">
      <c r="B377" s="79" t="str">
        <f>'JCN-R3 SP500 Total MRP 1'!B377</f>
        <v>Henry Schein Inc</v>
      </c>
      <c r="C377" s="80" t="str">
        <f>'JCN-R3 SP500 Total MRP 1'!C377</f>
        <v>HSIC</v>
      </c>
      <c r="D377" s="81">
        <f>'JCN-R3 SP500 Total MRP 1'!D377</f>
        <v>69.58</v>
      </c>
      <c r="E377" s="82">
        <f>'JCN-R3 SP500 Total MRP 1'!E377</f>
        <v>121.2684</v>
      </c>
      <c r="F377" s="82">
        <f t="shared" si="21"/>
        <v>8437.8552719999989</v>
      </c>
      <c r="G377" s="74">
        <f t="shared" si="20"/>
        <v>2.0270035964278389E-4</v>
      </c>
      <c r="H377" s="76" t="str">
        <f>'JCN-R3 SP500 Total MRP 1'!H377</f>
        <v>n/a</v>
      </c>
      <c r="I377" s="76" t="str">
        <f t="shared" si="22"/>
        <v>n/a</v>
      </c>
      <c r="J377" s="76">
        <f>'JCN-R3 SP500 Total MRP 1'!J377</f>
        <v>0.105</v>
      </c>
      <c r="K377" s="77">
        <f t="shared" si="23"/>
        <v>2.1283537762492308E-5</v>
      </c>
    </row>
    <row r="378" spans="2:11">
      <c r="B378" s="79" t="str">
        <f>'JCN-R3 SP500 Total MRP 1'!B378</f>
        <v>Ameren Corp</v>
      </c>
      <c r="C378" s="80" t="str">
        <f>'JCN-R3 SP500 Total MRP 1'!C378</f>
        <v>AEE</v>
      </c>
      <c r="D378" s="81">
        <f>'JCN-R3 SP500 Total MRP 1'!D378</f>
        <v>99.78</v>
      </c>
      <c r="E378" s="82">
        <f>'JCN-R3 SP500 Total MRP 1'!E378</f>
        <v>270.40992</v>
      </c>
      <c r="F378" s="82">
        <f t="shared" si="21"/>
        <v>26981.501817600001</v>
      </c>
      <c r="G378" s="74">
        <f t="shared" si="20"/>
        <v>6.4816946319033145E-4</v>
      </c>
      <c r="H378" s="76">
        <f>'JCN-R3 SP500 Total MRP 1'!H378</f>
        <v>2.8462617759069952E-2</v>
      </c>
      <c r="I378" s="76">
        <f t="shared" si="22"/>
        <v>1.8448599673887966E-5</v>
      </c>
      <c r="J378" s="76">
        <f>'JCN-R3 SP500 Total MRP 1'!J378</f>
        <v>6.5000000000000002E-2</v>
      </c>
      <c r="K378" s="77">
        <f t="shared" si="23"/>
        <v>4.2131015107371544E-5</v>
      </c>
    </row>
    <row r="379" spans="2:11">
      <c r="B379" s="79" t="str">
        <f>'JCN-R3 SP500 Total MRP 1'!B379</f>
        <v>FactSet Research Systems Inc</v>
      </c>
      <c r="C379" s="80" t="str">
        <f>'JCN-R3 SP500 Total MRP 1'!C379</f>
        <v>FDS</v>
      </c>
      <c r="D379" s="81">
        <f>'JCN-R3 SP500 Total MRP 1'!D379</f>
        <v>373.32</v>
      </c>
      <c r="E379" s="82">
        <f>'JCN-R3 SP500 Total MRP 1'!E379</f>
        <v>37.80677</v>
      </c>
      <c r="F379" s="82">
        <f t="shared" si="21"/>
        <v>14114.0233764</v>
      </c>
      <c r="G379" s="74">
        <f t="shared" si="20"/>
        <v>3.3905744080448355E-4</v>
      </c>
      <c r="H379" s="76">
        <f>'JCN-R3 SP500 Total MRP 1'!H379</f>
        <v>1.1786135219114969E-2</v>
      </c>
      <c r="I379" s="76">
        <f t="shared" si="22"/>
        <v>3.996176844368712E-6</v>
      </c>
      <c r="J379" s="76">
        <f>'JCN-R3 SP500 Total MRP 1'!J379</f>
        <v>0.08</v>
      </c>
      <c r="K379" s="77">
        <f t="shared" si="23"/>
        <v>2.7124595264358685E-5</v>
      </c>
    </row>
    <row r="380" spans="2:11">
      <c r="B380" s="79" t="str">
        <f>'JCN-R3 SP500 Total MRP 1'!B380</f>
        <v>NVIDIA Corp</v>
      </c>
      <c r="C380" s="80" t="str">
        <f>'JCN-R3 SP500 Total MRP 1'!C380</f>
        <v>NVDA</v>
      </c>
      <c r="D380" s="81">
        <f>'JCN-R3 SP500 Total MRP 1'!D380</f>
        <v>174.18</v>
      </c>
      <c r="E380" s="82">
        <f>'JCN-R3 SP500 Total MRP 1'!E380</f>
        <v>24300</v>
      </c>
      <c r="F380" s="82" t="str">
        <f t="shared" si="21"/>
        <v>Excl.</v>
      </c>
      <c r="G380" s="74" t="str">
        <f t="shared" si="20"/>
        <v>Excl.</v>
      </c>
      <c r="H380" s="76">
        <f>'JCN-R3 SP500 Total MRP 1'!H380</f>
        <v>2.2964749110115972E-4</v>
      </c>
      <c r="I380" s="76" t="str">
        <f t="shared" si="22"/>
        <v>n/a</v>
      </c>
      <c r="J380" s="76">
        <f>'JCN-R3 SP500 Total MRP 1'!J380</f>
        <v>0.315</v>
      </c>
      <c r="K380" s="77" t="str">
        <f t="shared" si="23"/>
        <v>n/a</v>
      </c>
    </row>
    <row r="381" spans="2:11">
      <c r="B381" s="79" t="str">
        <f>'JCN-R3 SP500 Total MRP 1'!B381</f>
        <v>Cognizant Technology Solutions Corp</v>
      </c>
      <c r="C381" s="80" t="str">
        <f>'JCN-R3 SP500 Total MRP 1'!C381</f>
        <v>CTSH</v>
      </c>
      <c r="D381" s="81">
        <f>'JCN-R3 SP500 Total MRP 1'!D381</f>
        <v>72.25</v>
      </c>
      <c r="E381" s="82">
        <f>'JCN-R3 SP500 Total MRP 1'!E381</f>
        <v>488.39594</v>
      </c>
      <c r="F381" s="82">
        <f t="shared" si="21"/>
        <v>35286.606664999999</v>
      </c>
      <c r="G381" s="74">
        <f t="shared" si="20"/>
        <v>8.4768079458580174E-4</v>
      </c>
      <c r="H381" s="76">
        <f>'JCN-R3 SP500 Total MRP 1'!H381</f>
        <v>1.7162629757785468E-2</v>
      </c>
      <c r="I381" s="76">
        <f t="shared" si="22"/>
        <v>1.4548431630261511E-5</v>
      </c>
      <c r="J381" s="76">
        <f>'JCN-R3 SP500 Total MRP 1'!J381</f>
        <v>0.09</v>
      </c>
      <c r="K381" s="77">
        <f t="shared" si="23"/>
        <v>7.6291271512722155E-5</v>
      </c>
    </row>
    <row r="382" spans="2:11">
      <c r="B382" s="79" t="str">
        <f>'JCN-R3 SP500 Total MRP 1'!B382</f>
        <v>Intuitive Surgical Inc</v>
      </c>
      <c r="C382" s="80" t="str">
        <f>'JCN-R3 SP500 Total MRP 1'!C382</f>
        <v>ISRG</v>
      </c>
      <c r="D382" s="81">
        <f>'JCN-R3 SP500 Total MRP 1'!D382</f>
        <v>473.29500000000002</v>
      </c>
      <c r="E382" s="82">
        <f>'JCN-R3 SP500 Total MRP 1'!E382</f>
        <v>358.47651000000002</v>
      </c>
      <c r="F382" s="82">
        <f t="shared" si="21"/>
        <v>169665.13980045001</v>
      </c>
      <c r="G382" s="74">
        <f t="shared" si="20"/>
        <v>4.0758206615035706E-3</v>
      </c>
      <c r="H382" s="76" t="str">
        <f>'JCN-R3 SP500 Total MRP 1'!H382</f>
        <v>n/a</v>
      </c>
      <c r="I382" s="76" t="str">
        <f t="shared" si="22"/>
        <v>n/a</v>
      </c>
      <c r="J382" s="76">
        <f>'JCN-R3 SP500 Total MRP 1'!J382</f>
        <v>0.14499999999999999</v>
      </c>
      <c r="K382" s="77">
        <f t="shared" si="23"/>
        <v>5.909939959180177E-4</v>
      </c>
    </row>
    <row r="383" spans="2:11">
      <c r="B383" s="79" t="str">
        <f>'JCN-R3 SP500 Total MRP 1'!B383</f>
        <v>Take-Two Interactive Software Inc</v>
      </c>
      <c r="C383" s="80" t="str">
        <f>'JCN-R3 SP500 Total MRP 1'!C383</f>
        <v>TTWO</v>
      </c>
      <c r="D383" s="81">
        <f>'JCN-R3 SP500 Total MRP 1'!D383</f>
        <v>233.27</v>
      </c>
      <c r="E383" s="82">
        <f>'JCN-R3 SP500 Total MRP 1'!E383</f>
        <v>184.47021000000001</v>
      </c>
      <c r="F383" s="82" t="str">
        <f t="shared" si="21"/>
        <v>Excl.</v>
      </c>
      <c r="G383" s="74" t="str">
        <f t="shared" si="20"/>
        <v>Excl.</v>
      </c>
      <c r="H383" s="76" t="str">
        <f>'JCN-R3 SP500 Total MRP 1'!H383</f>
        <v>n/a</v>
      </c>
      <c r="I383" s="76" t="str">
        <f t="shared" si="22"/>
        <v>n/a</v>
      </c>
      <c r="J383" s="76" t="str">
        <f>'JCN-R3 SP500 Total MRP 1'!J383</f>
        <v/>
      </c>
      <c r="K383" s="77" t="str">
        <f t="shared" si="23"/>
        <v>n/a</v>
      </c>
    </row>
    <row r="384" spans="2:11">
      <c r="B384" s="79" t="str">
        <f>'JCN-R3 SP500 Total MRP 1'!B384</f>
        <v>Republic Services Inc</v>
      </c>
      <c r="C384" s="80" t="str">
        <f>'JCN-R3 SP500 Total MRP 1'!C384</f>
        <v>RSG</v>
      </c>
      <c r="D384" s="81">
        <f>'JCN-R3 SP500 Total MRP 1'!D384</f>
        <v>233.97</v>
      </c>
      <c r="E384" s="82">
        <f>'JCN-R3 SP500 Total MRP 1'!E384</f>
        <v>312.21582000000001</v>
      </c>
      <c r="F384" s="82">
        <f t="shared" si="21"/>
        <v>73049.135405399997</v>
      </c>
      <c r="G384" s="74">
        <f t="shared" si="20"/>
        <v>1.7548400086221578E-3</v>
      </c>
      <c r="H384" s="76">
        <f>'JCN-R3 SP500 Total MRP 1'!H384</f>
        <v>1.0685130572295594E-2</v>
      </c>
      <c r="I384" s="76">
        <f t="shared" si="22"/>
        <v>1.8750694625616082E-5</v>
      </c>
      <c r="J384" s="76">
        <f>'JCN-R3 SP500 Total MRP 1'!J384</f>
        <v>0.11</v>
      </c>
      <c r="K384" s="77">
        <f t="shared" si="23"/>
        <v>1.9303240094843737E-4</v>
      </c>
    </row>
    <row r="385" spans="2:11">
      <c r="B385" s="79" t="str">
        <f>'JCN-R3 SP500 Total MRP 1'!B385</f>
        <v>eBay Inc</v>
      </c>
      <c r="C385" s="80" t="str">
        <f>'JCN-R3 SP500 Total MRP 1'!C385</f>
        <v>EBAY</v>
      </c>
      <c r="D385" s="81">
        <f>'JCN-R3 SP500 Total MRP 1'!D385</f>
        <v>90.61</v>
      </c>
      <c r="E385" s="82">
        <f>'JCN-R3 SP500 Total MRP 1'!E385</f>
        <v>457</v>
      </c>
      <c r="F385" s="82">
        <f t="shared" si="21"/>
        <v>41408.769999999997</v>
      </c>
      <c r="G385" s="74">
        <f t="shared" si="20"/>
        <v>9.9475190090287215E-4</v>
      </c>
      <c r="H385" s="76">
        <f>'JCN-R3 SP500 Total MRP 1'!H385</f>
        <v>1.2802118971415956E-2</v>
      </c>
      <c r="I385" s="76">
        <f t="shared" si="22"/>
        <v>1.2734932182400744E-5</v>
      </c>
      <c r="J385" s="76">
        <f>'JCN-R3 SP500 Total MRP 1'!J385</f>
        <v>0.115</v>
      </c>
      <c r="K385" s="77">
        <f t="shared" si="23"/>
        <v>1.1439646860383031E-4</v>
      </c>
    </row>
    <row r="386" spans="2:11">
      <c r="B386" s="79" t="str">
        <f>'JCN-R3 SP500 Total MRP 1'!B386</f>
        <v>Goldman Sachs Group Inc/The</v>
      </c>
      <c r="C386" s="80" t="str">
        <f>'JCN-R3 SP500 Total MRP 1'!C386</f>
        <v>GS</v>
      </c>
      <c r="D386" s="81">
        <f>'JCN-R3 SP500 Total MRP 1'!D386</f>
        <v>745.25</v>
      </c>
      <c r="E386" s="82">
        <f>'JCN-R3 SP500 Total MRP 1'!E386</f>
        <v>302.72109</v>
      </c>
      <c r="F386" s="82">
        <f t="shared" si="21"/>
        <v>225602.8923225</v>
      </c>
      <c r="G386" s="74">
        <f t="shared" si="20"/>
        <v>5.4195984567277141E-3</v>
      </c>
      <c r="H386" s="76">
        <f>'JCN-R3 SP500 Total MRP 1'!H386</f>
        <v>2.1469305602146931E-2</v>
      </c>
      <c r="I386" s="76">
        <f t="shared" si="22"/>
        <v>1.1635501550841117E-4</v>
      </c>
      <c r="J386" s="76">
        <f>'JCN-R3 SP500 Total MRP 1'!J386</f>
        <v>0.12</v>
      </c>
      <c r="K386" s="77">
        <f t="shared" si="23"/>
        <v>6.5035181480732564E-4</v>
      </c>
    </row>
    <row r="387" spans="2:11">
      <c r="B387" s="79" t="str">
        <f>'JCN-R3 SP500 Total MRP 1'!B387</f>
        <v>SBA Communications Corp</v>
      </c>
      <c r="C387" s="80" t="str">
        <f>'JCN-R3 SP500 Total MRP 1'!C387</f>
        <v>SBAC</v>
      </c>
      <c r="D387" s="81">
        <f>'JCN-R3 SP500 Total MRP 1'!D387</f>
        <v>204.85</v>
      </c>
      <c r="E387" s="82">
        <f>'JCN-R3 SP500 Total MRP 1'!E387</f>
        <v>107.37900999999999</v>
      </c>
      <c r="F387" s="82">
        <f t="shared" si="21"/>
        <v>21996.590198499998</v>
      </c>
      <c r="G387" s="74">
        <f t="shared" si="20"/>
        <v>5.2841825326710641E-4</v>
      </c>
      <c r="H387" s="76">
        <f>'JCN-R3 SP500 Total MRP 1'!H387</f>
        <v>2.1674395899438616E-2</v>
      </c>
      <c r="I387" s="76">
        <f t="shared" si="22"/>
        <v>1.1453146421801088E-5</v>
      </c>
      <c r="J387" s="76">
        <f>'JCN-R3 SP500 Total MRP 1'!J387</f>
        <v>0.14000000000000001</v>
      </c>
      <c r="K387" s="77">
        <f t="shared" si="23"/>
        <v>7.3978555457394898E-5</v>
      </c>
    </row>
    <row r="388" spans="2:11">
      <c r="B388" s="79" t="str">
        <f>'JCN-R3 SP500 Total MRP 1'!B388</f>
        <v>Sempra</v>
      </c>
      <c r="C388" s="80" t="str">
        <f>'JCN-R3 SP500 Total MRP 1'!C388</f>
        <v>SRE</v>
      </c>
      <c r="D388" s="81">
        <f>'JCN-R3 SP500 Total MRP 1'!D388</f>
        <v>82.56</v>
      </c>
      <c r="E388" s="82">
        <f>'JCN-R3 SP500 Total MRP 1'!E388</f>
        <v>652.47245999999996</v>
      </c>
      <c r="F388" s="82">
        <f t="shared" si="21"/>
        <v>53868.1262976</v>
      </c>
      <c r="G388" s="74">
        <f t="shared" si="20"/>
        <v>1.2940597132591381E-3</v>
      </c>
      <c r="H388" s="76">
        <f>'JCN-R3 SP500 Total MRP 1'!H388</f>
        <v>3.125E-2</v>
      </c>
      <c r="I388" s="76">
        <f t="shared" si="22"/>
        <v>4.0439366039348067E-5</v>
      </c>
      <c r="J388" s="76">
        <f>'JCN-R3 SP500 Total MRP 1'!J388</f>
        <v>0.05</v>
      </c>
      <c r="K388" s="77">
        <f t="shared" si="23"/>
        <v>6.4702985662956912E-5</v>
      </c>
    </row>
    <row r="389" spans="2:11">
      <c r="B389" s="79" t="str">
        <f>'JCN-R3 SP500 Total MRP 1'!B389</f>
        <v>Moody's Corp</v>
      </c>
      <c r="C389" s="80" t="str">
        <f>'JCN-R3 SP500 Total MRP 1'!C389</f>
        <v>MCO</v>
      </c>
      <c r="D389" s="81">
        <f>'JCN-R3 SP500 Total MRP 1'!D389</f>
        <v>509.76</v>
      </c>
      <c r="E389" s="82">
        <f>'JCN-R3 SP500 Total MRP 1'!E389</f>
        <v>179</v>
      </c>
      <c r="F389" s="82">
        <f t="shared" si="21"/>
        <v>91247.039999999994</v>
      </c>
      <c r="G389" s="74">
        <f t="shared" si="20"/>
        <v>2.1920034449649291E-3</v>
      </c>
      <c r="H389" s="76">
        <f>'JCN-R3 SP500 Total MRP 1'!H389</f>
        <v>7.3760200878844936E-3</v>
      </c>
      <c r="I389" s="76">
        <f t="shared" si="22"/>
        <v>1.616826144277333E-5</v>
      </c>
      <c r="J389" s="76">
        <f>'JCN-R3 SP500 Total MRP 1'!J389</f>
        <v>0.08</v>
      </c>
      <c r="K389" s="77">
        <f t="shared" si="23"/>
        <v>1.7536027559719435E-4</v>
      </c>
    </row>
    <row r="390" spans="2:11">
      <c r="B390" s="79" t="str">
        <f>'JCN-R3 SP500 Total MRP 1'!B390</f>
        <v>ON Semiconductor Corp</v>
      </c>
      <c r="C390" s="80" t="str">
        <f>'JCN-R3 SP500 Total MRP 1'!C390</f>
        <v>ON</v>
      </c>
      <c r="D390" s="81">
        <f>'JCN-R3 SP500 Total MRP 1'!D390</f>
        <v>49.59</v>
      </c>
      <c r="E390" s="82">
        <f>'JCN-R3 SP500 Total MRP 1'!E390</f>
        <v>408.97399000000001</v>
      </c>
      <c r="F390" s="82">
        <f t="shared" si="21"/>
        <v>20281.020164100002</v>
      </c>
      <c r="G390" s="74">
        <f t="shared" si="20"/>
        <v>4.8720556926679922E-4</v>
      </c>
      <c r="H390" s="76" t="str">
        <f>'JCN-R3 SP500 Total MRP 1'!H390</f>
        <v>n/a</v>
      </c>
      <c r="I390" s="76" t="str">
        <f t="shared" si="22"/>
        <v>n/a</v>
      </c>
      <c r="J390" s="76">
        <f>'JCN-R3 SP500 Total MRP 1'!J390</f>
        <v>0.04</v>
      </c>
      <c r="K390" s="77">
        <f t="shared" si="23"/>
        <v>1.9488222770671969E-5</v>
      </c>
    </row>
    <row r="391" spans="2:11">
      <c r="B391" s="79" t="str">
        <f>'JCN-R3 SP500 Total MRP 1'!B391</f>
        <v>Booking Holdings Inc</v>
      </c>
      <c r="C391" s="80" t="str">
        <f>'JCN-R3 SP500 Total MRP 1'!C391</f>
        <v>BKNG</v>
      </c>
      <c r="D391" s="81">
        <f>'JCN-R3 SP500 Total MRP 1'!D391</f>
        <v>5599.05</v>
      </c>
      <c r="E391" s="82">
        <f>'JCN-R3 SP500 Total MRP 1'!E391</f>
        <v>32.409889999999997</v>
      </c>
      <c r="F391" s="82" t="str">
        <f t="shared" si="21"/>
        <v>Excl.</v>
      </c>
      <c r="G391" s="74" t="str">
        <f t="shared" si="20"/>
        <v>Excl.</v>
      </c>
      <c r="H391" s="76">
        <f>'JCN-R3 SP500 Total MRP 1'!H391</f>
        <v>6.8583063198221113E-3</v>
      </c>
      <c r="I391" s="76" t="str">
        <f t="shared" si="22"/>
        <v>n/a</v>
      </c>
      <c r="J391" s="76">
        <f>'JCN-R3 SP500 Total MRP 1'!J391</f>
        <v>0.22</v>
      </c>
      <c r="K391" s="77" t="str">
        <f t="shared" si="23"/>
        <v>n/a</v>
      </c>
    </row>
    <row r="392" spans="2:11">
      <c r="B392" s="79" t="str">
        <f>'JCN-R3 SP500 Total MRP 1'!B392</f>
        <v>F5 Inc</v>
      </c>
      <c r="C392" s="80" t="str">
        <f>'JCN-R3 SP500 Total MRP 1'!C392</f>
        <v>FFIV</v>
      </c>
      <c r="D392" s="81">
        <f>'JCN-R3 SP500 Total MRP 1'!D392</f>
        <v>313.14</v>
      </c>
      <c r="E392" s="82">
        <f>'JCN-R3 SP500 Total MRP 1'!E392</f>
        <v>57.44717</v>
      </c>
      <c r="F392" s="82">
        <f t="shared" si="21"/>
        <v>17989.006813799999</v>
      </c>
      <c r="G392" s="74">
        <f t="shared" si="20"/>
        <v>4.3214514035027528E-4</v>
      </c>
      <c r="H392" s="76" t="str">
        <f>'JCN-R3 SP500 Total MRP 1'!H392</f>
        <v>n/a</v>
      </c>
      <c r="I392" s="76" t="str">
        <f t="shared" si="22"/>
        <v>n/a</v>
      </c>
      <c r="J392" s="76">
        <f>'JCN-R3 SP500 Total MRP 1'!J392</f>
        <v>9.5000000000000001E-2</v>
      </c>
      <c r="K392" s="77">
        <f t="shared" si="23"/>
        <v>4.1053788333276155E-5</v>
      </c>
    </row>
    <row r="393" spans="2:11">
      <c r="B393" s="79" t="str">
        <f>'JCN-R3 SP500 Total MRP 1'!B393</f>
        <v>Akamai Technologies Inc</v>
      </c>
      <c r="C393" s="80" t="str">
        <f>'JCN-R3 SP500 Total MRP 1'!C393</f>
        <v>AKAM</v>
      </c>
      <c r="D393" s="81">
        <f>'JCN-R3 SP500 Total MRP 1'!D393</f>
        <v>79.13</v>
      </c>
      <c r="E393" s="82">
        <f>'JCN-R3 SP500 Total MRP 1'!E393</f>
        <v>143.38552999999999</v>
      </c>
      <c r="F393" s="82">
        <f t="shared" si="21"/>
        <v>11346.096988899999</v>
      </c>
      <c r="G393" s="74">
        <f t="shared" si="20"/>
        <v>2.7256427919826232E-4</v>
      </c>
      <c r="H393" s="76" t="str">
        <f>'JCN-R3 SP500 Total MRP 1'!H393</f>
        <v>n/a</v>
      </c>
      <c r="I393" s="76" t="str">
        <f t="shared" si="22"/>
        <v>n/a</v>
      </c>
      <c r="J393" s="76">
        <f>'JCN-R3 SP500 Total MRP 1'!J393</f>
        <v>0.08</v>
      </c>
      <c r="K393" s="77">
        <f t="shared" si="23"/>
        <v>2.1805142335860985E-5</v>
      </c>
    </row>
    <row r="394" spans="2:11">
      <c r="B394" s="79" t="str">
        <f>'JCN-R3 SP500 Total MRP 1'!B394</f>
        <v>Charles River Laboratories International Inc</v>
      </c>
      <c r="C394" s="80" t="str">
        <f>'JCN-R3 SP500 Total MRP 1'!C394</f>
        <v>CRL</v>
      </c>
      <c r="D394" s="81">
        <f>'JCN-R3 SP500 Total MRP 1'!D394</f>
        <v>163.31</v>
      </c>
      <c r="E394" s="82">
        <f>'JCN-R3 SP500 Total MRP 1'!E394</f>
        <v>49.214179999999999</v>
      </c>
      <c r="F394" s="82">
        <f t="shared" si="21"/>
        <v>8037.1677357999997</v>
      </c>
      <c r="G394" s="74">
        <f t="shared" si="20"/>
        <v>1.930747492152576E-4</v>
      </c>
      <c r="H394" s="76" t="str">
        <f>'JCN-R3 SP500 Total MRP 1'!H394</f>
        <v>n/a</v>
      </c>
      <c r="I394" s="76" t="str">
        <f t="shared" si="22"/>
        <v>n/a</v>
      </c>
      <c r="J394" s="76">
        <f>'JCN-R3 SP500 Total MRP 1'!J394</f>
        <v>0.05</v>
      </c>
      <c r="K394" s="77">
        <f t="shared" si="23"/>
        <v>9.6537374607628806E-6</v>
      </c>
    </row>
    <row r="395" spans="2:11">
      <c r="B395" s="79" t="str">
        <f>'JCN-R3 SP500 Total MRP 1'!B395</f>
        <v>MarketAxess Holdings Inc</v>
      </c>
      <c r="C395" s="80" t="str">
        <f>'JCN-R3 SP500 Total MRP 1'!C395</f>
        <v>MKTX</v>
      </c>
      <c r="D395" s="81">
        <f>'JCN-R3 SP500 Total MRP 1'!D395</f>
        <v>183.84</v>
      </c>
      <c r="E395" s="82">
        <f>'JCN-R3 SP500 Total MRP 1'!E395</f>
        <v>37.363770000000002</v>
      </c>
      <c r="F395" s="82">
        <f t="shared" si="21"/>
        <v>6868.9554768000007</v>
      </c>
      <c r="G395" s="74">
        <f t="shared" si="20"/>
        <v>1.6501109590465971E-4</v>
      </c>
      <c r="H395" s="76">
        <f>'JCN-R3 SP500 Total MRP 1'!H395</f>
        <v>1.6536118363794605E-2</v>
      </c>
      <c r="I395" s="76">
        <f t="shared" si="22"/>
        <v>2.7286430132189162E-6</v>
      </c>
      <c r="J395" s="76">
        <f>'JCN-R3 SP500 Total MRP 1'!J395</f>
        <v>0.1</v>
      </c>
      <c r="K395" s="77">
        <f t="shared" si="23"/>
        <v>1.6501109590465971E-5</v>
      </c>
    </row>
    <row r="396" spans="2:11">
      <c r="B396" s="79" t="str">
        <f>'JCN-R3 SP500 Total MRP 1'!B396</f>
        <v>Devon Energy Corp</v>
      </c>
      <c r="C396" s="80" t="str">
        <f>'JCN-R3 SP500 Total MRP 1'!C396</f>
        <v>DVN</v>
      </c>
      <c r="D396" s="81">
        <f>'JCN-R3 SP500 Total MRP 1'!D396</f>
        <v>36.1</v>
      </c>
      <c r="E396" s="82">
        <f>'JCN-R3 SP500 Total MRP 1'!E396</f>
        <v>634.79999999999995</v>
      </c>
      <c r="F396" s="82" t="str">
        <f t="shared" si="21"/>
        <v>Excl.</v>
      </c>
      <c r="G396" s="74" t="str">
        <f t="shared" si="20"/>
        <v>Excl.</v>
      </c>
      <c r="H396" s="76">
        <f>'JCN-R3 SP500 Total MRP 1'!H396</f>
        <v>2.6592797783933517E-2</v>
      </c>
      <c r="I396" s="76" t="str">
        <f t="shared" si="22"/>
        <v>n/a</v>
      </c>
      <c r="J396" s="76">
        <f>'JCN-R3 SP500 Total MRP 1'!J396</f>
        <v>-1.4999999999999999E-2</v>
      </c>
      <c r="K396" s="77" t="str">
        <f t="shared" si="23"/>
        <v>n/a</v>
      </c>
    </row>
    <row r="397" spans="2:11">
      <c r="B397" s="79" t="str">
        <f>'JCN-R3 SP500 Total MRP 1'!B397</f>
        <v>Bio-Techne Corp</v>
      </c>
      <c r="C397" s="80" t="str">
        <f>'JCN-R3 SP500 Total MRP 1'!C397</f>
        <v>TECH</v>
      </c>
      <c r="D397" s="81">
        <f>'JCN-R3 SP500 Total MRP 1'!D397</f>
        <v>54.63</v>
      </c>
      <c r="E397" s="82">
        <f>'JCN-R3 SP500 Total MRP 1'!E397</f>
        <v>155.54958999999999</v>
      </c>
      <c r="F397" s="82">
        <f t="shared" si="21"/>
        <v>8497.6741017000004</v>
      </c>
      <c r="G397" s="74">
        <f t="shared" si="20"/>
        <v>2.0413737152586716E-4</v>
      </c>
      <c r="H397" s="76">
        <f>'JCN-R3 SP500 Total MRP 1'!H397</f>
        <v>5.8575874061870762E-3</v>
      </c>
      <c r="I397" s="76">
        <f t="shared" si="22"/>
        <v>1.1957524965820517E-6</v>
      </c>
      <c r="J397" s="76">
        <f>'JCN-R3 SP500 Total MRP 1'!J397</f>
        <v>0.09</v>
      </c>
      <c r="K397" s="77">
        <f t="shared" si="23"/>
        <v>1.8372363437328043E-5</v>
      </c>
    </row>
    <row r="398" spans="2:11">
      <c r="B398" s="79" t="str">
        <f>'JCN-R3 SP500 Total MRP 1'!B398</f>
        <v>Alphabet Inc</v>
      </c>
      <c r="C398" s="80" t="str">
        <f>'JCN-R3 SP500 Total MRP 1'!C398</f>
        <v>GOOGL</v>
      </c>
      <c r="D398" s="81">
        <f>'JCN-R3 SP500 Total MRP 1'!D398</f>
        <v>212.91</v>
      </c>
      <c r="E398" s="82">
        <f>'JCN-R3 SP500 Total MRP 1'!E398</f>
        <v>5817</v>
      </c>
      <c r="F398" s="82" t="str">
        <f t="shared" si="21"/>
        <v>Excl.</v>
      </c>
      <c r="G398" s="74" t="str">
        <f t="shared" si="20"/>
        <v>Excl.</v>
      </c>
      <c r="H398" s="76">
        <f>'JCN-R3 SP500 Total MRP 1'!H398</f>
        <v>3.945329012258701E-3</v>
      </c>
      <c r="I398" s="76" t="str">
        <f t="shared" si="22"/>
        <v>n/a</v>
      </c>
      <c r="J398" s="76" t="str">
        <f>'JCN-R3 SP500 Total MRP 1'!J398</f>
        <v/>
      </c>
      <c r="K398" s="77" t="str">
        <f t="shared" si="23"/>
        <v>n/a</v>
      </c>
    </row>
    <row r="399" spans="2:11">
      <c r="B399" s="79" t="str">
        <f>'JCN-R3 SP500 Total MRP 1'!B399</f>
        <v>Allegion plc</v>
      </c>
      <c r="C399" s="80" t="str">
        <f>'JCN-R3 SP500 Total MRP 1'!C399</f>
        <v>ALLE</v>
      </c>
      <c r="D399" s="81">
        <f>'JCN-R3 SP500 Total MRP 1'!D399</f>
        <v>169.8</v>
      </c>
      <c r="E399" s="82">
        <f>'JCN-R3 SP500 Total MRP 1'!E399</f>
        <v>85.846519999999998</v>
      </c>
      <c r="F399" s="82">
        <f t="shared" si="21"/>
        <v>14576.739096000001</v>
      </c>
      <c r="G399" s="74">
        <f t="shared" si="20"/>
        <v>3.5017313783315023E-4</v>
      </c>
      <c r="H399" s="76">
        <f>'JCN-R3 SP500 Total MRP 1'!H399</f>
        <v>1.2014134275618376E-2</v>
      </c>
      <c r="I399" s="76">
        <f t="shared" si="22"/>
        <v>4.2070270976420883E-6</v>
      </c>
      <c r="J399" s="76">
        <f>'JCN-R3 SP500 Total MRP 1'!J399</f>
        <v>7.0000000000000007E-2</v>
      </c>
      <c r="K399" s="77">
        <f t="shared" si="23"/>
        <v>2.4512119648320519E-5</v>
      </c>
    </row>
    <row r="400" spans="2:11">
      <c r="B400" s="79" t="str">
        <f>'JCN-R3 SP500 Total MRP 1'!B400</f>
        <v>Netflix Inc</v>
      </c>
      <c r="C400" s="80" t="str">
        <f>'JCN-R3 SP500 Total MRP 1'!C400</f>
        <v>NFLX</v>
      </c>
      <c r="D400" s="81">
        <f>'JCN-R3 SP500 Total MRP 1'!D400</f>
        <v>1208.25</v>
      </c>
      <c r="E400" s="82">
        <f>'JCN-R3 SP500 Total MRP 1'!E400</f>
        <v>424.92635000000001</v>
      </c>
      <c r="F400" s="82">
        <f t="shared" si="21"/>
        <v>513417.26238750003</v>
      </c>
      <c r="G400" s="74">
        <f t="shared" si="20"/>
        <v>1.2333686745979519E-2</v>
      </c>
      <c r="H400" s="76" t="str">
        <f>'JCN-R3 SP500 Total MRP 1'!H400</f>
        <v>n/a</v>
      </c>
      <c r="I400" s="76" t="str">
        <f t="shared" si="22"/>
        <v>n/a</v>
      </c>
      <c r="J400" s="76">
        <f>'JCN-R3 SP500 Total MRP 1'!J400</f>
        <v>0.2</v>
      </c>
      <c r="K400" s="77">
        <f t="shared" si="23"/>
        <v>2.4667373491959041E-3</v>
      </c>
    </row>
    <row r="401" spans="2:11">
      <c r="B401" s="79" t="str">
        <f>'JCN-R3 SP500 Total MRP 1'!B401</f>
        <v>Warner Bros Discovery Inc</v>
      </c>
      <c r="C401" s="80" t="str">
        <f>'JCN-R3 SP500 Total MRP 1'!C401</f>
        <v>WBD</v>
      </c>
      <c r="D401" s="81">
        <f>'JCN-R3 SP500 Total MRP 1'!D401</f>
        <v>11.64</v>
      </c>
      <c r="E401" s="82">
        <f>'JCN-R3 SP500 Total MRP 1'!E401</f>
        <v>2475.7722800000001</v>
      </c>
      <c r="F401" s="82" t="str">
        <f t="shared" si="21"/>
        <v>Excl.</v>
      </c>
      <c r="G401" s="74" t="str">
        <f t="shared" si="20"/>
        <v>Excl.</v>
      </c>
      <c r="H401" s="76" t="str">
        <f>'JCN-R3 SP500 Total MRP 1'!H401</f>
        <v>n/a</v>
      </c>
      <c r="I401" s="76" t="str">
        <f t="shared" si="22"/>
        <v>n/a</v>
      </c>
      <c r="J401" s="76" t="str">
        <f>'JCN-R3 SP500 Total MRP 1'!J401</f>
        <v/>
      </c>
      <c r="K401" s="77" t="str">
        <f t="shared" si="23"/>
        <v>n/a</v>
      </c>
    </row>
    <row r="402" spans="2:11">
      <c r="B402" s="79" t="str">
        <f>'JCN-R3 SP500 Total MRP 1'!B402</f>
        <v>Agilent Technologies Inc</v>
      </c>
      <c r="C402" s="80" t="str">
        <f>'JCN-R3 SP500 Total MRP 1'!C402</f>
        <v>A</v>
      </c>
      <c r="D402" s="81">
        <f>'JCN-R3 SP500 Total MRP 1'!D402</f>
        <v>125.66</v>
      </c>
      <c r="E402" s="82">
        <f>'JCN-R3 SP500 Total MRP 1'!E402</f>
        <v>283.50042999999999</v>
      </c>
      <c r="F402" s="82">
        <f t="shared" si="21"/>
        <v>35624.6640338</v>
      </c>
      <c r="G402" s="74">
        <f t="shared" si="20"/>
        <v>8.5580185711019022E-4</v>
      </c>
      <c r="H402" s="76">
        <f>'JCN-R3 SP500 Total MRP 1'!H402</f>
        <v>7.8943180009549575E-3</v>
      </c>
      <c r="I402" s="76">
        <f t="shared" si="22"/>
        <v>6.7559720058356566E-6</v>
      </c>
      <c r="J402" s="76">
        <f>'JCN-R3 SP500 Total MRP 1'!J402</f>
        <v>6.5000000000000002E-2</v>
      </c>
      <c r="K402" s="77">
        <f t="shared" si="23"/>
        <v>5.5627120712162367E-5</v>
      </c>
    </row>
    <row r="403" spans="2:11">
      <c r="B403" s="79" t="str">
        <f>'JCN-R3 SP500 Total MRP 1'!B403</f>
        <v>Trimble Inc</v>
      </c>
      <c r="C403" s="80" t="str">
        <f>'JCN-R3 SP500 Total MRP 1'!C403</f>
        <v>TRMB</v>
      </c>
      <c r="D403" s="81">
        <f>'JCN-R3 SP500 Total MRP 1'!D403</f>
        <v>80.819999999999993</v>
      </c>
      <c r="E403" s="82">
        <f>'JCN-R3 SP500 Total MRP 1'!E403</f>
        <v>237.96908999999999</v>
      </c>
      <c r="F403" s="82">
        <f t="shared" si="21"/>
        <v>19232.661853799997</v>
      </c>
      <c r="G403" s="74">
        <f t="shared" si="20"/>
        <v>4.6202113558286575E-4</v>
      </c>
      <c r="H403" s="76" t="str">
        <f>'JCN-R3 SP500 Total MRP 1'!H403</f>
        <v>n/a</v>
      </c>
      <c r="I403" s="76" t="str">
        <f t="shared" si="22"/>
        <v>n/a</v>
      </c>
      <c r="J403" s="76">
        <f>'JCN-R3 SP500 Total MRP 1'!J403</f>
        <v>0.06</v>
      </c>
      <c r="K403" s="77">
        <f t="shared" si="23"/>
        <v>2.7721268134971943E-5</v>
      </c>
    </row>
    <row r="404" spans="2:11">
      <c r="B404" s="79" t="str">
        <f>'JCN-R3 SP500 Total MRP 1'!B404</f>
        <v>Elevance Health Inc</v>
      </c>
      <c r="C404" s="80" t="str">
        <f>'JCN-R3 SP500 Total MRP 1'!C404</f>
        <v>ELV</v>
      </c>
      <c r="D404" s="81">
        <f>'JCN-R3 SP500 Total MRP 1'!D404</f>
        <v>318.64999999999998</v>
      </c>
      <c r="E404" s="82">
        <f>'JCN-R3 SP500 Total MRP 1'!E404</f>
        <v>225.17830000000001</v>
      </c>
      <c r="F404" s="82">
        <f t="shared" si="21"/>
        <v>71753.065294999993</v>
      </c>
      <c r="G404" s="74">
        <f t="shared" si="20"/>
        <v>1.7237048600528136E-3</v>
      </c>
      <c r="H404" s="76">
        <f>'JCN-R3 SP500 Total MRP 1'!H404</f>
        <v>2.1465557822061821E-2</v>
      </c>
      <c r="I404" s="76">
        <f t="shared" si="22"/>
        <v>3.7000286341632647E-5</v>
      </c>
      <c r="J404" s="76">
        <f>'JCN-R3 SP500 Total MRP 1'!J404</f>
        <v>8.5000000000000006E-2</v>
      </c>
      <c r="K404" s="77">
        <f t="shared" si="23"/>
        <v>1.4651491310448917E-4</v>
      </c>
    </row>
    <row r="405" spans="2:11">
      <c r="B405" s="79" t="str">
        <f>'JCN-R3 SP500 Total MRP 1'!B405</f>
        <v>CME Group Inc</v>
      </c>
      <c r="C405" s="80" t="str">
        <f>'JCN-R3 SP500 Total MRP 1'!C405</f>
        <v>CME</v>
      </c>
      <c r="D405" s="81">
        <f>'JCN-R3 SP500 Total MRP 1'!D405</f>
        <v>266.51</v>
      </c>
      <c r="E405" s="82">
        <f>'JCN-R3 SP500 Total MRP 1'!E405</f>
        <v>360.37704000000002</v>
      </c>
      <c r="F405" s="82">
        <f t="shared" si="21"/>
        <v>96044.0849304</v>
      </c>
      <c r="G405" s="74">
        <f t="shared" si="20"/>
        <v>2.3072415832441364E-3</v>
      </c>
      <c r="H405" s="76">
        <f>'JCN-R3 SP500 Total MRP 1'!H405</f>
        <v>1.8761022100484036E-2</v>
      </c>
      <c r="I405" s="76">
        <f t="shared" si="22"/>
        <v>4.3286210334399019E-5</v>
      </c>
      <c r="J405" s="76">
        <f>'JCN-R3 SP500 Total MRP 1'!J405</f>
        <v>5.5E-2</v>
      </c>
      <c r="K405" s="77">
        <f t="shared" si="23"/>
        <v>1.2689828707842751E-4</v>
      </c>
    </row>
    <row r="406" spans="2:11">
      <c r="B406" s="79" t="str">
        <f>'JCN-R3 SP500 Total MRP 1'!B406</f>
        <v>DTE Energy Co</v>
      </c>
      <c r="C406" s="80" t="str">
        <f>'JCN-R3 SP500 Total MRP 1'!C406</f>
        <v>DTE</v>
      </c>
      <c r="D406" s="81">
        <f>'JCN-R3 SP500 Total MRP 1'!D406</f>
        <v>136.65</v>
      </c>
      <c r="E406" s="82">
        <f>'JCN-R3 SP500 Total MRP 1'!E406</f>
        <v>207.51775000000001</v>
      </c>
      <c r="F406" s="82">
        <f t="shared" si="21"/>
        <v>28357.300537500003</v>
      </c>
      <c r="G406" s="74">
        <f t="shared" si="20"/>
        <v>6.8121991100320457E-4</v>
      </c>
      <c r="H406" s="76">
        <f>'JCN-R3 SP500 Total MRP 1'!H406</f>
        <v>3.1906330040248815E-2</v>
      </c>
      <c r="I406" s="76">
        <f t="shared" si="22"/>
        <v>2.1735227310457171E-5</v>
      </c>
      <c r="J406" s="76">
        <f>'JCN-R3 SP500 Total MRP 1'!J406</f>
        <v>4.4999999999999998E-2</v>
      </c>
      <c r="K406" s="77">
        <f t="shared" si="23"/>
        <v>3.0654895995144203E-5</v>
      </c>
    </row>
    <row r="407" spans="2:11">
      <c r="B407" s="79" t="str">
        <f>'JCN-R3 SP500 Total MRP 1'!B407</f>
        <v>Nasdaq Inc</v>
      </c>
      <c r="C407" s="80" t="str">
        <f>'JCN-R3 SP500 Total MRP 1'!C407</f>
        <v>NDAQ</v>
      </c>
      <c r="D407" s="81">
        <f>'JCN-R3 SP500 Total MRP 1'!D407</f>
        <v>94.74</v>
      </c>
      <c r="E407" s="82">
        <f>'JCN-R3 SP500 Total MRP 1'!E407</f>
        <v>573.79524000000004</v>
      </c>
      <c r="F407" s="82">
        <f t="shared" si="21"/>
        <v>54361.3610376</v>
      </c>
      <c r="G407" s="74">
        <f t="shared" ref="G407:G470" si="24">IF(F407="Excl.","Excl.",F407/SUM($F$23:$F$525))</f>
        <v>1.3059085606218182E-3</v>
      </c>
      <c r="H407" s="76">
        <f>'JCN-R3 SP500 Total MRP 1'!H407</f>
        <v>1.1399620012666246E-2</v>
      </c>
      <c r="I407" s="76">
        <f t="shared" si="22"/>
        <v>1.4886861362376651E-5</v>
      </c>
      <c r="J407" s="76">
        <f>'JCN-R3 SP500 Total MRP 1'!J407</f>
        <v>6.5000000000000002E-2</v>
      </c>
      <c r="K407" s="77">
        <f t="shared" si="23"/>
        <v>8.4884056440418185E-5</v>
      </c>
    </row>
    <row r="408" spans="2:11">
      <c r="B408" s="79" t="str">
        <f>'JCN-R3 SP500 Total MRP 1'!B408</f>
        <v>Philip Morris International Inc</v>
      </c>
      <c r="C408" s="80" t="str">
        <f>'JCN-R3 SP500 Total MRP 1'!C408</f>
        <v>PM</v>
      </c>
      <c r="D408" s="81">
        <f>'JCN-R3 SP500 Total MRP 1'!D408</f>
        <v>167.13</v>
      </c>
      <c r="E408" s="82">
        <f>'JCN-R3 SP500 Total MRP 1'!E408</f>
        <v>1556.58934</v>
      </c>
      <c r="F408" s="82">
        <f t="shared" ref="F408:F471" si="25">IF(OR(J408="",J408&gt;0.2,J408&lt;0),"Excl.",D408*E408)</f>
        <v>260152.77639419999</v>
      </c>
      <c r="G408" s="74">
        <f t="shared" si="24"/>
        <v>6.2495811598192921E-3</v>
      </c>
      <c r="H408" s="76">
        <f>'JCN-R3 SP500 Total MRP 1'!H408</f>
        <v>3.2310177705977383E-2</v>
      </c>
      <c r="I408" s="76">
        <f t="shared" ref="I408:I471" si="26">IFERROR($H408*$G408, "n/a")</f>
        <v>2.0192507786168958E-4</v>
      </c>
      <c r="J408" s="76">
        <f>'JCN-R3 SP500 Total MRP 1'!J408</f>
        <v>0.05</v>
      </c>
      <c r="K408" s="77">
        <f t="shared" ref="K408:K471" si="27">IFERROR($J408*$G408, "n/a")</f>
        <v>3.1247905799096462E-4</v>
      </c>
    </row>
    <row r="409" spans="2:11">
      <c r="B409" s="79" t="str">
        <f>'JCN-R3 SP500 Total MRP 1'!B409</f>
        <v>Salesforce Inc</v>
      </c>
      <c r="C409" s="80" t="str">
        <f>'JCN-R3 SP500 Total MRP 1'!C409</f>
        <v>CRM</v>
      </c>
      <c r="D409" s="81">
        <f>'JCN-R3 SP500 Total MRP 1'!D409</f>
        <v>256.25</v>
      </c>
      <c r="E409" s="82">
        <f>'JCN-R3 SP500 Total MRP 1'!E409</f>
        <v>956</v>
      </c>
      <c r="F409" s="82" t="str">
        <f t="shared" si="25"/>
        <v>Excl.</v>
      </c>
      <c r="G409" s="74" t="str">
        <f t="shared" si="24"/>
        <v>Excl.</v>
      </c>
      <c r="H409" s="76">
        <f>'JCN-R3 SP500 Total MRP 1'!H409</f>
        <v>6.4936585365853658E-3</v>
      </c>
      <c r="I409" s="76" t="str">
        <f t="shared" si="26"/>
        <v>n/a</v>
      </c>
      <c r="J409" s="76">
        <f>'JCN-R3 SP500 Total MRP 1'!J409</f>
        <v>0.22</v>
      </c>
      <c r="K409" s="77" t="str">
        <f t="shared" si="27"/>
        <v>n/a</v>
      </c>
    </row>
    <row r="410" spans="2:11">
      <c r="B410" s="79" t="str">
        <f>'JCN-R3 SP500 Total MRP 1'!B410</f>
        <v>Ingersoll Rand Inc</v>
      </c>
      <c r="C410" s="80" t="str">
        <f>'JCN-R3 SP500 Total MRP 1'!C410</f>
        <v>IR</v>
      </c>
      <c r="D410" s="81">
        <f>'JCN-R3 SP500 Total MRP 1'!D410</f>
        <v>79.430000000000007</v>
      </c>
      <c r="E410" s="82">
        <f>'JCN-R3 SP500 Total MRP 1'!E410</f>
        <v>397.45251999999999</v>
      </c>
      <c r="F410" s="82">
        <f t="shared" si="25"/>
        <v>31569.653663600002</v>
      </c>
      <c r="G410" s="74">
        <f t="shared" si="24"/>
        <v>7.5838941829741444E-4</v>
      </c>
      <c r="H410" s="76">
        <f>'JCN-R3 SP500 Total MRP 1'!H410</f>
        <v>1.0071761299257206E-3</v>
      </c>
      <c r="I410" s="76">
        <f t="shared" si="26"/>
        <v>7.6383171929740838E-7</v>
      </c>
      <c r="J410" s="76">
        <f>'JCN-R3 SP500 Total MRP 1'!J410</f>
        <v>0.105</v>
      </c>
      <c r="K410" s="77">
        <f t="shared" si="27"/>
        <v>7.9630888921228518E-5</v>
      </c>
    </row>
    <row r="411" spans="2:11">
      <c r="B411" s="79" t="str">
        <f>'JCN-R3 SP500 Total MRP 1'!B411</f>
        <v>Huntington Ingalls Industries Inc</v>
      </c>
      <c r="C411" s="80" t="str">
        <f>'JCN-R3 SP500 Total MRP 1'!C411</f>
        <v>HII</v>
      </c>
      <c r="D411" s="81">
        <f>'JCN-R3 SP500 Total MRP 1'!D411</f>
        <v>270.79000000000002</v>
      </c>
      <c r="E411" s="82">
        <f>'JCN-R3 SP500 Total MRP 1'!E411</f>
        <v>39.240630000000003</v>
      </c>
      <c r="F411" s="82">
        <f t="shared" si="25"/>
        <v>10625.970197700002</v>
      </c>
      <c r="G411" s="74">
        <f t="shared" si="24"/>
        <v>2.5526486425700028E-4</v>
      </c>
      <c r="H411" s="76">
        <f>'JCN-R3 SP500 Total MRP 1'!H411</f>
        <v>1.9941652202813989E-2</v>
      </c>
      <c r="I411" s="76">
        <f t="shared" si="26"/>
        <v>5.0904031426116232E-6</v>
      </c>
      <c r="J411" s="76">
        <f>'JCN-R3 SP500 Total MRP 1'!J411</f>
        <v>0.1</v>
      </c>
      <c r="K411" s="77">
        <f t="shared" si="27"/>
        <v>2.5526486425700028E-5</v>
      </c>
    </row>
    <row r="412" spans="2:11">
      <c r="B412" s="79" t="str">
        <f>'JCN-R3 SP500 Total MRP 1'!B412</f>
        <v>Roper Technologies Inc</v>
      </c>
      <c r="C412" s="80" t="str">
        <f>'JCN-R3 SP500 Total MRP 1'!C412</f>
        <v>ROP</v>
      </c>
      <c r="D412" s="81">
        <f>'JCN-R3 SP500 Total MRP 1'!D412</f>
        <v>526.30999999999995</v>
      </c>
      <c r="E412" s="82">
        <f>'JCN-R3 SP500 Total MRP 1'!E412</f>
        <v>107.61382</v>
      </c>
      <c r="F412" s="82">
        <f t="shared" si="25"/>
        <v>56638.229604199994</v>
      </c>
      <c r="G412" s="74">
        <f t="shared" si="24"/>
        <v>1.3606051704156215E-3</v>
      </c>
      <c r="H412" s="76">
        <f>'JCN-R3 SP500 Total MRP 1'!H412</f>
        <v>6.2700689707586785E-3</v>
      </c>
      <c r="I412" s="76">
        <f t="shared" si="26"/>
        <v>8.5310882604768115E-6</v>
      </c>
      <c r="J412" s="76">
        <f>'JCN-R3 SP500 Total MRP 1'!J412</f>
        <v>7.4999999999999997E-2</v>
      </c>
      <c r="K412" s="77">
        <f t="shared" si="27"/>
        <v>1.0204538778117161E-4</v>
      </c>
    </row>
    <row r="413" spans="2:11">
      <c r="B413" s="79" t="str">
        <f>'JCN-R3 SP500 Total MRP 1'!B413</f>
        <v>MetLife Inc</v>
      </c>
      <c r="C413" s="80" t="str">
        <f>'JCN-R3 SP500 Total MRP 1'!C413</f>
        <v>MET</v>
      </c>
      <c r="D413" s="81">
        <f>'JCN-R3 SP500 Total MRP 1'!D413</f>
        <v>81.36</v>
      </c>
      <c r="E413" s="82">
        <f>'JCN-R3 SP500 Total MRP 1'!E413</f>
        <v>665.02605000000005</v>
      </c>
      <c r="F413" s="82">
        <f t="shared" si="25"/>
        <v>54106.519428000007</v>
      </c>
      <c r="G413" s="74">
        <f t="shared" si="24"/>
        <v>1.2997865682134772E-3</v>
      </c>
      <c r="H413" s="76">
        <f>'JCN-R3 SP500 Total MRP 1'!H413</f>
        <v>2.7900688298918386E-2</v>
      </c>
      <c r="I413" s="76">
        <f t="shared" si="26"/>
        <v>3.6264939894845049E-5</v>
      </c>
      <c r="J413" s="76">
        <f>'JCN-R3 SP500 Total MRP 1'!J413</f>
        <v>7.4999999999999997E-2</v>
      </c>
      <c r="K413" s="77">
        <f t="shared" si="27"/>
        <v>9.7483992616010791E-5</v>
      </c>
    </row>
    <row r="414" spans="2:11">
      <c r="B414" s="79" t="str">
        <f>'JCN-R3 SP500 Total MRP 1'!B414</f>
        <v>Tapestry Inc</v>
      </c>
      <c r="C414" s="80" t="str">
        <f>'JCN-R3 SP500 Total MRP 1'!C414</f>
        <v>TPR</v>
      </c>
      <c r="D414" s="81">
        <f>'JCN-R3 SP500 Total MRP 1'!D414</f>
        <v>101.82</v>
      </c>
      <c r="E414" s="82">
        <f>'JCN-R3 SP500 Total MRP 1'!E414</f>
        <v>208.12362999999999</v>
      </c>
      <c r="F414" s="82">
        <f t="shared" si="25"/>
        <v>21191.148006599997</v>
      </c>
      <c r="G414" s="74">
        <f t="shared" si="24"/>
        <v>5.0906932907882692E-4</v>
      </c>
      <c r="H414" s="76">
        <f>'JCN-R3 SP500 Total MRP 1'!H414</f>
        <v>1.5714005107051662E-2</v>
      </c>
      <c r="I414" s="76">
        <f t="shared" si="26"/>
        <v>7.9995180369880495E-6</v>
      </c>
      <c r="J414" s="76">
        <f>'JCN-R3 SP500 Total MRP 1'!J414</f>
        <v>9.5000000000000001E-2</v>
      </c>
      <c r="K414" s="77">
        <f t="shared" si="27"/>
        <v>4.8361586262488561E-5</v>
      </c>
    </row>
    <row r="415" spans="2:11">
      <c r="B415" s="79" t="str">
        <f>'JCN-R3 SP500 Total MRP 1'!B415</f>
        <v>CSX Corp</v>
      </c>
      <c r="C415" s="80" t="str">
        <f>'JCN-R3 SP500 Total MRP 1'!C415</f>
        <v>CSX</v>
      </c>
      <c r="D415" s="81">
        <f>'JCN-R3 SP500 Total MRP 1'!D415</f>
        <v>32.51</v>
      </c>
      <c r="E415" s="82">
        <f>'JCN-R3 SP500 Total MRP 1'!E415</f>
        <v>1864.27701</v>
      </c>
      <c r="F415" s="82">
        <f t="shared" si="25"/>
        <v>60607.645595099995</v>
      </c>
      <c r="G415" s="74">
        <f t="shared" si="24"/>
        <v>1.455961398152452E-3</v>
      </c>
      <c r="H415" s="76">
        <f>'JCN-R3 SP500 Total MRP 1'!H415</f>
        <v>1.5995078437403876E-2</v>
      </c>
      <c r="I415" s="76">
        <f t="shared" si="26"/>
        <v>2.3288216765280684E-5</v>
      </c>
      <c r="J415" s="76">
        <f>'JCN-R3 SP500 Total MRP 1'!J415</f>
        <v>8.5000000000000006E-2</v>
      </c>
      <c r="K415" s="77">
        <f t="shared" si="27"/>
        <v>1.2375671884295842E-4</v>
      </c>
    </row>
    <row r="416" spans="2:11">
      <c r="B416" s="79" t="str">
        <f>'JCN-R3 SP500 Total MRP 1'!B416</f>
        <v>Edwards Lifesciences Corp</v>
      </c>
      <c r="C416" s="80" t="str">
        <f>'JCN-R3 SP500 Total MRP 1'!C416</f>
        <v>EW</v>
      </c>
      <c r="D416" s="81">
        <f>'JCN-R3 SP500 Total MRP 1'!D416</f>
        <v>81.34</v>
      </c>
      <c r="E416" s="82">
        <f>'JCN-R3 SP500 Total MRP 1'!E416</f>
        <v>587.1</v>
      </c>
      <c r="F416" s="82">
        <f t="shared" si="25"/>
        <v>47754.714000000007</v>
      </c>
      <c r="G416" s="74">
        <f t="shared" si="24"/>
        <v>1.1471988307929215E-3</v>
      </c>
      <c r="H416" s="76" t="str">
        <f>'JCN-R3 SP500 Total MRP 1'!H416</f>
        <v>n/a</v>
      </c>
      <c r="I416" s="76" t="str">
        <f t="shared" si="26"/>
        <v>n/a</v>
      </c>
      <c r="J416" s="76">
        <f>'JCN-R3 SP500 Total MRP 1'!J416</f>
        <v>6.5000000000000002E-2</v>
      </c>
      <c r="K416" s="77">
        <f t="shared" si="27"/>
        <v>7.4567924001539906E-5</v>
      </c>
    </row>
    <row r="417" spans="2:11">
      <c r="B417" s="79" t="str">
        <f>'JCN-R3 SP500 Total MRP 1'!B417</f>
        <v>Ameriprise Financial Inc</v>
      </c>
      <c r="C417" s="80" t="str">
        <f>'JCN-R3 SP500 Total MRP 1'!C417</f>
        <v>AMP</v>
      </c>
      <c r="D417" s="81">
        <f>'JCN-R3 SP500 Total MRP 1'!D417</f>
        <v>514.80999999999995</v>
      </c>
      <c r="E417" s="82">
        <f>'JCN-R3 SP500 Total MRP 1'!E417</f>
        <v>94.271569999999997</v>
      </c>
      <c r="F417" s="82">
        <f t="shared" si="25"/>
        <v>48531.946951699996</v>
      </c>
      <c r="G417" s="74">
        <f t="shared" si="24"/>
        <v>1.1658700918844227E-3</v>
      </c>
      <c r="H417" s="76">
        <f>'JCN-R3 SP500 Total MRP 1'!H417</f>
        <v>1.2431770944620345E-2</v>
      </c>
      <c r="I417" s="76">
        <f t="shared" si="26"/>
        <v>1.4493829933490618E-5</v>
      </c>
      <c r="J417" s="76">
        <f>'JCN-R3 SP500 Total MRP 1'!J417</f>
        <v>0.09</v>
      </c>
      <c r="K417" s="77">
        <f t="shared" si="27"/>
        <v>1.0492830826959804E-4</v>
      </c>
    </row>
    <row r="418" spans="2:11">
      <c r="B418" s="79" t="str">
        <f>'JCN-R3 SP500 Total MRP 1'!B418</f>
        <v>Zebra Technologies Corp</v>
      </c>
      <c r="C418" s="80" t="str">
        <f>'JCN-R3 SP500 Total MRP 1'!C418</f>
        <v>ZBRA</v>
      </c>
      <c r="D418" s="81">
        <f>'JCN-R3 SP500 Total MRP 1'!D418</f>
        <v>317.08999999999997</v>
      </c>
      <c r="E418" s="82">
        <f>'JCN-R3 SP500 Total MRP 1'!E418</f>
        <v>50.845149999999997</v>
      </c>
      <c r="F418" s="82">
        <f t="shared" si="25"/>
        <v>16122.488613499998</v>
      </c>
      <c r="G418" s="74">
        <f t="shared" si="24"/>
        <v>3.873062685890944E-4</v>
      </c>
      <c r="H418" s="76" t="str">
        <f>'JCN-R3 SP500 Total MRP 1'!H418</f>
        <v>n/a</v>
      </c>
      <c r="I418" s="76" t="str">
        <f t="shared" si="26"/>
        <v>n/a</v>
      </c>
      <c r="J418" s="76">
        <f>'JCN-R3 SP500 Total MRP 1'!J418</f>
        <v>0.03</v>
      </c>
      <c r="K418" s="77">
        <f t="shared" si="27"/>
        <v>1.1619188057672831E-5</v>
      </c>
    </row>
    <row r="419" spans="2:11">
      <c r="B419" s="79" t="str">
        <f>'JCN-R3 SP500 Total MRP 1'!B419</f>
        <v>Zimmer Biomet Holdings Inc</v>
      </c>
      <c r="C419" s="80" t="str">
        <f>'JCN-R3 SP500 Total MRP 1'!C419</f>
        <v>ZBH</v>
      </c>
      <c r="D419" s="81">
        <f>'JCN-R3 SP500 Total MRP 1'!D419</f>
        <v>106.1</v>
      </c>
      <c r="E419" s="82">
        <f>'JCN-R3 SP500 Total MRP 1'!E419</f>
        <v>198.09598</v>
      </c>
      <c r="F419" s="82">
        <f t="shared" si="25"/>
        <v>21017.983477999998</v>
      </c>
      <c r="G419" s="74">
        <f t="shared" si="24"/>
        <v>5.0490944352816222E-4</v>
      </c>
      <c r="H419" s="76">
        <f>'JCN-R3 SP500 Total MRP 1'!H419</f>
        <v>9.0480678605089539E-3</v>
      </c>
      <c r="I419" s="76">
        <f t="shared" si="26"/>
        <v>4.5684549084546253E-6</v>
      </c>
      <c r="J419" s="76">
        <f>'JCN-R3 SP500 Total MRP 1'!J419</f>
        <v>6.5000000000000002E-2</v>
      </c>
      <c r="K419" s="77">
        <f t="shared" si="27"/>
        <v>3.2819113829330543E-5</v>
      </c>
    </row>
    <row r="420" spans="2:11">
      <c r="B420" s="79" t="str">
        <f>'JCN-R3 SP500 Total MRP 1'!B420</f>
        <v>CBRE Group Inc</v>
      </c>
      <c r="C420" s="80" t="str">
        <f>'JCN-R3 SP500 Total MRP 1'!C420</f>
        <v>CBRE</v>
      </c>
      <c r="D420" s="81">
        <f>'JCN-R3 SP500 Total MRP 1'!D420</f>
        <v>162.12</v>
      </c>
      <c r="E420" s="82">
        <f>'JCN-R3 SP500 Total MRP 1'!E420</f>
        <v>297.55432999999999</v>
      </c>
      <c r="F420" s="82">
        <f t="shared" si="25"/>
        <v>48239.507979599999</v>
      </c>
      <c r="G420" s="74">
        <f t="shared" si="24"/>
        <v>1.1588449080068394E-3</v>
      </c>
      <c r="H420" s="76" t="str">
        <f>'JCN-R3 SP500 Total MRP 1'!H420</f>
        <v>n/a</v>
      </c>
      <c r="I420" s="76" t="str">
        <f t="shared" si="26"/>
        <v>n/a</v>
      </c>
      <c r="J420" s="76">
        <f>'JCN-R3 SP500 Total MRP 1'!J420</f>
        <v>0.06</v>
      </c>
      <c r="K420" s="77">
        <f t="shared" si="27"/>
        <v>6.9530694480410361E-5</v>
      </c>
    </row>
    <row r="421" spans="2:11">
      <c r="B421" s="79" t="str">
        <f>'JCN-R3 SP500 Total MRP 1'!B421</f>
        <v>Camden Property Trust</v>
      </c>
      <c r="C421" s="80" t="str">
        <f>'JCN-R3 SP500 Total MRP 1'!C421</f>
        <v>CPT</v>
      </c>
      <c r="D421" s="81">
        <f>'JCN-R3 SP500 Total MRP 1'!D421</f>
        <v>111.98</v>
      </c>
      <c r="E421" s="82">
        <f>'JCN-R3 SP500 Total MRP 1'!E421</f>
        <v>106.85272999999999</v>
      </c>
      <c r="F421" s="82" t="str">
        <f t="shared" si="25"/>
        <v>Excl.</v>
      </c>
      <c r="G421" s="74" t="str">
        <f t="shared" si="24"/>
        <v>Excl.</v>
      </c>
      <c r="H421" s="76">
        <f>'JCN-R3 SP500 Total MRP 1'!H421</f>
        <v>3.750669762457582E-2</v>
      </c>
      <c r="I421" s="76" t="str">
        <f t="shared" si="26"/>
        <v>n/a</v>
      </c>
      <c r="J421" s="76">
        <f>'JCN-R3 SP500 Total MRP 1'!J421</f>
        <v>-6.5000000000000002E-2</v>
      </c>
      <c r="K421" s="77" t="str">
        <f t="shared" si="27"/>
        <v>n/a</v>
      </c>
    </row>
    <row r="422" spans="2:11">
      <c r="B422" s="79" t="str">
        <f>'JCN-R3 SP500 Total MRP 1'!B422</f>
        <v>Mastercard Inc</v>
      </c>
      <c r="C422" s="80" t="str">
        <f>'JCN-R3 SP500 Total MRP 1'!C422</f>
        <v>MA</v>
      </c>
      <c r="D422" s="81">
        <f>'JCN-R3 SP500 Total MRP 1'!D422</f>
        <v>595.29</v>
      </c>
      <c r="E422" s="82">
        <f>'JCN-R3 SP500 Total MRP 1'!E422</f>
        <v>897.27417000000003</v>
      </c>
      <c r="F422" s="82">
        <f t="shared" si="25"/>
        <v>534138.34065929998</v>
      </c>
      <c r="G422" s="74">
        <f t="shared" si="24"/>
        <v>1.2831463714472672E-2</v>
      </c>
      <c r="H422" s="76">
        <f>'JCN-R3 SP500 Total MRP 1'!H422</f>
        <v>5.1067546909909457E-3</v>
      </c>
      <c r="I422" s="76">
        <f t="shared" si="26"/>
        <v>6.5527137516163426E-5</v>
      </c>
      <c r="J422" s="76">
        <f>'JCN-R3 SP500 Total MRP 1'!J422</f>
        <v>0.11</v>
      </c>
      <c r="K422" s="77">
        <f t="shared" si="27"/>
        <v>1.4114610085919938E-3</v>
      </c>
    </row>
    <row r="423" spans="2:11">
      <c r="B423" s="79" t="str">
        <f>'JCN-R3 SP500 Total MRP 1'!B423</f>
        <v>Datadog Inc</v>
      </c>
      <c r="C423" s="80" t="str">
        <f>'JCN-R3 SP500 Total MRP 1'!C423</f>
        <v>DDOG</v>
      </c>
      <c r="D423" s="81">
        <f>'JCN-R3 SP500 Total MRP 1'!D423</f>
        <v>136.68</v>
      </c>
      <c r="E423" s="82">
        <f>'JCN-R3 SP500 Total MRP 1'!E423</f>
        <v>323.27069999999998</v>
      </c>
      <c r="F423" s="82" t="str">
        <f t="shared" si="25"/>
        <v>Excl.</v>
      </c>
      <c r="G423" s="74" t="str">
        <f t="shared" si="24"/>
        <v>Excl.</v>
      </c>
      <c r="H423" s="76" t="str">
        <f>'JCN-R3 SP500 Total MRP 1'!H423</f>
        <v>n/a</v>
      </c>
      <c r="I423" s="76" t="str">
        <f t="shared" si="26"/>
        <v>n/a</v>
      </c>
      <c r="J423" s="76">
        <f>'JCN-R3 SP500 Total MRP 1'!J423</f>
        <v>0.215</v>
      </c>
      <c r="K423" s="77" t="str">
        <f t="shared" si="27"/>
        <v>n/a</v>
      </c>
    </row>
    <row r="424" spans="2:11">
      <c r="B424" s="79" t="str">
        <f>'JCN-R3 SP500 Total MRP 1'!B424</f>
        <v>CarMax Inc</v>
      </c>
      <c r="C424" s="80" t="str">
        <f>'JCN-R3 SP500 Total MRP 1'!C424</f>
        <v>KMX</v>
      </c>
      <c r="D424" s="81">
        <f>'JCN-R3 SP500 Total MRP 1'!D424</f>
        <v>61.35</v>
      </c>
      <c r="E424" s="82">
        <f>'JCN-R3 SP500 Total MRP 1'!E424</f>
        <v>150.07214999999999</v>
      </c>
      <c r="F424" s="82">
        <f t="shared" si="25"/>
        <v>9206.9264024999993</v>
      </c>
      <c r="G424" s="74">
        <f t="shared" si="24"/>
        <v>2.2117555146795515E-4</v>
      </c>
      <c r="H424" s="76" t="str">
        <f>'JCN-R3 SP500 Total MRP 1'!H424</f>
        <v>n/a</v>
      </c>
      <c r="I424" s="76" t="str">
        <f t="shared" si="26"/>
        <v>n/a</v>
      </c>
      <c r="J424" s="76">
        <f>'JCN-R3 SP500 Total MRP 1'!J424</f>
        <v>2.5000000000000001E-2</v>
      </c>
      <c r="K424" s="77">
        <f t="shared" si="27"/>
        <v>5.529388786698879E-6</v>
      </c>
    </row>
    <row r="425" spans="2:11">
      <c r="B425" s="79" t="str">
        <f>'JCN-R3 SP500 Total MRP 1'!B425</f>
        <v>Intercontinental Exchange Inc</v>
      </c>
      <c r="C425" s="80" t="str">
        <f>'JCN-R3 SP500 Total MRP 1'!C425</f>
        <v>ICE</v>
      </c>
      <c r="D425" s="81">
        <f>'JCN-R3 SP500 Total MRP 1'!D425</f>
        <v>176.6</v>
      </c>
      <c r="E425" s="82">
        <f>'JCN-R3 SP500 Total MRP 1'!E425</f>
        <v>572.42309</v>
      </c>
      <c r="F425" s="82">
        <f t="shared" si="25"/>
        <v>101089.917694</v>
      </c>
      <c r="G425" s="74">
        <f t="shared" si="24"/>
        <v>2.4284562856665723E-3</v>
      </c>
      <c r="H425" s="76">
        <f>'JCN-R3 SP500 Total MRP 1'!H425</f>
        <v>1.087202718006795E-2</v>
      </c>
      <c r="I425" s="76">
        <f t="shared" si="26"/>
        <v>2.6402242743373832E-5</v>
      </c>
      <c r="J425" s="76">
        <f>'JCN-R3 SP500 Total MRP 1'!J425</f>
        <v>7.0000000000000007E-2</v>
      </c>
      <c r="K425" s="77">
        <f t="shared" si="27"/>
        <v>1.6999193999666008E-4</v>
      </c>
    </row>
    <row r="426" spans="2:11">
      <c r="B426" s="79" t="str">
        <f>'JCN-R3 SP500 Total MRP 1'!B426</f>
        <v>Smurfit WestRock PLC</v>
      </c>
      <c r="C426" s="80" t="str">
        <f>'JCN-R3 SP500 Total MRP 1'!C426</f>
        <v>SW</v>
      </c>
      <c r="D426" s="81">
        <f>'JCN-R3 SP500 Total MRP 1'!D426</f>
        <v>47.36</v>
      </c>
      <c r="E426" s="82">
        <f>'JCN-R3 SP500 Total MRP 1'!E426</f>
        <v>522.12504000000001</v>
      </c>
      <c r="F426" s="82" t="str">
        <f t="shared" si="25"/>
        <v>Excl.</v>
      </c>
      <c r="G426" s="74" t="str">
        <f t="shared" si="24"/>
        <v>Excl.</v>
      </c>
      <c r="H426" s="76">
        <f>'JCN-R3 SP500 Total MRP 1'!H426</f>
        <v>3.6385135135135138E-2</v>
      </c>
      <c r="I426" s="76" t="str">
        <f t="shared" si="26"/>
        <v>n/a</v>
      </c>
      <c r="J426" s="76" t="str">
        <f>'JCN-R3 SP500 Total MRP 1'!J426</f>
        <v/>
      </c>
      <c r="K426" s="77" t="str">
        <f t="shared" si="27"/>
        <v>n/a</v>
      </c>
    </row>
    <row r="427" spans="2:11">
      <c r="B427" s="79" t="str">
        <f>'JCN-R3 SP500 Total MRP 1'!B427</f>
        <v>Fidelity National Information Services Inc</v>
      </c>
      <c r="C427" s="80" t="str">
        <f>'JCN-R3 SP500 Total MRP 1'!C427</f>
        <v>FIS</v>
      </c>
      <c r="D427" s="81">
        <f>'JCN-R3 SP500 Total MRP 1'!D427</f>
        <v>69.81</v>
      </c>
      <c r="E427" s="82">
        <f>'JCN-R3 SP500 Total MRP 1'!E427</f>
        <v>522.37858000000006</v>
      </c>
      <c r="F427" s="82">
        <f t="shared" si="25"/>
        <v>36467.248669800007</v>
      </c>
      <c r="G427" s="74">
        <f t="shared" si="24"/>
        <v>8.7604304438362434E-4</v>
      </c>
      <c r="H427" s="76">
        <f>'JCN-R3 SP500 Total MRP 1'!H427</f>
        <v>2.2919352528291078E-2</v>
      </c>
      <c r="I427" s="76">
        <f t="shared" si="26"/>
        <v>2.0078339364185635E-5</v>
      </c>
      <c r="J427" s="76">
        <f>'JCN-R3 SP500 Total MRP 1'!J427</f>
        <v>7.0000000000000007E-2</v>
      </c>
      <c r="K427" s="77">
        <f t="shared" si="27"/>
        <v>6.1323013106853705E-5</v>
      </c>
    </row>
    <row r="428" spans="2:11">
      <c r="B428" s="79" t="str">
        <f>'JCN-R3 SP500 Total MRP 1'!B428</f>
        <v>Chipotle Mexican Grill Inc</v>
      </c>
      <c r="C428" s="80" t="str">
        <f>'JCN-R3 SP500 Total MRP 1'!C428</f>
        <v>CMG</v>
      </c>
      <c r="D428" s="81">
        <f>'JCN-R3 SP500 Total MRP 1'!D428</f>
        <v>42.14</v>
      </c>
      <c r="E428" s="82">
        <f>'JCN-R3 SP500 Total MRP 1'!E428</f>
        <v>1340.885</v>
      </c>
      <c r="F428" s="82">
        <f t="shared" si="25"/>
        <v>56504.893900000003</v>
      </c>
      <c r="G428" s="74">
        <f t="shared" si="24"/>
        <v>1.3574020821516821E-3</v>
      </c>
      <c r="H428" s="76" t="str">
        <f>'JCN-R3 SP500 Total MRP 1'!H428</f>
        <v>n/a</v>
      </c>
      <c r="I428" s="76" t="str">
        <f t="shared" si="26"/>
        <v>n/a</v>
      </c>
      <c r="J428" s="76">
        <f>'JCN-R3 SP500 Total MRP 1'!J428</f>
        <v>0.17499999999999999</v>
      </c>
      <c r="K428" s="77">
        <f t="shared" si="27"/>
        <v>2.3754536437654435E-4</v>
      </c>
    </row>
    <row r="429" spans="2:11">
      <c r="B429" s="79" t="str">
        <f>'JCN-R3 SP500 Total MRP 1'!B429</f>
        <v>Wynn Resorts Ltd</v>
      </c>
      <c r="C429" s="80" t="str">
        <f>'JCN-R3 SP500 Total MRP 1'!C429</f>
        <v>WYNN</v>
      </c>
      <c r="D429" s="81">
        <f>'JCN-R3 SP500 Total MRP 1'!D429</f>
        <v>126.75</v>
      </c>
      <c r="E429" s="82">
        <f>'JCN-R3 SP500 Total MRP 1'!E429</f>
        <v>103.97653</v>
      </c>
      <c r="F429" s="82" t="str">
        <f t="shared" si="25"/>
        <v>Excl.</v>
      </c>
      <c r="G429" s="74" t="str">
        <f t="shared" si="24"/>
        <v>Excl.</v>
      </c>
      <c r="H429" s="76">
        <f>'JCN-R3 SP500 Total MRP 1'!H429</f>
        <v>7.889546351084813E-3</v>
      </c>
      <c r="I429" s="76" t="str">
        <f t="shared" si="26"/>
        <v>n/a</v>
      </c>
      <c r="J429" s="76">
        <f>'JCN-R3 SP500 Total MRP 1'!J429</f>
        <v>0.27</v>
      </c>
      <c r="K429" s="77" t="str">
        <f t="shared" si="27"/>
        <v>n/a</v>
      </c>
    </row>
    <row r="430" spans="2:11">
      <c r="B430" s="79" t="str">
        <f>'JCN-R3 SP500 Total MRP 1'!B430</f>
        <v>Live Nation Entertainment Inc</v>
      </c>
      <c r="C430" s="80" t="str">
        <f>'JCN-R3 SP500 Total MRP 1'!C430</f>
        <v>LYV</v>
      </c>
      <c r="D430" s="81">
        <f>'JCN-R3 SP500 Total MRP 1'!D430</f>
        <v>166.49</v>
      </c>
      <c r="E430" s="82">
        <f>'JCN-R3 SP500 Total MRP 1'!E430</f>
        <v>234.47273000000001</v>
      </c>
      <c r="F430" s="82">
        <f t="shared" si="25"/>
        <v>39037.364817700007</v>
      </c>
      <c r="G430" s="74">
        <f t="shared" si="24"/>
        <v>9.3778426305939501E-4</v>
      </c>
      <c r="H430" s="76" t="str">
        <f>'JCN-R3 SP500 Total MRP 1'!H430</f>
        <v>n/a</v>
      </c>
      <c r="I430" s="76" t="str">
        <f t="shared" si="26"/>
        <v>n/a</v>
      </c>
      <c r="J430" s="76">
        <f>'JCN-R3 SP500 Total MRP 1'!J430</f>
        <v>0.18</v>
      </c>
      <c r="K430" s="77">
        <f t="shared" si="27"/>
        <v>1.6880116735069108E-4</v>
      </c>
    </row>
    <row r="431" spans="2:11">
      <c r="B431" s="79" t="str">
        <f>'JCN-R3 SP500 Total MRP 1'!B431</f>
        <v>Assurant Inc</v>
      </c>
      <c r="C431" s="80" t="str">
        <f>'JCN-R3 SP500 Total MRP 1'!C431</f>
        <v>AIZ</v>
      </c>
      <c r="D431" s="81">
        <f>'JCN-R3 SP500 Total MRP 1'!D431</f>
        <v>215.61</v>
      </c>
      <c r="E431" s="82">
        <f>'JCN-R3 SP500 Total MRP 1'!E431</f>
        <v>50.459209999999999</v>
      </c>
      <c r="F431" s="82">
        <f t="shared" si="25"/>
        <v>10879.510268100001</v>
      </c>
      <c r="G431" s="74">
        <f t="shared" si="24"/>
        <v>2.6135559013428297E-4</v>
      </c>
      <c r="H431" s="76">
        <f>'JCN-R3 SP500 Total MRP 1'!H431</f>
        <v>1.4841612170121981E-2</v>
      </c>
      <c r="I431" s="76">
        <f t="shared" si="26"/>
        <v>3.8789383072663863E-6</v>
      </c>
      <c r="J431" s="76">
        <f>'JCN-R3 SP500 Total MRP 1'!J431</f>
        <v>9.5000000000000001E-2</v>
      </c>
      <c r="K431" s="77">
        <f t="shared" si="27"/>
        <v>2.4828781062756884E-5</v>
      </c>
    </row>
    <row r="432" spans="2:11">
      <c r="B432" s="79" t="str">
        <f>'JCN-R3 SP500 Total MRP 1'!B432</f>
        <v>NRG Energy Inc</v>
      </c>
      <c r="C432" s="80" t="str">
        <f>'JCN-R3 SP500 Total MRP 1'!C432</f>
        <v>NRG</v>
      </c>
      <c r="D432" s="81">
        <f>'JCN-R3 SP500 Total MRP 1'!D432</f>
        <v>145.56</v>
      </c>
      <c r="E432" s="82">
        <f>'JCN-R3 SP500 Total MRP 1'!E432</f>
        <v>193.4308</v>
      </c>
      <c r="F432" s="82">
        <f t="shared" si="25"/>
        <v>28155.787248000001</v>
      </c>
      <c r="G432" s="74">
        <f t="shared" si="24"/>
        <v>6.763790106869837E-4</v>
      </c>
      <c r="H432" s="76">
        <f>'JCN-R3 SP500 Total MRP 1'!H432</f>
        <v>1.2091233855454795E-2</v>
      </c>
      <c r="I432" s="76">
        <f t="shared" si="26"/>
        <v>8.1782567931374781E-6</v>
      </c>
      <c r="J432" s="76">
        <f>'JCN-R3 SP500 Total MRP 1'!J432</f>
        <v>0.185</v>
      </c>
      <c r="K432" s="77">
        <f t="shared" si="27"/>
        <v>1.2513011697709198E-4</v>
      </c>
    </row>
    <row r="433" spans="2:11">
      <c r="B433" s="79" t="str">
        <f>'JCN-R3 SP500 Total MRP 1'!B433</f>
        <v>Regions Financial Corp</v>
      </c>
      <c r="C433" s="80" t="str">
        <f>'JCN-R3 SP500 Total MRP 1'!C433</f>
        <v>RF</v>
      </c>
      <c r="D433" s="81">
        <f>'JCN-R3 SP500 Total MRP 1'!D433</f>
        <v>27.39</v>
      </c>
      <c r="E433" s="82">
        <f>'JCN-R3 SP500 Total MRP 1'!E433</f>
        <v>892.30835000000002</v>
      </c>
      <c r="F433" s="82">
        <f t="shared" si="25"/>
        <v>24440.3257065</v>
      </c>
      <c r="G433" s="74">
        <f t="shared" si="24"/>
        <v>5.8712346334426763E-4</v>
      </c>
      <c r="H433" s="76">
        <f>'JCN-R3 SP500 Total MRP 1'!H433</f>
        <v>3.8700255567725446E-2</v>
      </c>
      <c r="I433" s="76">
        <f t="shared" si="26"/>
        <v>2.2721828081231239E-5</v>
      </c>
      <c r="J433" s="76">
        <f>'JCN-R3 SP500 Total MRP 1'!J433</f>
        <v>7.0000000000000007E-2</v>
      </c>
      <c r="K433" s="77">
        <f t="shared" si="27"/>
        <v>4.1098642434098735E-5</v>
      </c>
    </row>
    <row r="434" spans="2:11">
      <c r="B434" s="79" t="str">
        <f>'JCN-R3 SP500 Total MRP 1'!B434</f>
        <v>Monster Beverage Corp</v>
      </c>
      <c r="C434" s="80" t="str">
        <f>'JCN-R3 SP500 Total MRP 1'!C434</f>
        <v>MNST</v>
      </c>
      <c r="D434" s="81">
        <f>'JCN-R3 SP500 Total MRP 1'!D434</f>
        <v>62.41</v>
      </c>
      <c r="E434" s="82">
        <f>'JCN-R3 SP500 Total MRP 1'!E434</f>
        <v>976.42818999999997</v>
      </c>
      <c r="F434" s="82">
        <f t="shared" si="25"/>
        <v>60938.883337899992</v>
      </c>
      <c r="G434" s="74">
        <f t="shared" si="24"/>
        <v>1.4639186346098758E-3</v>
      </c>
      <c r="H434" s="76" t="str">
        <f>'JCN-R3 SP500 Total MRP 1'!H434</f>
        <v>n/a</v>
      </c>
      <c r="I434" s="76" t="str">
        <f t="shared" si="26"/>
        <v>n/a</v>
      </c>
      <c r="J434" s="76">
        <f>'JCN-R3 SP500 Total MRP 1'!J434</f>
        <v>0.12</v>
      </c>
      <c r="K434" s="77">
        <f t="shared" si="27"/>
        <v>1.7567023615318509E-4</v>
      </c>
    </row>
    <row r="435" spans="2:11">
      <c r="B435" s="79" t="str">
        <f>'JCN-R3 SP500 Total MRP 1'!B435</f>
        <v>Mosaic Co/The</v>
      </c>
      <c r="C435" s="80" t="str">
        <f>'JCN-R3 SP500 Total MRP 1'!C435</f>
        <v>MOS</v>
      </c>
      <c r="D435" s="81">
        <f>'JCN-R3 SP500 Total MRP 1'!D435</f>
        <v>33.4</v>
      </c>
      <c r="E435" s="82">
        <f>'JCN-R3 SP500 Total MRP 1'!E435</f>
        <v>317.37833000000001</v>
      </c>
      <c r="F435" s="82" t="str">
        <f t="shared" si="25"/>
        <v>Excl.</v>
      </c>
      <c r="G435" s="74" t="str">
        <f t="shared" si="24"/>
        <v>Excl.</v>
      </c>
      <c r="H435" s="76">
        <f>'JCN-R3 SP500 Total MRP 1'!H435</f>
        <v>2.6347305389221559E-2</v>
      </c>
      <c r="I435" s="76" t="str">
        <f t="shared" si="26"/>
        <v>n/a</v>
      </c>
      <c r="J435" s="76">
        <f>'JCN-R3 SP500 Total MRP 1'!J435</f>
        <v>-0.08</v>
      </c>
      <c r="K435" s="77" t="str">
        <f t="shared" si="27"/>
        <v>n/a</v>
      </c>
    </row>
    <row r="436" spans="2:11">
      <c r="B436" s="79" t="str">
        <f>'JCN-R3 SP500 Total MRP 1'!B436</f>
        <v>Baker Hughes Co</v>
      </c>
      <c r="C436" s="80" t="str">
        <f>'JCN-R3 SP500 Total MRP 1'!C436</f>
        <v>BKR</v>
      </c>
      <c r="D436" s="81">
        <f>'JCN-R3 SP500 Total MRP 1'!D436</f>
        <v>45.4</v>
      </c>
      <c r="E436" s="82">
        <f>'JCN-R3 SP500 Total MRP 1'!E436</f>
        <v>985.87911999999994</v>
      </c>
      <c r="F436" s="82">
        <f t="shared" si="25"/>
        <v>44758.912047999998</v>
      </c>
      <c r="G436" s="74">
        <f t="shared" si="24"/>
        <v>1.0752314749289213E-3</v>
      </c>
      <c r="H436" s="76">
        <f>'JCN-R3 SP500 Total MRP 1'!H436</f>
        <v>2.0264317180616741E-2</v>
      </c>
      <c r="I436" s="76">
        <f t="shared" si="26"/>
        <v>2.1788831650542021E-5</v>
      </c>
      <c r="J436" s="76">
        <f>'JCN-R3 SP500 Total MRP 1'!J436</f>
        <v>0.2</v>
      </c>
      <c r="K436" s="77">
        <f t="shared" si="27"/>
        <v>2.1504629498578427E-4</v>
      </c>
    </row>
    <row r="437" spans="2:11">
      <c r="B437" s="79" t="str">
        <f>'JCN-R3 SP500 Total MRP 1'!B437</f>
        <v>Expedia Group Inc</v>
      </c>
      <c r="C437" s="80" t="str">
        <f>'JCN-R3 SP500 Total MRP 1'!C437</f>
        <v>EXPE</v>
      </c>
      <c r="D437" s="81">
        <f>'JCN-R3 SP500 Total MRP 1'!D437</f>
        <v>214.8</v>
      </c>
      <c r="E437" s="82">
        <f>'JCN-R3 SP500 Total MRP 1'!E437</f>
        <v>118.19213000000001</v>
      </c>
      <c r="F437" s="82" t="str">
        <f t="shared" si="25"/>
        <v>Excl.</v>
      </c>
      <c r="G437" s="74" t="str">
        <f t="shared" si="24"/>
        <v>Excl.</v>
      </c>
      <c r="H437" s="76">
        <f>'JCN-R3 SP500 Total MRP 1'!H437</f>
        <v>7.4487895716945996E-3</v>
      </c>
      <c r="I437" s="76" t="str">
        <f t="shared" si="26"/>
        <v>n/a</v>
      </c>
      <c r="J437" s="76">
        <f>'JCN-R3 SP500 Total MRP 1'!J437</f>
        <v>0.39</v>
      </c>
      <c r="K437" s="77" t="str">
        <f t="shared" si="27"/>
        <v>n/a</v>
      </c>
    </row>
    <row r="438" spans="2:11">
      <c r="B438" s="79" t="str">
        <f>'JCN-R3 SP500 Total MRP 1'!B438</f>
        <v>Kimberly-Clark Corp</v>
      </c>
      <c r="C438" s="80" t="str">
        <f>'JCN-R3 SP500 Total MRP 1'!C438</f>
        <v>KMB</v>
      </c>
      <c r="D438" s="81">
        <f>'JCN-R3 SP500 Total MRP 1'!D438</f>
        <v>129.13999999999999</v>
      </c>
      <c r="E438" s="82">
        <f>'JCN-R3 SP500 Total MRP 1'!E438</f>
        <v>331.77994000000001</v>
      </c>
      <c r="F438" s="82">
        <f t="shared" si="25"/>
        <v>42846.061451599999</v>
      </c>
      <c r="G438" s="74">
        <f t="shared" si="24"/>
        <v>1.0292795723026878E-3</v>
      </c>
      <c r="H438" s="76">
        <f>'JCN-R3 SP500 Total MRP 1'!H438</f>
        <v>3.9027412110887415E-2</v>
      </c>
      <c r="I438" s="76">
        <f t="shared" si="26"/>
        <v>4.0170118045574939E-5</v>
      </c>
      <c r="J438" s="76">
        <f>'JCN-R3 SP500 Total MRP 1'!J438</f>
        <v>6.5000000000000002E-2</v>
      </c>
      <c r="K438" s="77">
        <f t="shared" si="27"/>
        <v>6.6903172199674705E-5</v>
      </c>
    </row>
    <row r="439" spans="2:11">
      <c r="B439" s="79" t="str">
        <f>'JCN-R3 SP500 Total MRP 1'!B439</f>
        <v>CF Industries Holdings Inc</v>
      </c>
      <c r="C439" s="80" t="str">
        <f>'JCN-R3 SP500 Total MRP 1'!C439</f>
        <v>CF</v>
      </c>
      <c r="D439" s="81">
        <f>'JCN-R3 SP500 Total MRP 1'!D439</f>
        <v>86.63</v>
      </c>
      <c r="E439" s="82">
        <f>'JCN-R3 SP500 Total MRP 1'!E439</f>
        <v>161.97296</v>
      </c>
      <c r="F439" s="82" t="str">
        <f t="shared" si="25"/>
        <v>Excl.</v>
      </c>
      <c r="G439" s="74" t="str">
        <f t="shared" si="24"/>
        <v>Excl.</v>
      </c>
      <c r="H439" s="76">
        <f>'JCN-R3 SP500 Total MRP 1'!H439</f>
        <v>2.3086690522913546E-2</v>
      </c>
      <c r="I439" s="76" t="str">
        <f t="shared" si="26"/>
        <v>n/a</v>
      </c>
      <c r="J439" s="76" t="str">
        <f>'JCN-R3 SP500 Total MRP 1'!J439</f>
        <v/>
      </c>
      <c r="K439" s="77" t="str">
        <f t="shared" si="27"/>
        <v>n/a</v>
      </c>
    </row>
    <row r="440" spans="2:11">
      <c r="B440" s="79" t="str">
        <f>'JCN-R3 SP500 Total MRP 1'!B440</f>
        <v>Leidos Holdings Inc</v>
      </c>
      <c r="C440" s="80" t="str">
        <f>'JCN-R3 SP500 Total MRP 1'!C440</f>
        <v>LDOS</v>
      </c>
      <c r="D440" s="81">
        <f>'JCN-R3 SP500 Total MRP 1'!D440</f>
        <v>180.92</v>
      </c>
      <c r="E440" s="82">
        <f>'JCN-R3 SP500 Total MRP 1'!E440</f>
        <v>128.29732999999999</v>
      </c>
      <c r="F440" s="82">
        <f t="shared" si="25"/>
        <v>23211.552943599996</v>
      </c>
      <c r="G440" s="74">
        <f t="shared" si="24"/>
        <v>5.5760498110795742E-4</v>
      </c>
      <c r="H440" s="76">
        <f>'JCN-R3 SP500 Total MRP 1'!H440</f>
        <v>8.8436878178200316E-3</v>
      </c>
      <c r="I440" s="76">
        <f t="shared" si="26"/>
        <v>4.9312843785802121E-6</v>
      </c>
      <c r="J440" s="76">
        <f>'JCN-R3 SP500 Total MRP 1'!J440</f>
        <v>0.11</v>
      </c>
      <c r="K440" s="77">
        <f t="shared" si="27"/>
        <v>6.1336547921875321E-5</v>
      </c>
    </row>
    <row r="441" spans="2:11">
      <c r="B441" s="79" t="str">
        <f>'JCN-R3 SP500 Total MRP 1'!B441</f>
        <v>APA Corp</v>
      </c>
      <c r="C441" s="80" t="str">
        <f>'JCN-R3 SP500 Total MRP 1'!C441</f>
        <v>APA</v>
      </c>
      <c r="D441" s="81">
        <f>'JCN-R3 SP500 Total MRP 1'!D441</f>
        <v>23.22</v>
      </c>
      <c r="E441" s="82">
        <f>'JCN-R3 SP500 Total MRP 1'!E441</f>
        <v>357.78645999999998</v>
      </c>
      <c r="F441" s="82">
        <f t="shared" si="25"/>
        <v>8307.8016011999989</v>
      </c>
      <c r="G441" s="74">
        <f t="shared" si="24"/>
        <v>1.9957611479688058E-4</v>
      </c>
      <c r="H441" s="76">
        <f>'JCN-R3 SP500 Total MRP 1'!H441</f>
        <v>4.3066322136089588E-2</v>
      </c>
      <c r="I441" s="76">
        <f t="shared" si="26"/>
        <v>8.5950092505116555E-6</v>
      </c>
      <c r="J441" s="76">
        <f>'JCN-R3 SP500 Total MRP 1'!J441</f>
        <v>0.03</v>
      </c>
      <c r="K441" s="77">
        <f t="shared" si="27"/>
        <v>5.9872834439064172E-6</v>
      </c>
    </row>
    <row r="442" spans="2:11">
      <c r="B442" s="79" t="str">
        <f>'JCN-R3 SP500 Total MRP 1'!B442</f>
        <v>TKO Group Holdings Inc</v>
      </c>
      <c r="C442" s="80" t="str">
        <f>'JCN-R3 SP500 Total MRP 1'!C442</f>
        <v>TKO</v>
      </c>
      <c r="D442" s="81">
        <f>'JCN-R3 SP500 Total MRP 1'!D442</f>
        <v>189.56</v>
      </c>
      <c r="E442" s="82">
        <f>'JCN-R3 SP500 Total MRP 1'!E442</f>
        <v>82.136889999999994</v>
      </c>
      <c r="F442" s="82" t="str">
        <f t="shared" si="25"/>
        <v>Excl.</v>
      </c>
      <c r="G442" s="74" t="str">
        <f t="shared" si="24"/>
        <v>Excl.</v>
      </c>
      <c r="H442" s="76">
        <f>'JCN-R3 SP500 Total MRP 1'!H442</f>
        <v>8.0185693184216082E-3</v>
      </c>
      <c r="I442" s="76" t="str">
        <f t="shared" si="26"/>
        <v>n/a</v>
      </c>
      <c r="J442" s="76" t="str">
        <f>'JCN-R3 SP500 Total MRP 1'!J442</f>
        <v/>
      </c>
      <c r="K442" s="77" t="str">
        <f t="shared" si="27"/>
        <v>n/a</v>
      </c>
    </row>
    <row r="443" spans="2:11">
      <c r="B443" s="79" t="str">
        <f>'JCN-R3 SP500 Total MRP 1'!B443</f>
        <v>Alphabet Inc</v>
      </c>
      <c r="C443" s="80" t="str">
        <f>'JCN-R3 SP500 Total MRP 1'!C443</f>
        <v>GOOG</v>
      </c>
      <c r="D443" s="81">
        <f>'JCN-R3 SP500 Total MRP 1'!D443</f>
        <v>213.53</v>
      </c>
      <c r="E443" s="82">
        <f>'JCN-R3 SP500 Total MRP 1'!E443</f>
        <v>5430</v>
      </c>
      <c r="F443" s="82">
        <f t="shared" si="25"/>
        <v>1159467.8999999999</v>
      </c>
      <c r="G443" s="74">
        <f t="shared" si="24"/>
        <v>2.7853589893176281E-2</v>
      </c>
      <c r="H443" s="76">
        <f>'JCN-R3 SP500 Total MRP 1'!H443</f>
        <v>3.9338734604036901E-3</v>
      </c>
      <c r="I443" s="76">
        <f t="shared" si="26"/>
        <v>1.0957249805773462E-4</v>
      </c>
      <c r="J443" s="76">
        <f>'JCN-R3 SP500 Total MRP 1'!J443</f>
        <v>0.12</v>
      </c>
      <c r="K443" s="77">
        <f t="shared" si="27"/>
        <v>3.3424307871811536E-3</v>
      </c>
    </row>
    <row r="444" spans="2:11">
      <c r="B444" s="79" t="str">
        <f>'JCN-R3 SP500 Total MRP 1'!B444</f>
        <v>First Solar Inc</v>
      </c>
      <c r="C444" s="80" t="str">
        <f>'JCN-R3 SP500 Total MRP 1'!C444</f>
        <v>FSLR</v>
      </c>
      <c r="D444" s="81">
        <f>'JCN-R3 SP500 Total MRP 1'!D444</f>
        <v>195.19</v>
      </c>
      <c r="E444" s="82">
        <f>'JCN-R3 SP500 Total MRP 1'!E444</f>
        <v>107.24764999999999</v>
      </c>
      <c r="F444" s="82" t="str">
        <f t="shared" si="25"/>
        <v>Excl.</v>
      </c>
      <c r="G444" s="74" t="str">
        <f t="shared" si="24"/>
        <v>Excl.</v>
      </c>
      <c r="H444" s="76" t="str">
        <f>'JCN-R3 SP500 Total MRP 1'!H444</f>
        <v>n/a</v>
      </c>
      <c r="I444" s="76" t="str">
        <f t="shared" si="26"/>
        <v>n/a</v>
      </c>
      <c r="J444" s="76">
        <f>'JCN-R3 SP500 Total MRP 1'!J444</f>
        <v>0.26</v>
      </c>
      <c r="K444" s="77" t="str">
        <f t="shared" si="27"/>
        <v>n/a</v>
      </c>
    </row>
    <row r="445" spans="2:11">
      <c r="B445" s="79" t="str">
        <f>'JCN-R3 SP500 Total MRP 1'!B445</f>
        <v>Visa Inc</v>
      </c>
      <c r="C445" s="80" t="str">
        <f>'JCN-R3 SP500 Total MRP 1'!C445</f>
        <v>V</v>
      </c>
      <c r="D445" s="81">
        <f>'JCN-R3 SP500 Total MRP 1'!D445</f>
        <v>351.78</v>
      </c>
      <c r="E445" s="82">
        <f>'JCN-R3 SP500 Total MRP 1'!E445</f>
        <v>1698.68253</v>
      </c>
      <c r="F445" s="82">
        <f t="shared" si="25"/>
        <v>597562.54040339997</v>
      </c>
      <c r="G445" s="74">
        <f t="shared" si="24"/>
        <v>1.4355086446050715E-2</v>
      </c>
      <c r="H445" s="76">
        <f>'JCN-R3 SP500 Total MRP 1'!H445</f>
        <v>6.7087384160554901E-3</v>
      </c>
      <c r="I445" s="76">
        <f t="shared" si="26"/>
        <v>9.6304519906417903E-5</v>
      </c>
      <c r="J445" s="76">
        <f>'JCN-R3 SP500 Total MRP 1'!J445</f>
        <v>0.105</v>
      </c>
      <c r="K445" s="77">
        <f t="shared" si="27"/>
        <v>1.507284076835325E-3</v>
      </c>
    </row>
    <row r="446" spans="2:11">
      <c r="B446" s="79" t="str">
        <f>'JCN-R3 SP500 Total MRP 1'!B446</f>
        <v>Mid-America Apartment Communities Inc</v>
      </c>
      <c r="C446" s="80" t="str">
        <f>'JCN-R3 SP500 Total MRP 1'!C446</f>
        <v>MAA</v>
      </c>
      <c r="D446" s="81">
        <f>'JCN-R3 SP500 Total MRP 1'!D446</f>
        <v>145.82</v>
      </c>
      <c r="E446" s="82">
        <f>'JCN-R3 SP500 Total MRP 1'!E446</f>
        <v>117.07114</v>
      </c>
      <c r="F446" s="82" t="str">
        <f t="shared" si="25"/>
        <v>Excl.</v>
      </c>
      <c r="G446" s="74" t="str">
        <f t="shared" si="24"/>
        <v>Excl.</v>
      </c>
      <c r="H446" s="76">
        <f>'JCN-R3 SP500 Total MRP 1'!H446</f>
        <v>4.1558085310656974E-2</v>
      </c>
      <c r="I446" s="76" t="str">
        <f t="shared" si="26"/>
        <v>n/a</v>
      </c>
      <c r="J446" s="76">
        <f>'JCN-R3 SP500 Total MRP 1'!J446</f>
        <v>-0.13500000000000001</v>
      </c>
      <c r="K446" s="77" t="str">
        <f t="shared" si="27"/>
        <v>n/a</v>
      </c>
    </row>
    <row r="447" spans="2:11">
      <c r="B447" s="79" t="str">
        <f>'JCN-R3 SP500 Total MRP 1'!B447</f>
        <v>Xylem Inc/NY</v>
      </c>
      <c r="C447" s="80" t="str">
        <f>'JCN-R3 SP500 Total MRP 1'!C447</f>
        <v>XYL</v>
      </c>
      <c r="D447" s="81">
        <f>'JCN-R3 SP500 Total MRP 1'!D447</f>
        <v>141.56</v>
      </c>
      <c r="E447" s="82">
        <f>'JCN-R3 SP500 Total MRP 1'!E447</f>
        <v>243.40969000000001</v>
      </c>
      <c r="F447" s="82">
        <f t="shared" si="25"/>
        <v>34457.075716400002</v>
      </c>
      <c r="G447" s="74">
        <f t="shared" si="24"/>
        <v>8.2775319258319188E-4</v>
      </c>
      <c r="H447" s="76">
        <f>'JCN-R3 SP500 Total MRP 1'!H447</f>
        <v>1.1302627860977677E-2</v>
      </c>
      <c r="I447" s="76">
        <f t="shared" si="26"/>
        <v>9.3557862965040046E-6</v>
      </c>
      <c r="J447" s="76">
        <f>'JCN-R3 SP500 Total MRP 1'!J447</f>
        <v>0.1</v>
      </c>
      <c r="K447" s="77">
        <f t="shared" si="27"/>
        <v>8.2775319258319196E-5</v>
      </c>
    </row>
    <row r="448" spans="2:11">
      <c r="B448" s="79" t="str">
        <f>'JCN-R3 SP500 Total MRP 1'!B448</f>
        <v>Marathon Petroleum Corp</v>
      </c>
      <c r="C448" s="80" t="str">
        <f>'JCN-R3 SP500 Total MRP 1'!C448</f>
        <v>MPC</v>
      </c>
      <c r="D448" s="81">
        <f>'JCN-R3 SP500 Total MRP 1'!D448</f>
        <v>179.71</v>
      </c>
      <c r="E448" s="82">
        <f>'JCN-R3 SP500 Total MRP 1'!E448</f>
        <v>304.02030999999999</v>
      </c>
      <c r="F448" s="82" t="str">
        <f t="shared" si="25"/>
        <v>Excl.</v>
      </c>
      <c r="G448" s="74" t="str">
        <f t="shared" si="24"/>
        <v>Excl.</v>
      </c>
      <c r="H448" s="76">
        <f>'JCN-R3 SP500 Total MRP 1'!H448</f>
        <v>2.0254855044237942E-2</v>
      </c>
      <c r="I448" s="76" t="str">
        <f t="shared" si="26"/>
        <v>n/a</v>
      </c>
      <c r="J448" s="76">
        <f>'JCN-R3 SP500 Total MRP 1'!J448</f>
        <v>-0.08</v>
      </c>
      <c r="K448" s="77" t="str">
        <f t="shared" si="27"/>
        <v>n/a</v>
      </c>
    </row>
    <row r="449" spans="2:11">
      <c r="B449" s="79" t="str">
        <f>'JCN-R3 SP500 Total MRP 1'!B449</f>
        <v>Advanced Micro Devices Inc</v>
      </c>
      <c r="C449" s="80" t="str">
        <f>'JCN-R3 SP500 Total MRP 1'!C449</f>
        <v>AMD</v>
      </c>
      <c r="D449" s="81">
        <f>'JCN-R3 SP500 Total MRP 1'!D449</f>
        <v>162.63</v>
      </c>
      <c r="E449" s="82">
        <f>'JCN-R3 SP500 Total MRP 1'!E449</f>
        <v>1622.8436899999999</v>
      </c>
      <c r="F449" s="82">
        <f t="shared" si="25"/>
        <v>263923.06930469995</v>
      </c>
      <c r="G449" s="74">
        <f t="shared" si="24"/>
        <v>6.3401539065992725E-3</v>
      </c>
      <c r="H449" s="76" t="str">
        <f>'JCN-R3 SP500 Total MRP 1'!H449</f>
        <v>n/a</v>
      </c>
      <c r="I449" s="76" t="str">
        <f t="shared" si="26"/>
        <v>n/a</v>
      </c>
      <c r="J449" s="76">
        <f>'JCN-R3 SP500 Total MRP 1'!J449</f>
        <v>0.17</v>
      </c>
      <c r="K449" s="77">
        <f t="shared" si="27"/>
        <v>1.0778261641218765E-3</v>
      </c>
    </row>
    <row r="450" spans="2:11">
      <c r="B450" s="79" t="str">
        <f>'JCN-R3 SP500 Total MRP 1'!B450</f>
        <v>Tractor Supply Co</v>
      </c>
      <c r="C450" s="80" t="str">
        <f>'JCN-R3 SP500 Total MRP 1'!C450</f>
        <v>TSCO</v>
      </c>
      <c r="D450" s="81">
        <f>'JCN-R3 SP500 Total MRP 1'!D450</f>
        <v>61.76</v>
      </c>
      <c r="E450" s="82">
        <f>'JCN-R3 SP500 Total MRP 1'!E450</f>
        <v>529.95167000000004</v>
      </c>
      <c r="F450" s="82">
        <f t="shared" si="25"/>
        <v>32729.8151392</v>
      </c>
      <c r="G450" s="74">
        <f t="shared" si="24"/>
        <v>7.8625966977330657E-4</v>
      </c>
      <c r="H450" s="76">
        <f>'JCN-R3 SP500 Total MRP 1'!H450</f>
        <v>1.4896373056994821E-2</v>
      </c>
      <c r="I450" s="76">
        <f t="shared" si="26"/>
        <v>1.171241736061273E-5</v>
      </c>
      <c r="J450" s="76">
        <f>'JCN-R3 SP500 Total MRP 1'!J450</f>
        <v>0.1</v>
      </c>
      <c r="K450" s="77">
        <f t="shared" si="27"/>
        <v>7.8625966977330659E-5</v>
      </c>
    </row>
    <row r="451" spans="2:11">
      <c r="B451" s="79" t="str">
        <f>'JCN-R3 SP500 Total MRP 1'!B451</f>
        <v>ResMed Inc</v>
      </c>
      <c r="C451" s="80" t="str">
        <f>'JCN-R3 SP500 Total MRP 1'!C451</f>
        <v>RMD</v>
      </c>
      <c r="D451" s="81">
        <f>'JCN-R3 SP500 Total MRP 1'!D451</f>
        <v>274.51</v>
      </c>
      <c r="E451" s="82">
        <f>'JCN-R3 SP500 Total MRP 1'!E451</f>
        <v>146.41484</v>
      </c>
      <c r="F451" s="82">
        <f t="shared" si="25"/>
        <v>40192.337728400002</v>
      </c>
      <c r="G451" s="74">
        <f t="shared" si="24"/>
        <v>9.6552987101660174E-4</v>
      </c>
      <c r="H451" s="76">
        <f>'JCN-R3 SP500 Total MRP 1'!H451</f>
        <v>8.7428508979636443E-3</v>
      </c>
      <c r="I451" s="76">
        <f t="shared" si="26"/>
        <v>8.4414836998282185E-6</v>
      </c>
      <c r="J451" s="76">
        <f>'JCN-R3 SP500 Total MRP 1'!J451</f>
        <v>0.11</v>
      </c>
      <c r="K451" s="77">
        <f t="shared" si="27"/>
        <v>1.0620828581182619E-4</v>
      </c>
    </row>
    <row r="452" spans="2:11">
      <c r="B452" s="79" t="str">
        <f>'JCN-R3 SP500 Total MRP 1'!B452</f>
        <v>Mettler-Toledo International Inc</v>
      </c>
      <c r="C452" s="80" t="str">
        <f>'JCN-R3 SP500 Total MRP 1'!C452</f>
        <v>MTD</v>
      </c>
      <c r="D452" s="81">
        <f>'JCN-R3 SP500 Total MRP 1'!D452</f>
        <v>1301.04</v>
      </c>
      <c r="E452" s="82">
        <f>'JCN-R3 SP500 Total MRP 1'!E452</f>
        <v>20.599039999999999</v>
      </c>
      <c r="F452" s="82">
        <f t="shared" si="25"/>
        <v>26800.175001599997</v>
      </c>
      <c r="G452" s="74">
        <f t="shared" si="24"/>
        <v>6.4381349717393757E-4</v>
      </c>
      <c r="H452" s="76" t="str">
        <f>'JCN-R3 SP500 Total MRP 1'!H452</f>
        <v>n/a</v>
      </c>
      <c r="I452" s="76" t="str">
        <f t="shared" si="26"/>
        <v>n/a</v>
      </c>
      <c r="J452" s="76">
        <f>'JCN-R3 SP500 Total MRP 1'!J452</f>
        <v>9.5000000000000001E-2</v>
      </c>
      <c r="K452" s="77">
        <f t="shared" si="27"/>
        <v>6.1162282231524076E-5</v>
      </c>
    </row>
    <row r="453" spans="2:11">
      <c r="B453" s="79" t="str">
        <f>'JCN-R3 SP500 Total MRP 1'!B453</f>
        <v>Jacobs Solutions Inc</v>
      </c>
      <c r="C453" s="80" t="str">
        <f>'JCN-R3 SP500 Total MRP 1'!C453</f>
        <v>J</v>
      </c>
      <c r="D453" s="81">
        <f>'JCN-R3 SP500 Total MRP 1'!D453</f>
        <v>146.22999999999999</v>
      </c>
      <c r="E453" s="82">
        <f>'JCN-R3 SP500 Total MRP 1'!E453</f>
        <v>119.53646999999999</v>
      </c>
      <c r="F453" s="82">
        <f t="shared" si="25"/>
        <v>17479.818008099999</v>
      </c>
      <c r="G453" s="74">
        <f t="shared" si="24"/>
        <v>4.1991303269799443E-4</v>
      </c>
      <c r="H453" s="76">
        <f>'JCN-R3 SP500 Total MRP 1'!H453</f>
        <v>8.7533337892361351E-3</v>
      </c>
      <c r="I453" s="76">
        <f t="shared" si="26"/>
        <v>3.6756389376559725E-6</v>
      </c>
      <c r="J453" s="76">
        <f>'JCN-R3 SP500 Total MRP 1'!J453</f>
        <v>0.08</v>
      </c>
      <c r="K453" s="77">
        <f t="shared" si="27"/>
        <v>3.3593042615839556E-5</v>
      </c>
    </row>
    <row r="454" spans="2:11">
      <c r="B454" s="79" t="str">
        <f>'JCN-R3 SP500 Total MRP 1'!B454</f>
        <v>Copart Inc</v>
      </c>
      <c r="C454" s="80" t="str">
        <f>'JCN-R3 SP500 Total MRP 1'!C454</f>
        <v>CPRT</v>
      </c>
      <c r="D454" s="81">
        <f>'JCN-R3 SP500 Total MRP 1'!D454</f>
        <v>48.81</v>
      </c>
      <c r="E454" s="82">
        <f>'JCN-R3 SP500 Total MRP 1'!E454</f>
        <v>966.93620999999996</v>
      </c>
      <c r="F454" s="82">
        <f t="shared" si="25"/>
        <v>47196.156410099997</v>
      </c>
      <c r="G454" s="74">
        <f t="shared" si="24"/>
        <v>1.1337807499294532E-3</v>
      </c>
      <c r="H454" s="76" t="str">
        <f>'JCN-R3 SP500 Total MRP 1'!H454</f>
        <v>n/a</v>
      </c>
      <c r="I454" s="76" t="str">
        <f t="shared" si="26"/>
        <v>n/a</v>
      </c>
      <c r="J454" s="76">
        <f>'JCN-R3 SP500 Total MRP 1'!J454</f>
        <v>0.08</v>
      </c>
      <c r="K454" s="77">
        <f t="shared" si="27"/>
        <v>9.0702459994356258E-5</v>
      </c>
    </row>
    <row r="455" spans="2:11">
      <c r="B455" s="79" t="str">
        <f>'JCN-R3 SP500 Total MRP 1'!B455</f>
        <v>VICI Properties Inc</v>
      </c>
      <c r="C455" s="80" t="str">
        <f>'JCN-R3 SP500 Total MRP 1'!C455</f>
        <v>VICI</v>
      </c>
      <c r="D455" s="81">
        <f>'JCN-R3 SP500 Total MRP 1'!D455</f>
        <v>33.78</v>
      </c>
      <c r="E455" s="82">
        <f>'JCN-R3 SP500 Total MRP 1'!E455</f>
        <v>1066.36978</v>
      </c>
      <c r="F455" s="82">
        <f t="shared" si="25"/>
        <v>36021.971168399999</v>
      </c>
      <c r="G455" s="74">
        <f t="shared" si="24"/>
        <v>8.6534626104649705E-4</v>
      </c>
      <c r="H455" s="76">
        <f>'JCN-R3 SP500 Total MRP 1'!H455</f>
        <v>5.1213735938425105E-2</v>
      </c>
      <c r="I455" s="76">
        <f t="shared" si="26"/>
        <v>4.4317614908538777E-5</v>
      </c>
      <c r="J455" s="76">
        <f>'JCN-R3 SP500 Total MRP 1'!J455</f>
        <v>9.5000000000000001E-2</v>
      </c>
      <c r="K455" s="77">
        <f t="shared" si="27"/>
        <v>8.2207894799417227E-5</v>
      </c>
    </row>
    <row r="456" spans="2:11">
      <c r="B456" s="79" t="str">
        <f>'JCN-R3 SP500 Total MRP 1'!B456</f>
        <v>Fortinet Inc</v>
      </c>
      <c r="C456" s="80" t="str">
        <f>'JCN-R3 SP500 Total MRP 1'!C456</f>
        <v>FTNT</v>
      </c>
      <c r="D456" s="81">
        <f>'JCN-R3 SP500 Total MRP 1'!D456</f>
        <v>78.77</v>
      </c>
      <c r="E456" s="82">
        <f>'JCN-R3 SP500 Total MRP 1'!E456</f>
        <v>766.26603</v>
      </c>
      <c r="F456" s="82">
        <f t="shared" si="25"/>
        <v>60358.775183099999</v>
      </c>
      <c r="G456" s="74">
        <f t="shared" si="24"/>
        <v>1.4499828502406091E-3</v>
      </c>
      <c r="H456" s="76" t="str">
        <f>'JCN-R3 SP500 Total MRP 1'!H456</f>
        <v>n/a</v>
      </c>
      <c r="I456" s="76" t="str">
        <f t="shared" si="26"/>
        <v>n/a</v>
      </c>
      <c r="J456" s="76">
        <f>'JCN-R3 SP500 Total MRP 1'!J456</f>
        <v>0.13</v>
      </c>
      <c r="K456" s="77">
        <f t="shared" si="27"/>
        <v>1.884977705312792E-4</v>
      </c>
    </row>
    <row r="457" spans="2:11">
      <c r="B457" s="79" t="str">
        <f>'JCN-R3 SP500 Total MRP 1'!B457</f>
        <v>Albemarle Corp</v>
      </c>
      <c r="C457" s="80" t="str">
        <f>'JCN-R3 SP500 Total MRP 1'!C457</f>
        <v>ALB</v>
      </c>
      <c r="D457" s="81">
        <f>'JCN-R3 SP500 Total MRP 1'!D457</f>
        <v>84.92</v>
      </c>
      <c r="E457" s="82">
        <f>'JCN-R3 SP500 Total MRP 1'!E457</f>
        <v>117.68293</v>
      </c>
      <c r="F457" s="82">
        <f t="shared" si="25"/>
        <v>9993.6344155999996</v>
      </c>
      <c r="G457" s="74">
        <f t="shared" si="24"/>
        <v>2.4007442944686509E-4</v>
      </c>
      <c r="H457" s="76">
        <f>'JCN-R3 SP500 Total MRP 1'!H457</f>
        <v>1.9076778144135657E-2</v>
      </c>
      <c r="I457" s="76">
        <f t="shared" si="26"/>
        <v>4.5798466286377937E-6</v>
      </c>
      <c r="J457" s="76">
        <f>'JCN-R3 SP500 Total MRP 1'!J457</f>
        <v>4.4999999999999998E-2</v>
      </c>
      <c r="K457" s="77">
        <f t="shared" si="27"/>
        <v>1.0803349325108929E-5</v>
      </c>
    </row>
    <row r="458" spans="2:11">
      <c r="B458" s="79" t="str">
        <f>'JCN-R3 SP500 Total MRP 1'!B458</f>
        <v>Moderna Inc</v>
      </c>
      <c r="C458" s="80" t="str">
        <f>'JCN-R3 SP500 Total MRP 1'!C458</f>
        <v>MRNA</v>
      </c>
      <c r="D458" s="81">
        <f>'JCN-R3 SP500 Total MRP 1'!D458</f>
        <v>24.09</v>
      </c>
      <c r="E458" s="82">
        <f>'JCN-R3 SP500 Total MRP 1'!E458</f>
        <v>389.07976000000002</v>
      </c>
      <c r="F458" s="82" t="str">
        <f t="shared" si="25"/>
        <v>Excl.</v>
      </c>
      <c r="G458" s="74" t="str">
        <f t="shared" si="24"/>
        <v>Excl.</v>
      </c>
      <c r="H458" s="76" t="str">
        <f>'JCN-R3 SP500 Total MRP 1'!H458</f>
        <v>n/a</v>
      </c>
      <c r="I458" s="76" t="str">
        <f t="shared" si="26"/>
        <v>n/a</v>
      </c>
      <c r="J458" s="76" t="str">
        <f>'JCN-R3 SP500 Total MRP 1'!J458</f>
        <v/>
      </c>
      <c r="K458" s="77" t="str">
        <f t="shared" si="27"/>
        <v>n/a</v>
      </c>
    </row>
    <row r="459" spans="2:11">
      <c r="B459" s="79" t="str">
        <f>'JCN-R3 SP500 Total MRP 1'!B459</f>
        <v>Essex Property Trust Inc</v>
      </c>
      <c r="C459" s="80" t="str">
        <f>'JCN-R3 SP500 Total MRP 1'!C459</f>
        <v>ESS</v>
      </c>
      <c r="D459" s="81">
        <f>'JCN-R3 SP500 Total MRP 1'!D459</f>
        <v>270.20999999999998</v>
      </c>
      <c r="E459" s="82">
        <f>'JCN-R3 SP500 Total MRP 1'!E459</f>
        <v>64.404020000000003</v>
      </c>
      <c r="F459" s="82">
        <f t="shared" si="25"/>
        <v>17402.610244200001</v>
      </c>
      <c r="G459" s="74">
        <f t="shared" si="24"/>
        <v>4.1805829105983461E-4</v>
      </c>
      <c r="H459" s="76">
        <f>'JCN-R3 SP500 Total MRP 1'!H459</f>
        <v>3.8044483919914142E-2</v>
      </c>
      <c r="I459" s="76">
        <f t="shared" si="26"/>
        <v>1.5904811931812665E-5</v>
      </c>
      <c r="J459" s="76">
        <f>'JCN-R3 SP500 Total MRP 1'!J459</f>
        <v>5.5E-2</v>
      </c>
      <c r="K459" s="77">
        <f t="shared" si="27"/>
        <v>2.2993206008290903E-5</v>
      </c>
    </row>
    <row r="460" spans="2:11">
      <c r="B460" s="79" t="str">
        <f>'JCN-R3 SP500 Total MRP 1'!B460</f>
        <v>CoStar Group Inc</v>
      </c>
      <c r="C460" s="80" t="str">
        <f>'JCN-R3 SP500 Total MRP 1'!C460</f>
        <v>CSGP</v>
      </c>
      <c r="D460" s="81">
        <f>'JCN-R3 SP500 Total MRP 1'!D460</f>
        <v>89.49</v>
      </c>
      <c r="E460" s="82">
        <f>'JCN-R3 SP500 Total MRP 1'!E460</f>
        <v>423.65035999999998</v>
      </c>
      <c r="F460" s="82">
        <f t="shared" si="25"/>
        <v>37912.470716399999</v>
      </c>
      <c r="G460" s="74">
        <f t="shared" si="24"/>
        <v>9.1076123036408409E-4</v>
      </c>
      <c r="H460" s="76" t="str">
        <f>'JCN-R3 SP500 Total MRP 1'!H460</f>
        <v>n/a</v>
      </c>
      <c r="I460" s="76" t="str">
        <f t="shared" si="26"/>
        <v>n/a</v>
      </c>
      <c r="J460" s="76">
        <f>'JCN-R3 SP500 Total MRP 1'!J460</f>
        <v>0.13500000000000001</v>
      </c>
      <c r="K460" s="77">
        <f t="shared" si="27"/>
        <v>1.2295276609915136E-4</v>
      </c>
    </row>
    <row r="461" spans="2:11">
      <c r="B461" s="79" t="str">
        <f>'JCN-R3 SP500 Total MRP 1'!B461</f>
        <v>Realty Income Corp</v>
      </c>
      <c r="C461" s="80" t="str">
        <f>'JCN-R3 SP500 Total MRP 1'!C461</f>
        <v>O</v>
      </c>
      <c r="D461" s="81">
        <f>'JCN-R3 SP500 Total MRP 1'!D461</f>
        <v>58.76</v>
      </c>
      <c r="E461" s="82">
        <f>'JCN-R3 SP500 Total MRP 1'!E461</f>
        <v>914.30609000000004</v>
      </c>
      <c r="F461" s="82">
        <f t="shared" si="25"/>
        <v>53724.625848399999</v>
      </c>
      <c r="G461" s="74">
        <f t="shared" si="24"/>
        <v>1.2906124400215578E-3</v>
      </c>
      <c r="H461" s="76">
        <f>'JCN-R3 SP500 Total MRP 1'!H461</f>
        <v>5.4935330156569109E-2</v>
      </c>
      <c r="I461" s="76">
        <f t="shared" si="26"/>
        <v>7.0900220496759525E-5</v>
      </c>
      <c r="J461" s="76">
        <f>'JCN-R3 SP500 Total MRP 1'!J461</f>
        <v>0.05</v>
      </c>
      <c r="K461" s="77">
        <f t="shared" si="27"/>
        <v>6.4530622001077889E-5</v>
      </c>
    </row>
    <row r="462" spans="2:11">
      <c r="B462" s="79" t="str">
        <f>'JCN-R3 SP500 Total MRP 1'!B462</f>
        <v>Palantir Technologies Inc</v>
      </c>
      <c r="C462" s="80" t="str">
        <f>'JCN-R3 SP500 Total MRP 1'!C462</f>
        <v>PLTR</v>
      </c>
      <c r="D462" s="81">
        <f>'JCN-R3 SP500 Total MRP 1'!D462</f>
        <v>156.71</v>
      </c>
      <c r="E462" s="82">
        <f>'JCN-R3 SP500 Total MRP 1'!E462</f>
        <v>2274.2615799999999</v>
      </c>
      <c r="F462" s="82" t="str">
        <f t="shared" si="25"/>
        <v>Excl.</v>
      </c>
      <c r="G462" s="74" t="str">
        <f t="shared" si="24"/>
        <v>Excl.</v>
      </c>
      <c r="H462" s="76" t="str">
        <f>'JCN-R3 SP500 Total MRP 1'!H462</f>
        <v>n/a</v>
      </c>
      <c r="I462" s="76" t="str">
        <f t="shared" si="26"/>
        <v>n/a</v>
      </c>
      <c r="J462" s="76" t="str">
        <f>'JCN-R3 SP500 Total MRP 1'!J462</f>
        <v/>
      </c>
      <c r="K462" s="77" t="str">
        <f t="shared" si="27"/>
        <v>n/a</v>
      </c>
    </row>
    <row r="463" spans="2:11">
      <c r="B463" s="79" t="str">
        <f>'JCN-R3 SP500 Total MRP 1'!B463</f>
        <v>Westinghouse Air Brake Technologies Corp</v>
      </c>
      <c r="C463" s="80" t="str">
        <f>'JCN-R3 SP500 Total MRP 1'!C463</f>
        <v>WAB</v>
      </c>
      <c r="D463" s="81">
        <f>'JCN-R3 SP500 Total MRP 1'!D463</f>
        <v>193.5</v>
      </c>
      <c r="E463" s="82">
        <f>'JCN-R3 SP500 Total MRP 1'!E463</f>
        <v>170.95318</v>
      </c>
      <c r="F463" s="82">
        <f t="shared" si="25"/>
        <v>33079.440329999998</v>
      </c>
      <c r="G463" s="74">
        <f t="shared" si="24"/>
        <v>7.9465862301803772E-4</v>
      </c>
      <c r="H463" s="76">
        <f>'JCN-R3 SP500 Total MRP 1'!H463</f>
        <v>5.1679586563307504E-3</v>
      </c>
      <c r="I463" s="76">
        <f t="shared" si="26"/>
        <v>4.1067629096539427E-6</v>
      </c>
      <c r="J463" s="76">
        <f>'JCN-R3 SP500 Total MRP 1'!J463</f>
        <v>0.15</v>
      </c>
      <c r="K463" s="77">
        <f t="shared" si="27"/>
        <v>1.1919879345270566E-4</v>
      </c>
    </row>
    <row r="464" spans="2:11">
      <c r="B464" s="79" t="str">
        <f>'JCN-R3 SP500 Total MRP 1'!B464</f>
        <v>Pool Corp</v>
      </c>
      <c r="C464" s="80" t="str">
        <f>'JCN-R3 SP500 Total MRP 1'!C464</f>
        <v>POOL</v>
      </c>
      <c r="D464" s="81">
        <f>'JCN-R3 SP500 Total MRP 1'!D464</f>
        <v>310.70999999999998</v>
      </c>
      <c r="E464" s="82">
        <f>'JCN-R3 SP500 Total MRP 1'!E464</f>
        <v>37.318010000000001</v>
      </c>
      <c r="F464" s="82">
        <f t="shared" si="25"/>
        <v>11595.0788871</v>
      </c>
      <c r="G464" s="74">
        <f t="shared" si="24"/>
        <v>2.7854550531352382E-4</v>
      </c>
      <c r="H464" s="76">
        <f>'JCN-R3 SP500 Total MRP 1'!H464</f>
        <v>1.6092175984036561E-2</v>
      </c>
      <c r="I464" s="76">
        <f t="shared" si="26"/>
        <v>4.4824032910676159E-6</v>
      </c>
      <c r="J464" s="76">
        <f>'JCN-R3 SP500 Total MRP 1'!J464</f>
        <v>2.5000000000000001E-2</v>
      </c>
      <c r="K464" s="77">
        <f t="shared" si="27"/>
        <v>6.9636376328380957E-6</v>
      </c>
    </row>
    <row r="465" spans="2:11">
      <c r="B465" s="79" t="str">
        <f>'JCN-R3 SP500 Total MRP 1'!B465</f>
        <v>Western Digital Corp</v>
      </c>
      <c r="C465" s="80" t="str">
        <f>'JCN-R3 SP500 Total MRP 1'!C465</f>
        <v>WDC</v>
      </c>
      <c r="D465" s="81">
        <f>'JCN-R3 SP500 Total MRP 1'!D465</f>
        <v>80.34</v>
      </c>
      <c r="E465" s="82">
        <f>'JCN-R3 SP500 Total MRP 1'!E465</f>
        <v>346.92212999999998</v>
      </c>
      <c r="F465" s="82">
        <f t="shared" si="25"/>
        <v>27871.7239242</v>
      </c>
      <c r="G465" s="74">
        <f t="shared" si="24"/>
        <v>6.6955503278745077E-4</v>
      </c>
      <c r="H465" s="76">
        <f>'JCN-R3 SP500 Total MRP 1'!H465</f>
        <v>4.9788399302962407E-3</v>
      </c>
      <c r="I465" s="76">
        <f t="shared" si="26"/>
        <v>3.3336073327729685E-6</v>
      </c>
      <c r="J465" s="76">
        <f>'JCN-R3 SP500 Total MRP 1'!J465</f>
        <v>0.08</v>
      </c>
      <c r="K465" s="77">
        <f t="shared" si="27"/>
        <v>5.3564402622996064E-5</v>
      </c>
    </row>
    <row r="466" spans="2:11">
      <c r="B466" s="79" t="str">
        <f>'JCN-R3 SP500 Total MRP 1'!B466</f>
        <v>PepsiCo Inc</v>
      </c>
      <c r="C466" s="80" t="str">
        <f>'JCN-R3 SP500 Total MRP 1'!C466</f>
        <v>PEP</v>
      </c>
      <c r="D466" s="81">
        <f>'JCN-R3 SP500 Total MRP 1'!D466</f>
        <v>148.65</v>
      </c>
      <c r="E466" s="82">
        <f>'JCN-R3 SP500 Total MRP 1'!E466</f>
        <v>1369.0771999999999</v>
      </c>
      <c r="F466" s="82">
        <f t="shared" si="25"/>
        <v>203513.32578000001</v>
      </c>
      <c r="G466" s="74">
        <f t="shared" si="24"/>
        <v>4.8889466574042291E-3</v>
      </c>
      <c r="H466" s="76">
        <f>'JCN-R3 SP500 Total MRP 1'!H466</f>
        <v>3.8277833837874205E-2</v>
      </c>
      <c r="I466" s="76">
        <f t="shared" si="26"/>
        <v>1.8713828779434957E-4</v>
      </c>
      <c r="J466" s="76">
        <f>'JCN-R3 SP500 Total MRP 1'!J466</f>
        <v>5.5E-2</v>
      </c>
      <c r="K466" s="77">
        <f t="shared" si="27"/>
        <v>2.6889206615723259E-4</v>
      </c>
    </row>
    <row r="467" spans="2:11">
      <c r="B467" s="79" t="str">
        <f>'JCN-R3 SP500 Total MRP 1'!B467</f>
        <v>TE Connectivity PLC</v>
      </c>
      <c r="C467" s="80" t="str">
        <f>'JCN-R3 SP500 Total MRP 1'!C467</f>
        <v>TEL</v>
      </c>
      <c r="D467" s="81">
        <f>'JCN-R3 SP500 Total MRP 1'!D467</f>
        <v>206.5</v>
      </c>
      <c r="E467" s="82">
        <f>'JCN-R3 SP500 Total MRP 1'!E467</f>
        <v>295.48149000000001</v>
      </c>
      <c r="F467" s="82">
        <f t="shared" si="25"/>
        <v>61016.927685000002</v>
      </c>
      <c r="G467" s="74">
        <f t="shared" si="24"/>
        <v>1.4657934732644038E-3</v>
      </c>
      <c r="H467" s="76">
        <f>'JCN-R3 SP500 Total MRP 1'!H467</f>
        <v>1.3753026634382565E-2</v>
      </c>
      <c r="I467" s="76">
        <f t="shared" si="26"/>
        <v>2.0159096678309473E-5</v>
      </c>
      <c r="J467" s="76">
        <f>'JCN-R3 SP500 Total MRP 1'!J467</f>
        <v>8.5000000000000006E-2</v>
      </c>
      <c r="K467" s="77">
        <f t="shared" si="27"/>
        <v>1.2459244522747433E-4</v>
      </c>
    </row>
    <row r="468" spans="2:11">
      <c r="B468" s="79" t="str">
        <f>'JCN-R3 SP500 Total MRP 1'!B468</f>
        <v>Diamondback Energy Inc</v>
      </c>
      <c r="C468" s="80" t="str">
        <f>'JCN-R3 SP500 Total MRP 1'!C468</f>
        <v>FANG</v>
      </c>
      <c r="D468" s="81">
        <f>'JCN-R3 SP500 Total MRP 1'!D468</f>
        <v>148.76</v>
      </c>
      <c r="E468" s="82">
        <f>'JCN-R3 SP500 Total MRP 1'!E468</f>
        <v>289.48612000000003</v>
      </c>
      <c r="F468" s="82">
        <f t="shared" si="25"/>
        <v>43063.955211200002</v>
      </c>
      <c r="G468" s="74">
        <f t="shared" si="24"/>
        <v>1.0345139763083364E-3</v>
      </c>
      <c r="H468" s="76">
        <f>'JCN-R3 SP500 Total MRP 1'!H468</f>
        <v>2.6888948642108095E-2</v>
      </c>
      <c r="I468" s="76">
        <f t="shared" si="26"/>
        <v>2.7816993178497888E-5</v>
      </c>
      <c r="J468" s="76">
        <f>'JCN-R3 SP500 Total MRP 1'!J468</f>
        <v>1.4999999999999999E-2</v>
      </c>
      <c r="K468" s="77">
        <f t="shared" si="27"/>
        <v>1.5517709644625046E-5</v>
      </c>
    </row>
    <row r="469" spans="2:11">
      <c r="B469" s="79" t="str">
        <f>'JCN-R3 SP500 Total MRP 1'!B469</f>
        <v>Palo Alto Networks Inc</v>
      </c>
      <c r="C469" s="80" t="str">
        <f>'JCN-R3 SP500 Total MRP 1'!C469</f>
        <v>PANW</v>
      </c>
      <c r="D469" s="81">
        <f>'JCN-R3 SP500 Total MRP 1'!D469</f>
        <v>190.52</v>
      </c>
      <c r="E469" s="82">
        <f>'JCN-R3 SP500 Total MRP 1'!E469</f>
        <v>668.9</v>
      </c>
      <c r="F469" s="82" t="str">
        <f t="shared" si="25"/>
        <v>Excl.</v>
      </c>
      <c r="G469" s="74" t="str">
        <f t="shared" si="24"/>
        <v>Excl.</v>
      </c>
      <c r="H469" s="76" t="str">
        <f>'JCN-R3 SP500 Total MRP 1'!H469</f>
        <v>n/a</v>
      </c>
      <c r="I469" s="76" t="str">
        <f t="shared" si="26"/>
        <v>n/a</v>
      </c>
      <c r="J469" s="76">
        <f>'JCN-R3 SP500 Total MRP 1'!J469</f>
        <v>0.37</v>
      </c>
      <c r="K469" s="77" t="str">
        <f t="shared" si="27"/>
        <v>n/a</v>
      </c>
    </row>
    <row r="470" spans="2:11">
      <c r="B470" s="79" t="str">
        <f>'JCN-R3 SP500 Total MRP 1'!B470</f>
        <v>ServiceNow Inc</v>
      </c>
      <c r="C470" s="80" t="str">
        <f>'JCN-R3 SP500 Total MRP 1'!C470</f>
        <v>NOW</v>
      </c>
      <c r="D470" s="81">
        <f>'JCN-R3 SP500 Total MRP 1'!D470</f>
        <v>917.46</v>
      </c>
      <c r="E470" s="82">
        <f>'JCN-R3 SP500 Total MRP 1'!E470</f>
        <v>208</v>
      </c>
      <c r="F470" s="82" t="str">
        <f t="shared" si="25"/>
        <v>Excl.</v>
      </c>
      <c r="G470" s="74" t="str">
        <f t="shared" si="24"/>
        <v>Excl.</v>
      </c>
      <c r="H470" s="76" t="str">
        <f>'JCN-R3 SP500 Total MRP 1'!H470</f>
        <v>n/a</v>
      </c>
      <c r="I470" s="76" t="str">
        <f t="shared" si="26"/>
        <v>n/a</v>
      </c>
      <c r="J470" s="76">
        <f>'JCN-R3 SP500 Total MRP 1'!J470</f>
        <v>0.255</v>
      </c>
      <c r="K470" s="77" t="str">
        <f t="shared" si="27"/>
        <v>n/a</v>
      </c>
    </row>
    <row r="471" spans="2:11">
      <c r="B471" s="79" t="str">
        <f>'JCN-R3 SP500 Total MRP 1'!B471</f>
        <v>Church &amp; Dwight Co Inc</v>
      </c>
      <c r="C471" s="80" t="str">
        <f>'JCN-R3 SP500 Total MRP 1'!C471</f>
        <v>CHD</v>
      </c>
      <c r="D471" s="81">
        <f>'JCN-R3 SP500 Total MRP 1'!D471</f>
        <v>93.16</v>
      </c>
      <c r="E471" s="82">
        <f>'JCN-R3 SP500 Total MRP 1'!E471</f>
        <v>243.6087</v>
      </c>
      <c r="F471" s="82">
        <f t="shared" si="25"/>
        <v>22694.586491999999</v>
      </c>
      <c r="G471" s="74">
        <f t="shared" ref="G471:G525" si="28">IF(F471="Excl.","Excl.",F471/SUM($F$23:$F$525))</f>
        <v>5.4518603313070263E-4</v>
      </c>
      <c r="H471" s="76">
        <f>'JCN-R3 SP500 Total MRP 1'!H471</f>
        <v>1.2666380420781451E-2</v>
      </c>
      <c r="I471" s="76">
        <f t="shared" si="26"/>
        <v>6.9055336957302391E-6</v>
      </c>
      <c r="J471" s="76">
        <f>'JCN-R3 SP500 Total MRP 1'!J471</f>
        <v>0.08</v>
      </c>
      <c r="K471" s="77">
        <f t="shared" si="27"/>
        <v>4.361488265045621E-5</v>
      </c>
    </row>
    <row r="472" spans="2:11">
      <c r="B472" s="79" t="str">
        <f>'JCN-R3 SP500 Total MRP 1'!B472</f>
        <v>Federal Realty Investment Trust</v>
      </c>
      <c r="C472" s="80" t="str">
        <f>'JCN-R3 SP500 Total MRP 1'!C472</f>
        <v>FRT</v>
      </c>
      <c r="D472" s="81">
        <f>'JCN-R3 SP500 Total MRP 1'!D472</f>
        <v>100.55</v>
      </c>
      <c r="E472" s="82">
        <f>'JCN-R3 SP500 Total MRP 1'!E472</f>
        <v>86.266120000000001</v>
      </c>
      <c r="F472" s="82">
        <f t="shared" ref="F472:F524" si="29">IF(OR(J472="",J472&gt;0.2,J472&lt;0),"Excl.",D472*E472)</f>
        <v>8674.0583659999993</v>
      </c>
      <c r="G472" s="74">
        <f t="shared" si="28"/>
        <v>2.0837460393344117E-4</v>
      </c>
      <c r="H472" s="76">
        <f>'JCN-R3 SP500 Total MRP 1'!H472</f>
        <v>4.4952759820984581E-2</v>
      </c>
      <c r="I472" s="76">
        <f t="shared" ref="I472:I525" si="30">IFERROR($H472*$G472, "n/a")</f>
        <v>9.3670135234127705E-6</v>
      </c>
      <c r="J472" s="76">
        <f>'JCN-R3 SP500 Total MRP 1'!J472</f>
        <v>2.5000000000000001E-2</v>
      </c>
      <c r="K472" s="77">
        <f t="shared" ref="K472:K525" si="31">IFERROR($J472*$G472, "n/a")</f>
        <v>5.2093650983360297E-6</v>
      </c>
    </row>
    <row r="473" spans="2:11">
      <c r="B473" s="79" t="str">
        <f>'JCN-R3 SP500 Total MRP 1'!B473</f>
        <v>MGM Resorts International</v>
      </c>
      <c r="C473" s="80" t="str">
        <f>'JCN-R3 SP500 Total MRP 1'!C473</f>
        <v>MGM</v>
      </c>
      <c r="D473" s="81">
        <f>'JCN-R3 SP500 Total MRP 1'!D473</f>
        <v>39.69</v>
      </c>
      <c r="E473" s="82">
        <f>'JCN-R3 SP500 Total MRP 1'!E473</f>
        <v>272.19103999999999</v>
      </c>
      <c r="F473" s="82" t="str">
        <f t="shared" si="29"/>
        <v>Excl.</v>
      </c>
      <c r="G473" s="74" t="str">
        <f t="shared" si="28"/>
        <v>Excl.</v>
      </c>
      <c r="H473" s="76" t="str">
        <f>'JCN-R3 SP500 Total MRP 1'!H473</f>
        <v>n/a</v>
      </c>
      <c r="I473" s="76" t="str">
        <f t="shared" si="30"/>
        <v>n/a</v>
      </c>
      <c r="J473" s="76">
        <f>'JCN-R3 SP500 Total MRP 1'!J473</f>
        <v>0.25</v>
      </c>
      <c r="K473" s="77" t="str">
        <f t="shared" si="31"/>
        <v>n/a</v>
      </c>
    </row>
    <row r="474" spans="2:11">
      <c r="B474" s="79" t="str">
        <f>'JCN-R3 SP500 Total MRP 1'!B474</f>
        <v>American Electric Power Co Inc</v>
      </c>
      <c r="C474" s="80" t="str">
        <f>'JCN-R3 SP500 Total MRP 1'!C474</f>
        <v>AEP</v>
      </c>
      <c r="D474" s="81">
        <f>'JCN-R3 SP500 Total MRP 1'!D474</f>
        <v>111.02</v>
      </c>
      <c r="E474" s="82">
        <f>'JCN-R3 SP500 Total MRP 1'!E474</f>
        <v>534.79476</v>
      </c>
      <c r="F474" s="82">
        <f t="shared" si="29"/>
        <v>59372.914255199998</v>
      </c>
      <c r="G474" s="74">
        <f t="shared" si="28"/>
        <v>1.4262997746009706E-3</v>
      </c>
      <c r="H474" s="76">
        <f>'JCN-R3 SP500 Total MRP 1'!H474</f>
        <v>3.3507476130426955E-2</v>
      </c>
      <c r="I474" s="76">
        <f t="shared" si="30"/>
        <v>4.7791705652275372E-5</v>
      </c>
      <c r="J474" s="76">
        <f>'JCN-R3 SP500 Total MRP 1'!J474</f>
        <v>6.5000000000000002E-2</v>
      </c>
      <c r="K474" s="77">
        <f t="shared" si="31"/>
        <v>9.2709485349063087E-5</v>
      </c>
    </row>
    <row r="475" spans="2:11">
      <c r="B475" s="79" t="str">
        <f>'JCN-R3 SP500 Total MRP 1'!B475</f>
        <v>Invitation Homes Inc</v>
      </c>
      <c r="C475" s="80" t="str">
        <f>'JCN-R3 SP500 Total MRP 1'!C475</f>
        <v>INVH</v>
      </c>
      <c r="D475" s="81">
        <f>'JCN-R3 SP500 Total MRP 1'!D475</f>
        <v>31.29</v>
      </c>
      <c r="E475" s="82">
        <f>'JCN-R3 SP500 Total MRP 1'!E475</f>
        <v>613.00822000000005</v>
      </c>
      <c r="F475" s="82">
        <f t="shared" si="29"/>
        <v>19181.0272038</v>
      </c>
      <c r="G475" s="74">
        <f t="shared" si="28"/>
        <v>4.6078073007842913E-4</v>
      </c>
      <c r="H475" s="76">
        <f>'JCN-R3 SP500 Total MRP 1'!H475</f>
        <v>3.7072547139661231E-2</v>
      </c>
      <c r="I475" s="76">
        <f t="shared" si="30"/>
        <v>1.7082315336880082E-5</v>
      </c>
      <c r="J475" s="76">
        <f>'JCN-R3 SP500 Total MRP 1'!J475</f>
        <v>0.1</v>
      </c>
      <c r="K475" s="77">
        <f t="shared" si="31"/>
        <v>4.6078073007842917E-5</v>
      </c>
    </row>
    <row r="476" spans="2:11">
      <c r="B476" s="79" t="str">
        <f>'JCN-R3 SP500 Total MRP 1'!B476</f>
        <v>PTC Inc</v>
      </c>
      <c r="C476" s="80" t="str">
        <f>'JCN-R3 SP500 Total MRP 1'!C476</f>
        <v>PTC</v>
      </c>
      <c r="D476" s="81">
        <f>'JCN-R3 SP500 Total MRP 1'!D476</f>
        <v>213.5</v>
      </c>
      <c r="E476" s="82">
        <f>'JCN-R3 SP500 Total MRP 1'!E476</f>
        <v>119.7927</v>
      </c>
      <c r="F476" s="82" t="str">
        <f t="shared" si="29"/>
        <v>Excl.</v>
      </c>
      <c r="G476" s="74" t="str">
        <f t="shared" si="28"/>
        <v>Excl.</v>
      </c>
      <c r="H476" s="76" t="str">
        <f>'JCN-R3 SP500 Total MRP 1'!H476</f>
        <v>n/a</v>
      </c>
      <c r="I476" s="76" t="str">
        <f t="shared" si="30"/>
        <v>n/a</v>
      </c>
      <c r="J476" s="76">
        <f>'JCN-R3 SP500 Total MRP 1'!J476</f>
        <v>0.28999999999999998</v>
      </c>
      <c r="K476" s="77" t="str">
        <f t="shared" si="31"/>
        <v>n/a</v>
      </c>
    </row>
    <row r="477" spans="2:11">
      <c r="B477" s="79" t="str">
        <f>'JCN-R3 SP500 Total MRP 1'!B477</f>
        <v>JB Hunt Transport Services Inc</v>
      </c>
      <c r="C477" s="80" t="str">
        <f>'JCN-R3 SP500 Total MRP 1'!C477</f>
        <v>JBHT</v>
      </c>
      <c r="D477" s="81">
        <f>'JCN-R3 SP500 Total MRP 1'!D477</f>
        <v>144.99</v>
      </c>
      <c r="E477" s="82">
        <f>'JCN-R3 SP500 Total MRP 1'!E477</f>
        <v>96.799279999999996</v>
      </c>
      <c r="F477" s="82">
        <f t="shared" si="29"/>
        <v>14034.927607200001</v>
      </c>
      <c r="G477" s="74">
        <f t="shared" si="28"/>
        <v>3.3715734411566439E-4</v>
      </c>
      <c r="H477" s="76">
        <f>'JCN-R3 SP500 Total MRP 1'!H477</f>
        <v>1.213876819090972E-2</v>
      </c>
      <c r="I477" s="76">
        <f t="shared" si="30"/>
        <v>4.0926748440828293E-6</v>
      </c>
      <c r="J477" s="76">
        <f>'JCN-R3 SP500 Total MRP 1'!J477</f>
        <v>7.4999999999999997E-2</v>
      </c>
      <c r="K477" s="77">
        <f t="shared" si="31"/>
        <v>2.528680080867483E-5</v>
      </c>
    </row>
    <row r="478" spans="2:11">
      <c r="B478" s="79" t="str">
        <f>'JCN-R3 SP500 Total MRP 1'!B478</f>
        <v>Lam Research Corp</v>
      </c>
      <c r="C478" s="80" t="str">
        <f>'JCN-R3 SP500 Total MRP 1'!C478</f>
        <v>LRCX</v>
      </c>
      <c r="D478" s="81">
        <f>'JCN-R3 SP500 Total MRP 1'!D478</f>
        <v>100.15</v>
      </c>
      <c r="E478" s="82">
        <f>'JCN-R3 SP500 Total MRP 1'!E478</f>
        <v>1265.6210000000001</v>
      </c>
      <c r="F478" s="82">
        <f t="shared" si="29"/>
        <v>126751.94315000002</v>
      </c>
      <c r="G478" s="74">
        <f t="shared" si="28"/>
        <v>3.0449283181218693E-3</v>
      </c>
      <c r="H478" s="76">
        <f>'JCN-R3 SP500 Total MRP 1'!H478</f>
        <v>1.038442336495257E-2</v>
      </c>
      <c r="I478" s="76">
        <f t="shared" si="30"/>
        <v>3.1619824771310469E-5</v>
      </c>
      <c r="J478" s="76">
        <f>'JCN-R3 SP500 Total MRP 1'!J478</f>
        <v>0.11</v>
      </c>
      <c r="K478" s="77">
        <f t="shared" si="31"/>
        <v>3.3494211499340561E-4</v>
      </c>
    </row>
    <row r="479" spans="2:11">
      <c r="B479" s="79" t="str">
        <f>'JCN-R3 SP500 Total MRP 1'!B479</f>
        <v>Mohawk Industries Inc</v>
      </c>
      <c r="C479" s="80" t="str">
        <f>'JCN-R3 SP500 Total MRP 1'!C479</f>
        <v>MHK</v>
      </c>
      <c r="D479" s="81">
        <f>'JCN-R3 SP500 Total MRP 1'!D479</f>
        <v>132.69</v>
      </c>
      <c r="E479" s="82">
        <f>'JCN-R3 SP500 Total MRP 1'!E479</f>
        <v>62.131909999999998</v>
      </c>
      <c r="F479" s="82">
        <f t="shared" si="29"/>
        <v>8244.2831378999999</v>
      </c>
      <c r="G479" s="74">
        <f t="shared" si="28"/>
        <v>1.9805022759689604E-4</v>
      </c>
      <c r="H479" s="76" t="str">
        <f>'JCN-R3 SP500 Total MRP 1'!H479</f>
        <v>n/a</v>
      </c>
      <c r="I479" s="76" t="str">
        <f t="shared" si="30"/>
        <v>n/a</v>
      </c>
      <c r="J479" s="76">
        <f>'JCN-R3 SP500 Total MRP 1'!J479</f>
        <v>3.5000000000000003E-2</v>
      </c>
      <c r="K479" s="77">
        <f t="shared" si="31"/>
        <v>6.9317579658913626E-6</v>
      </c>
    </row>
    <row r="480" spans="2:11">
      <c r="B480" s="79" t="str">
        <f>'JCN-R3 SP500 Total MRP 1'!B480</f>
        <v>Pentair PLC</v>
      </c>
      <c r="C480" s="80" t="str">
        <f>'JCN-R3 SP500 Total MRP 1'!C480</f>
        <v>PNR</v>
      </c>
      <c r="D480" s="81">
        <f>'JCN-R3 SP500 Total MRP 1'!D480</f>
        <v>107.53</v>
      </c>
      <c r="E480" s="82">
        <f>'JCN-R3 SP500 Total MRP 1'!E480</f>
        <v>163.93126000000001</v>
      </c>
      <c r="F480" s="82">
        <f t="shared" si="29"/>
        <v>17627.528387800001</v>
      </c>
      <c r="G480" s="74">
        <f t="shared" si="28"/>
        <v>4.2346143997958388E-4</v>
      </c>
      <c r="H480" s="76">
        <f>'JCN-R3 SP500 Total MRP 1'!H480</f>
        <v>9.2997303078210733E-3</v>
      </c>
      <c r="I480" s="76">
        <f t="shared" si="30"/>
        <v>3.9380771875716905E-6</v>
      </c>
      <c r="J480" s="76">
        <f>'JCN-R3 SP500 Total MRP 1'!J480</f>
        <v>0.12</v>
      </c>
      <c r="K480" s="77">
        <f t="shared" si="31"/>
        <v>5.0815372797550067E-5</v>
      </c>
    </row>
    <row r="481" spans="2:11">
      <c r="B481" s="79" t="str">
        <f>'JCN-R3 SP500 Total MRP 1'!B481</f>
        <v>GE HealthCare Technologies Inc</v>
      </c>
      <c r="C481" s="80" t="str">
        <f>'JCN-R3 SP500 Total MRP 1'!C481</f>
        <v>GEHC</v>
      </c>
      <c r="D481" s="81">
        <f>'JCN-R3 SP500 Total MRP 1'!D481</f>
        <v>73.73</v>
      </c>
      <c r="E481" s="82">
        <f>'JCN-R3 SP500 Total MRP 1'!E481</f>
        <v>456.56204000000002</v>
      </c>
      <c r="F481" s="82" t="str">
        <f t="shared" si="29"/>
        <v>Excl.</v>
      </c>
      <c r="G481" s="74" t="str">
        <f t="shared" si="28"/>
        <v>Excl.</v>
      </c>
      <c r="H481" s="76">
        <f>'JCN-R3 SP500 Total MRP 1'!H481</f>
        <v>1.8988200189882002E-3</v>
      </c>
      <c r="I481" s="76" t="str">
        <f t="shared" si="30"/>
        <v>n/a</v>
      </c>
      <c r="J481" s="76" t="str">
        <f>'JCN-R3 SP500 Total MRP 1'!J481</f>
        <v/>
      </c>
      <c r="K481" s="77" t="str">
        <f t="shared" si="31"/>
        <v>n/a</v>
      </c>
    </row>
    <row r="482" spans="2:11">
      <c r="B482" s="79" t="str">
        <f>'JCN-R3 SP500 Total MRP 1'!B482</f>
        <v>Vertex Pharmaceuticals Inc</v>
      </c>
      <c r="C482" s="80" t="str">
        <f>'JCN-R3 SP500 Total MRP 1'!C482</f>
        <v>VRTX</v>
      </c>
      <c r="D482" s="81">
        <f>'JCN-R3 SP500 Total MRP 1'!D482</f>
        <v>391.02</v>
      </c>
      <c r="E482" s="82">
        <f>'JCN-R3 SP500 Total MRP 1'!E482</f>
        <v>256.39064999999999</v>
      </c>
      <c r="F482" s="82">
        <f t="shared" si="29"/>
        <v>100253.871963</v>
      </c>
      <c r="G482" s="74">
        <f t="shared" si="28"/>
        <v>2.408372180773962E-3</v>
      </c>
      <c r="H482" s="76" t="str">
        <f>'JCN-R3 SP500 Total MRP 1'!H482</f>
        <v>n/a</v>
      </c>
      <c r="I482" s="76" t="str">
        <f t="shared" si="30"/>
        <v>n/a</v>
      </c>
      <c r="J482" s="76">
        <f>'JCN-R3 SP500 Total MRP 1'!J482</f>
        <v>0.09</v>
      </c>
      <c r="K482" s="77">
        <f t="shared" si="31"/>
        <v>2.1675349626965656E-4</v>
      </c>
    </row>
    <row r="483" spans="2:11">
      <c r="B483" s="79" t="str">
        <f>'JCN-R3 SP500 Total MRP 1'!B483</f>
        <v>Amcor PLC</v>
      </c>
      <c r="C483" s="80" t="str">
        <f>'JCN-R3 SP500 Total MRP 1'!C483</f>
        <v>AMCR</v>
      </c>
      <c r="D483" s="81">
        <f>'JCN-R3 SP500 Total MRP 1'!D483</f>
        <v>8.6300000000000008</v>
      </c>
      <c r="E483" s="82">
        <f>'JCN-R3 SP500 Total MRP 1'!E483</f>
        <v>2305.3599399999998</v>
      </c>
      <c r="F483" s="82">
        <f t="shared" si="29"/>
        <v>19895.2562822</v>
      </c>
      <c r="G483" s="74">
        <f t="shared" si="28"/>
        <v>4.779384658290565E-4</v>
      </c>
      <c r="H483" s="76">
        <f>'JCN-R3 SP500 Total MRP 1'!H483</f>
        <v>5.9096176129779826E-2</v>
      </c>
      <c r="I483" s="76">
        <f t="shared" si="30"/>
        <v>2.8244335755830679E-5</v>
      </c>
      <c r="J483" s="76">
        <f>'JCN-R3 SP500 Total MRP 1'!J483</f>
        <v>0.115</v>
      </c>
      <c r="K483" s="77">
        <f t="shared" si="31"/>
        <v>5.4962923570341502E-5</v>
      </c>
    </row>
    <row r="484" spans="2:11">
      <c r="B484" s="79" t="str">
        <f>'JCN-R3 SP500 Total MRP 1'!B484</f>
        <v>Meta Platforms Inc</v>
      </c>
      <c r="C484" s="80" t="str">
        <f>'JCN-R3 SP500 Total MRP 1'!C484</f>
        <v>META</v>
      </c>
      <c r="D484" s="81">
        <f>'JCN-R3 SP500 Total MRP 1'!D484</f>
        <v>738.7</v>
      </c>
      <c r="E484" s="82">
        <f>'JCN-R3 SP500 Total MRP 1'!E484</f>
        <v>2168.9624800000001</v>
      </c>
      <c r="F484" s="82">
        <f t="shared" si="29"/>
        <v>1602212.5839760003</v>
      </c>
      <c r="G484" s="74">
        <f t="shared" si="28"/>
        <v>3.8489528028981035E-2</v>
      </c>
      <c r="H484" s="76">
        <f>'JCN-R3 SP500 Total MRP 1'!H484</f>
        <v>2.8428320021659671E-3</v>
      </c>
      <c r="I484" s="76">
        <f t="shared" si="30"/>
        <v>1.0941926202905127E-4</v>
      </c>
      <c r="J484" s="76">
        <f>'JCN-R3 SP500 Total MRP 1'!J484</f>
        <v>0.17</v>
      </c>
      <c r="K484" s="77">
        <f t="shared" si="31"/>
        <v>6.5432197649267767E-3</v>
      </c>
    </row>
    <row r="485" spans="2:11">
      <c r="B485" s="79" t="str">
        <f>'JCN-R3 SP500 Total MRP 1'!B485</f>
        <v>T-Mobile US Inc</v>
      </c>
      <c r="C485" s="80" t="str">
        <f>'JCN-R3 SP500 Total MRP 1'!C485</f>
        <v>TMUS</v>
      </c>
      <c r="D485" s="81">
        <f>'JCN-R3 SP500 Total MRP 1'!D485</f>
        <v>251.99</v>
      </c>
      <c r="E485" s="82">
        <f>'JCN-R3 SP500 Total MRP 1'!E485</f>
        <v>1125.41904</v>
      </c>
      <c r="F485" s="82">
        <f t="shared" si="29"/>
        <v>283594.34388960002</v>
      </c>
      <c r="G485" s="74">
        <f t="shared" si="28"/>
        <v>6.8127117195097182E-3</v>
      </c>
      <c r="H485" s="76">
        <f>'JCN-R3 SP500 Total MRP 1'!H485</f>
        <v>1.3968808286043098E-2</v>
      </c>
      <c r="I485" s="76">
        <f t="shared" si="30"/>
        <v>9.5165463917910273E-5</v>
      </c>
      <c r="J485" s="76">
        <f>'JCN-R3 SP500 Total MRP 1'!J485</f>
        <v>0.18</v>
      </c>
      <c r="K485" s="77">
        <f t="shared" si="31"/>
        <v>1.2262881095117491E-3</v>
      </c>
    </row>
    <row r="486" spans="2:11">
      <c r="B486" s="79" t="str">
        <f>'JCN-R3 SP500 Total MRP 1'!B486</f>
        <v>United Rentals Inc</v>
      </c>
      <c r="C486" s="80" t="str">
        <f>'JCN-R3 SP500 Total MRP 1'!C486</f>
        <v>URI</v>
      </c>
      <c r="D486" s="81">
        <f>'JCN-R3 SP500 Total MRP 1'!D486</f>
        <v>956.34</v>
      </c>
      <c r="E486" s="82">
        <f>'JCN-R3 SP500 Total MRP 1'!E486</f>
        <v>64.341220000000007</v>
      </c>
      <c r="F486" s="82">
        <f t="shared" si="29"/>
        <v>61532.082334800012</v>
      </c>
      <c r="G486" s="74">
        <f t="shared" si="28"/>
        <v>1.4781688968074722E-3</v>
      </c>
      <c r="H486" s="76">
        <f>'JCN-R3 SP500 Total MRP 1'!H486</f>
        <v>7.4868770520944436E-3</v>
      </c>
      <c r="I486" s="76">
        <f t="shared" si="30"/>
        <v>1.1066868792627623E-5</v>
      </c>
      <c r="J486" s="76">
        <f>'JCN-R3 SP500 Total MRP 1'!J486</f>
        <v>9.5000000000000001E-2</v>
      </c>
      <c r="K486" s="77">
        <f t="shared" si="31"/>
        <v>1.4042604519670987E-4</v>
      </c>
    </row>
    <row r="487" spans="2:11">
      <c r="B487" s="79" t="str">
        <f>'JCN-R3 SP500 Total MRP 1'!B487</f>
        <v>Honeywell International Inc</v>
      </c>
      <c r="C487" s="80" t="str">
        <f>'JCN-R3 SP500 Total MRP 1'!C487</f>
        <v>HON</v>
      </c>
      <c r="D487" s="81">
        <f>'JCN-R3 SP500 Total MRP 1'!D487</f>
        <v>219.5</v>
      </c>
      <c r="E487" s="82">
        <f>'JCN-R3 SP500 Total MRP 1'!E487</f>
        <v>634.89656000000002</v>
      </c>
      <c r="F487" s="82">
        <f t="shared" si="29"/>
        <v>139359.79492000001</v>
      </c>
      <c r="G487" s="74">
        <f t="shared" si="28"/>
        <v>3.3478033978334648E-3</v>
      </c>
      <c r="H487" s="76">
        <f>'JCN-R3 SP500 Total MRP 1'!H487</f>
        <v>2.0592255125284741E-2</v>
      </c>
      <c r="I487" s="76">
        <f t="shared" si="30"/>
        <v>6.8938821677481843E-5</v>
      </c>
      <c r="J487" s="76">
        <f>'JCN-R3 SP500 Total MRP 1'!J487</f>
        <v>9.5000000000000001E-2</v>
      </c>
      <c r="K487" s="77">
        <f t="shared" si="31"/>
        <v>3.1804132279417916E-4</v>
      </c>
    </row>
    <row r="488" spans="2:11">
      <c r="B488" s="79" t="str">
        <f>'JCN-R3 SP500 Total MRP 1'!B488</f>
        <v>Alexandria Real Estate Equities Inc</v>
      </c>
      <c r="C488" s="80" t="str">
        <f>'JCN-R3 SP500 Total MRP 1'!C488</f>
        <v>ARE</v>
      </c>
      <c r="D488" s="81">
        <f>'JCN-R3 SP500 Total MRP 1'!D488</f>
        <v>82.44</v>
      </c>
      <c r="E488" s="82">
        <f>'JCN-R3 SP500 Total MRP 1'!E488</f>
        <v>172.95894999999999</v>
      </c>
      <c r="F488" s="82">
        <f t="shared" si="29"/>
        <v>14258.735837999999</v>
      </c>
      <c r="G488" s="74">
        <f t="shared" si="28"/>
        <v>3.4253382989454665E-4</v>
      </c>
      <c r="H488" s="76">
        <f>'JCN-R3 SP500 Total MRP 1'!H488</f>
        <v>6.4046579330422126E-2</v>
      </c>
      <c r="I488" s="76">
        <f t="shared" si="30"/>
        <v>2.1938120109694399E-5</v>
      </c>
      <c r="J488" s="76">
        <f>'JCN-R3 SP500 Total MRP 1'!J488</f>
        <v>8.5000000000000006E-2</v>
      </c>
      <c r="K488" s="77">
        <f t="shared" si="31"/>
        <v>2.9115375541036468E-5</v>
      </c>
    </row>
    <row r="489" spans="2:11">
      <c r="B489" s="79" t="str">
        <f>'JCN-R3 SP500 Total MRP 1'!B489</f>
        <v>Delta Air Lines Inc</v>
      </c>
      <c r="C489" s="80" t="str">
        <f>'JCN-R3 SP500 Total MRP 1'!C489</f>
        <v>DAL</v>
      </c>
      <c r="D489" s="81">
        <f>'JCN-R3 SP500 Total MRP 1'!D489</f>
        <v>61.78</v>
      </c>
      <c r="E489" s="82">
        <f>'JCN-R3 SP500 Total MRP 1'!E489</f>
        <v>652.94839999999999</v>
      </c>
      <c r="F489" s="82">
        <f t="shared" si="29"/>
        <v>40339.152152000002</v>
      </c>
      <c r="G489" s="74">
        <f t="shared" si="28"/>
        <v>9.6905675498239121E-4</v>
      </c>
      <c r="H489" s="76">
        <f>'JCN-R3 SP500 Total MRP 1'!H489</f>
        <v>1.2139851084493362E-2</v>
      </c>
      <c r="I489" s="76">
        <f t="shared" si="30"/>
        <v>1.17642046979086E-5</v>
      </c>
      <c r="J489" s="76">
        <f>'JCN-R3 SP500 Total MRP 1'!J489</f>
        <v>6.5000000000000002E-2</v>
      </c>
      <c r="K489" s="77">
        <f t="shared" si="31"/>
        <v>6.2988689073855431E-5</v>
      </c>
    </row>
    <row r="490" spans="2:11">
      <c r="B490" s="79" t="str">
        <f>'JCN-R3 SP500 Total MRP 1'!B490</f>
        <v>Seagate Technology Holdings PLC</v>
      </c>
      <c r="C490" s="80" t="str">
        <f>'JCN-R3 SP500 Total MRP 1'!C490</f>
        <v>STX</v>
      </c>
      <c r="D490" s="81">
        <f>'JCN-R3 SP500 Total MRP 1'!D490</f>
        <v>167.4</v>
      </c>
      <c r="E490" s="82">
        <f>'JCN-R3 SP500 Total MRP 1'!E490</f>
        <v>212.67717999999999</v>
      </c>
      <c r="F490" s="82" t="str">
        <f t="shared" si="29"/>
        <v>Excl.</v>
      </c>
      <c r="G490" s="74" t="str">
        <f t="shared" si="28"/>
        <v>Excl.</v>
      </c>
      <c r="H490" s="76">
        <f>'JCN-R3 SP500 Total MRP 1'!H490</f>
        <v>1.7204301075268817E-2</v>
      </c>
      <c r="I490" s="76" t="str">
        <f t="shared" si="30"/>
        <v>n/a</v>
      </c>
      <c r="J490" s="76">
        <f>'JCN-R3 SP500 Total MRP 1'!J490</f>
        <v>0.23499999999999999</v>
      </c>
      <c r="K490" s="77" t="str">
        <f t="shared" si="31"/>
        <v>n/a</v>
      </c>
    </row>
    <row r="491" spans="2:11">
      <c r="B491" s="79" t="str">
        <f>'JCN-R3 SP500 Total MRP 1'!B491</f>
        <v>United Airlines Holdings Inc</v>
      </c>
      <c r="C491" s="80" t="str">
        <f>'JCN-R3 SP500 Total MRP 1'!C491</f>
        <v>UAL</v>
      </c>
      <c r="D491" s="81">
        <f>'JCN-R3 SP500 Total MRP 1'!D491</f>
        <v>105</v>
      </c>
      <c r="E491" s="82">
        <f>'JCN-R3 SP500 Total MRP 1'!E491</f>
        <v>327.70386999999999</v>
      </c>
      <c r="F491" s="82">
        <f t="shared" si="29"/>
        <v>34408.906349999997</v>
      </c>
      <c r="G491" s="74">
        <f t="shared" si="28"/>
        <v>8.265960326677515E-4</v>
      </c>
      <c r="H491" s="76" t="str">
        <f>'JCN-R3 SP500 Total MRP 1'!H491</f>
        <v>n/a</v>
      </c>
      <c r="I491" s="76" t="str">
        <f t="shared" si="30"/>
        <v>n/a</v>
      </c>
      <c r="J491" s="76">
        <f>'JCN-R3 SP500 Total MRP 1'!J491</f>
        <v>0.13</v>
      </c>
      <c r="K491" s="77">
        <f t="shared" si="31"/>
        <v>1.074574842468077E-4</v>
      </c>
    </row>
    <row r="492" spans="2:11">
      <c r="B492" s="79" t="str">
        <f>'JCN-R3 SP500 Total MRP 1'!B492</f>
        <v>News Corp</v>
      </c>
      <c r="C492" s="80" t="str">
        <f>'JCN-R3 SP500 Total MRP 1'!C492</f>
        <v>NWS</v>
      </c>
      <c r="D492" s="81">
        <f>'JCN-R3 SP500 Total MRP 1'!D492</f>
        <v>33.869999999999997</v>
      </c>
      <c r="E492" s="82">
        <f>'JCN-R3 SP500 Total MRP 1'!E492</f>
        <v>188.52884</v>
      </c>
      <c r="F492" s="82" t="str">
        <f t="shared" si="29"/>
        <v>Excl.</v>
      </c>
      <c r="G492" s="74" t="str">
        <f t="shared" si="28"/>
        <v>Excl.</v>
      </c>
      <c r="H492" s="76">
        <f>'JCN-R3 SP500 Total MRP 1'!H492</f>
        <v>5.9049306170652505E-3</v>
      </c>
      <c r="I492" s="76" t="str">
        <f t="shared" si="30"/>
        <v>n/a</v>
      </c>
      <c r="J492" s="76" t="str">
        <f>'JCN-R3 SP500 Total MRP 1'!J492</f>
        <v/>
      </c>
      <c r="K492" s="77" t="str">
        <f t="shared" si="31"/>
        <v>n/a</v>
      </c>
    </row>
    <row r="493" spans="2:11">
      <c r="B493" s="79" t="str">
        <f>'JCN-R3 SP500 Total MRP 1'!B493</f>
        <v>Centene Corp</v>
      </c>
      <c r="C493" s="80" t="str">
        <f>'JCN-R3 SP500 Total MRP 1'!C493</f>
        <v>CNC</v>
      </c>
      <c r="D493" s="81">
        <f>'JCN-R3 SP500 Total MRP 1'!D493</f>
        <v>29.04</v>
      </c>
      <c r="E493" s="82">
        <f>'JCN-R3 SP500 Total MRP 1'!E493</f>
        <v>491.13299999999998</v>
      </c>
      <c r="F493" s="82">
        <f t="shared" si="29"/>
        <v>14262.50232</v>
      </c>
      <c r="G493" s="74">
        <f t="shared" si="28"/>
        <v>3.426243110928343E-4</v>
      </c>
      <c r="H493" s="76" t="str">
        <f>'JCN-R3 SP500 Total MRP 1'!H493</f>
        <v>n/a</v>
      </c>
      <c r="I493" s="76" t="str">
        <f t="shared" si="30"/>
        <v>n/a</v>
      </c>
      <c r="J493" s="76">
        <f>'JCN-R3 SP500 Total MRP 1'!J493</f>
        <v>9.5000000000000001E-2</v>
      </c>
      <c r="K493" s="77">
        <f t="shared" si="31"/>
        <v>3.254930955381926E-5</v>
      </c>
    </row>
    <row r="494" spans="2:11">
      <c r="B494" s="79" t="str">
        <f>'JCN-R3 SP500 Total MRP 1'!B494</f>
        <v>Block Inc</v>
      </c>
      <c r="C494" s="80" t="str">
        <f>'JCN-R3 SP500 Total MRP 1'!C494</f>
        <v>XYZ</v>
      </c>
      <c r="D494" s="81">
        <f>'JCN-R3 SP500 Total MRP 1'!D494</f>
        <v>79.64</v>
      </c>
      <c r="E494" s="82">
        <f>'JCN-R3 SP500 Total MRP 1'!E494</f>
        <v>549.57399999999996</v>
      </c>
      <c r="F494" s="82" t="str">
        <f t="shared" si="29"/>
        <v>Excl.</v>
      </c>
      <c r="G494" s="74" t="str">
        <f t="shared" si="28"/>
        <v>Excl.</v>
      </c>
      <c r="H494" s="76" t="str">
        <f>'JCN-R3 SP500 Total MRP 1'!H494</f>
        <v>n/a</v>
      </c>
      <c r="I494" s="76" t="str">
        <f t="shared" si="30"/>
        <v>n/a</v>
      </c>
      <c r="J494" s="76" t="str">
        <f>'JCN-R3 SP500 Total MRP 1'!J494</f>
        <v/>
      </c>
      <c r="K494" s="77" t="str">
        <f t="shared" si="31"/>
        <v>n/a</v>
      </c>
    </row>
    <row r="495" spans="2:11">
      <c r="B495" s="79" t="str">
        <f>'JCN-R3 SP500 Total MRP 1'!B495</f>
        <v>Martin Marietta Materials Inc</v>
      </c>
      <c r="C495" s="80" t="str">
        <f>'JCN-R3 SP500 Total MRP 1'!C495</f>
        <v>MLM</v>
      </c>
      <c r="D495" s="81">
        <f>'JCN-R3 SP500 Total MRP 1'!D495</f>
        <v>616.4</v>
      </c>
      <c r="E495" s="82">
        <f>'JCN-R3 SP500 Total MRP 1'!E495</f>
        <v>60.305999999999997</v>
      </c>
      <c r="F495" s="82">
        <f t="shared" si="29"/>
        <v>37172.618399999999</v>
      </c>
      <c r="G495" s="74">
        <f t="shared" si="28"/>
        <v>8.9298795436177129E-4</v>
      </c>
      <c r="H495" s="76">
        <f>'JCN-R3 SP500 Total MRP 1'!H495</f>
        <v>5.3861129136924084E-3</v>
      </c>
      <c r="I495" s="76">
        <f t="shared" si="30"/>
        <v>4.8097339527597032E-6</v>
      </c>
      <c r="J495" s="76">
        <f>'JCN-R3 SP500 Total MRP 1'!J495</f>
        <v>9.5000000000000001E-2</v>
      </c>
      <c r="K495" s="77">
        <f t="shared" si="31"/>
        <v>8.4833855664368278E-5</v>
      </c>
    </row>
    <row r="496" spans="2:11">
      <c r="B496" s="79" t="str">
        <f>'JCN-R3 SP500 Total MRP 1'!B496</f>
        <v>Apollo Global Management Inc</v>
      </c>
      <c r="C496" s="80" t="str">
        <f>'JCN-R3 SP500 Total MRP 1'!C496</f>
        <v>APO</v>
      </c>
      <c r="D496" s="81">
        <f>'JCN-R3 SP500 Total MRP 1'!D496</f>
        <v>136.22999999999999</v>
      </c>
      <c r="E496" s="82">
        <f>'JCN-R3 SP500 Total MRP 1'!E496</f>
        <v>572.02674000000002</v>
      </c>
      <c r="F496" s="82" t="str">
        <f t="shared" si="29"/>
        <v>Excl.</v>
      </c>
      <c r="G496" s="74" t="str">
        <f t="shared" si="28"/>
        <v>Excl.</v>
      </c>
      <c r="H496" s="76">
        <f>'JCN-R3 SP500 Total MRP 1'!H496</f>
        <v>1.4974675181678046E-2</v>
      </c>
      <c r="I496" s="76" t="str">
        <f t="shared" si="30"/>
        <v>n/a</v>
      </c>
      <c r="J496" s="76">
        <f>'JCN-R3 SP500 Total MRP 1'!J496</f>
        <v>0.245</v>
      </c>
      <c r="K496" s="77" t="str">
        <f t="shared" si="31"/>
        <v>n/a</v>
      </c>
    </row>
    <row r="497" spans="2:11">
      <c r="B497" s="79" t="str">
        <f>'JCN-R3 SP500 Total MRP 1'!B497</f>
        <v>Teradyne Inc</v>
      </c>
      <c r="C497" s="80" t="str">
        <f>'JCN-R3 SP500 Total MRP 1'!C497</f>
        <v>TER</v>
      </c>
      <c r="D497" s="81">
        <f>'JCN-R3 SP500 Total MRP 1'!D497</f>
        <v>118.24</v>
      </c>
      <c r="E497" s="82">
        <f>'JCN-R3 SP500 Total MRP 1'!E497</f>
        <v>159.07353000000001</v>
      </c>
      <c r="F497" s="82">
        <f t="shared" si="29"/>
        <v>18808.854187199999</v>
      </c>
      <c r="G497" s="74">
        <f t="shared" si="28"/>
        <v>4.5184011639375294E-4</v>
      </c>
      <c r="H497" s="76">
        <f>'JCN-R3 SP500 Total MRP 1'!H497</f>
        <v>4.0595399188092015E-3</v>
      </c>
      <c r="I497" s="76">
        <f t="shared" si="30"/>
        <v>1.834262989419836E-6</v>
      </c>
      <c r="J497" s="76">
        <f>'JCN-R3 SP500 Total MRP 1'!J497</f>
        <v>0.115</v>
      </c>
      <c r="K497" s="77">
        <f t="shared" si="31"/>
        <v>5.1961613385281592E-5</v>
      </c>
    </row>
    <row r="498" spans="2:11">
      <c r="B498" s="79" t="str">
        <f>'JCN-R3 SP500 Total MRP 1'!B498</f>
        <v>PayPal Holdings Inc</v>
      </c>
      <c r="C498" s="80" t="str">
        <f>'JCN-R3 SP500 Total MRP 1'!C498</f>
        <v>PYPL</v>
      </c>
      <c r="D498" s="81">
        <f>'JCN-R3 SP500 Total MRP 1'!D498</f>
        <v>70.19</v>
      </c>
      <c r="E498" s="82">
        <f>'JCN-R3 SP500 Total MRP 1'!E498</f>
        <v>955.37841000000003</v>
      </c>
      <c r="F498" s="82">
        <f t="shared" si="29"/>
        <v>67058.010597899993</v>
      </c>
      <c r="G498" s="74">
        <f t="shared" si="28"/>
        <v>1.6109168061023296E-3</v>
      </c>
      <c r="H498" s="76" t="str">
        <f>'JCN-R3 SP500 Total MRP 1'!H498</f>
        <v>n/a</v>
      </c>
      <c r="I498" s="76" t="str">
        <f t="shared" si="30"/>
        <v>n/a</v>
      </c>
      <c r="J498" s="76">
        <f>'JCN-R3 SP500 Total MRP 1'!J498</f>
        <v>0.13500000000000001</v>
      </c>
      <c r="K498" s="77">
        <f t="shared" si="31"/>
        <v>2.1747376882381452E-4</v>
      </c>
    </row>
    <row r="499" spans="2:11">
      <c r="B499" s="79" t="str">
        <f>'JCN-R3 SP500 Total MRP 1'!B499</f>
        <v>Tesla Inc</v>
      </c>
      <c r="C499" s="80" t="str">
        <f>'JCN-R3 SP500 Total MRP 1'!C499</f>
        <v>TSLA</v>
      </c>
      <c r="D499" s="81">
        <f>'JCN-R3 SP500 Total MRP 1'!D499</f>
        <v>333.87</v>
      </c>
      <c r="E499" s="82">
        <f>'JCN-R3 SP500 Total MRP 1'!E499</f>
        <v>3225.4488900000001</v>
      </c>
      <c r="F499" s="82">
        <f t="shared" si="29"/>
        <v>1076880.6209043001</v>
      </c>
      <c r="G499" s="74">
        <f t="shared" si="28"/>
        <v>2.5869617588013791E-2</v>
      </c>
      <c r="H499" s="76" t="str">
        <f>'JCN-R3 SP500 Total MRP 1'!H499</f>
        <v>n/a</v>
      </c>
      <c r="I499" s="76" t="str">
        <f t="shared" si="30"/>
        <v>n/a</v>
      </c>
      <c r="J499" s="76">
        <f>'JCN-R3 SP500 Total MRP 1'!J499</f>
        <v>0.155</v>
      </c>
      <c r="K499" s="77">
        <f t="shared" si="31"/>
        <v>4.0097907261421378E-3</v>
      </c>
    </row>
    <row r="500" spans="2:11">
      <c r="B500" s="79" t="str">
        <f>'JCN-R3 SP500 Total MRP 1'!B500</f>
        <v>Blackrock Inc</v>
      </c>
      <c r="C500" s="80" t="str">
        <f>'JCN-R3 SP500 Total MRP 1'!C500</f>
        <v>BLK</v>
      </c>
      <c r="D500" s="81">
        <f>'JCN-R3 SP500 Total MRP 1'!D500</f>
        <v>1127.1400000000001</v>
      </c>
      <c r="E500" s="82">
        <f>'JCN-R3 SP500 Total MRP 1'!E500</f>
        <v>154.85334</v>
      </c>
      <c r="F500" s="82">
        <f t="shared" si="29"/>
        <v>174541.39364760002</v>
      </c>
      <c r="G500" s="74">
        <f t="shared" si="28"/>
        <v>4.192961614585186E-3</v>
      </c>
      <c r="H500" s="76">
        <f>'JCN-R3 SP500 Total MRP 1'!H500</f>
        <v>1.8489273737069042E-2</v>
      </c>
      <c r="I500" s="76">
        <f t="shared" si="30"/>
        <v>7.7524815061088485E-5</v>
      </c>
      <c r="J500" s="76">
        <f>'JCN-R3 SP500 Total MRP 1'!J500</f>
        <v>0.11</v>
      </c>
      <c r="K500" s="77">
        <f t="shared" si="31"/>
        <v>4.6122577760437044E-4</v>
      </c>
    </row>
    <row r="501" spans="2:11">
      <c r="B501" s="79" t="str">
        <f>'JCN-R3 SP500 Total MRP 1'!B501</f>
        <v>Arch Capital Group Ltd</v>
      </c>
      <c r="C501" s="80" t="str">
        <f>'JCN-R3 SP500 Total MRP 1'!C501</f>
        <v>ACGL</v>
      </c>
      <c r="D501" s="81">
        <f>'JCN-R3 SP500 Total MRP 1'!D501</f>
        <v>91.53</v>
      </c>
      <c r="E501" s="82">
        <f>'JCN-R3 SP500 Total MRP 1'!E501</f>
        <v>373.22030000000001</v>
      </c>
      <c r="F501" s="82">
        <f t="shared" si="29"/>
        <v>34160.854059000005</v>
      </c>
      <c r="G501" s="74">
        <f t="shared" si="28"/>
        <v>8.2063713825974191E-4</v>
      </c>
      <c r="H501" s="76" t="str">
        <f>'JCN-R3 SP500 Total MRP 1'!H501</f>
        <v>n/a</v>
      </c>
      <c r="I501" s="76" t="str">
        <f t="shared" si="30"/>
        <v>n/a</v>
      </c>
      <c r="J501" s="76">
        <f>'JCN-R3 SP500 Total MRP 1'!J501</f>
        <v>9.5000000000000001E-2</v>
      </c>
      <c r="K501" s="77">
        <f t="shared" si="31"/>
        <v>7.7960528134675484E-5</v>
      </c>
    </row>
    <row r="502" spans="2:11">
      <c r="B502" s="79" t="str">
        <f>'JCN-R3 SP500 Total MRP 1'!B502</f>
        <v>KKR &amp; Co Inc</v>
      </c>
      <c r="C502" s="80" t="str">
        <f>'JCN-R3 SP500 Total MRP 1'!C502</f>
        <v>KKR</v>
      </c>
      <c r="D502" s="81">
        <f>'JCN-R3 SP500 Total MRP 1'!D502</f>
        <v>139.49</v>
      </c>
      <c r="E502" s="82">
        <f>'JCN-R3 SP500 Total MRP 1'!E502</f>
        <v>890.94872999999995</v>
      </c>
      <c r="F502" s="82">
        <f t="shared" si="29"/>
        <v>124278.43834770001</v>
      </c>
      <c r="G502" s="74">
        <f t="shared" si="28"/>
        <v>2.9855079681819813E-3</v>
      </c>
      <c r="H502" s="76">
        <f>'JCN-R3 SP500 Total MRP 1'!H502</f>
        <v>5.3050397877984082E-3</v>
      </c>
      <c r="I502" s="76">
        <f t="shared" si="30"/>
        <v>1.5838238557994596E-5</v>
      </c>
      <c r="J502" s="76">
        <f>'JCN-R3 SP500 Total MRP 1'!J502</f>
        <v>7.0000000000000007E-2</v>
      </c>
      <c r="K502" s="77">
        <f t="shared" si="31"/>
        <v>2.0898555777273871E-4</v>
      </c>
    </row>
    <row r="503" spans="2:11">
      <c r="B503" s="79" t="str">
        <f>'JCN-R3 SP500 Total MRP 1'!B503</f>
        <v>Dow Inc</v>
      </c>
      <c r="C503" s="80" t="str">
        <f>'JCN-R3 SP500 Total MRP 1'!C503</f>
        <v>DOW</v>
      </c>
      <c r="D503" s="81">
        <f>'JCN-R3 SP500 Total MRP 1'!D503</f>
        <v>24.63</v>
      </c>
      <c r="E503" s="82">
        <f>'JCN-R3 SP500 Total MRP 1'!E503</f>
        <v>705.76445999999999</v>
      </c>
      <c r="F503" s="82">
        <f t="shared" si="29"/>
        <v>17382.978649799999</v>
      </c>
      <c r="G503" s="74">
        <f t="shared" si="28"/>
        <v>4.1758668647348354E-4</v>
      </c>
      <c r="H503" s="76">
        <f>'JCN-R3 SP500 Total MRP 1'!H503</f>
        <v>5.6841250507511161E-2</v>
      </c>
      <c r="I503" s="76">
        <f t="shared" si="30"/>
        <v>2.3736149454440802E-5</v>
      </c>
      <c r="J503" s="76">
        <f>'JCN-R3 SP500 Total MRP 1'!J503</f>
        <v>6.5000000000000002E-2</v>
      </c>
      <c r="K503" s="77">
        <f t="shared" si="31"/>
        <v>2.7143134620776431E-5</v>
      </c>
    </row>
    <row r="504" spans="2:11">
      <c r="B504" s="79" t="str">
        <f>'JCN-R3 SP500 Total MRP 1'!B504</f>
        <v>Everest Group Ltd</v>
      </c>
      <c r="C504" s="80" t="str">
        <f>'JCN-R3 SP500 Total MRP 1'!C504</f>
        <v>EG</v>
      </c>
      <c r="D504" s="81">
        <f>'JCN-R3 SP500 Total MRP 1'!D504</f>
        <v>341.88</v>
      </c>
      <c r="E504" s="82">
        <f>'JCN-R3 SP500 Total MRP 1'!E504</f>
        <v>41.943289999999998</v>
      </c>
      <c r="F504" s="82">
        <f t="shared" si="29"/>
        <v>14339.571985199998</v>
      </c>
      <c r="G504" s="74">
        <f t="shared" si="28"/>
        <v>3.4447573522254513E-4</v>
      </c>
      <c r="H504" s="76">
        <f>'JCN-R3 SP500 Total MRP 1'!H504</f>
        <v>2.3400023400023399E-2</v>
      </c>
      <c r="I504" s="76">
        <f t="shared" si="30"/>
        <v>8.0607402649478198E-6</v>
      </c>
      <c r="J504" s="76">
        <f>'JCN-R3 SP500 Total MRP 1'!J504</f>
        <v>0.06</v>
      </c>
      <c r="K504" s="77">
        <f t="shared" si="31"/>
        <v>2.0668544113352708E-5</v>
      </c>
    </row>
    <row r="505" spans="2:11">
      <c r="B505" s="79" t="str">
        <f>'JCN-R3 SP500 Total MRP 1'!B505</f>
        <v>Teledyne Technologies Inc</v>
      </c>
      <c r="C505" s="80" t="str">
        <f>'JCN-R3 SP500 Total MRP 1'!C505</f>
        <v>TDY</v>
      </c>
      <c r="D505" s="81">
        <f>'JCN-R3 SP500 Total MRP 1'!D505</f>
        <v>538.16999999999996</v>
      </c>
      <c r="E505" s="82">
        <f>'JCN-R3 SP500 Total MRP 1'!E505</f>
        <v>46.888500000000001</v>
      </c>
      <c r="F505" s="82">
        <f t="shared" si="29"/>
        <v>25233.984044999997</v>
      </c>
      <c r="G505" s="74">
        <f t="shared" si="28"/>
        <v>6.0618930714716939E-4</v>
      </c>
      <c r="H505" s="76" t="str">
        <f>'JCN-R3 SP500 Total MRP 1'!H505</f>
        <v>n/a</v>
      </c>
      <c r="I505" s="76" t="str">
        <f t="shared" si="30"/>
        <v>n/a</v>
      </c>
      <c r="J505" s="76">
        <f>'JCN-R3 SP500 Total MRP 1'!J505</f>
        <v>0.1</v>
      </c>
      <c r="K505" s="77">
        <f t="shared" si="31"/>
        <v>6.061893071471694E-5</v>
      </c>
    </row>
    <row r="506" spans="2:11">
      <c r="B506" s="79" t="str">
        <f>'JCN-R3 SP500 Total MRP 1'!B506</f>
        <v>GE Vernova Inc</v>
      </c>
      <c r="C506" s="80" t="str">
        <f>'JCN-R3 SP500 Total MRP 1'!C506</f>
        <v>GEV</v>
      </c>
      <c r="D506" s="81">
        <f>'JCN-R3 SP500 Total MRP 1'!D506</f>
        <v>612.97</v>
      </c>
      <c r="E506" s="82">
        <f>'JCN-R3 SP500 Total MRP 1'!E506</f>
        <v>272.22394000000003</v>
      </c>
      <c r="F506" s="82" t="str">
        <f t="shared" si="29"/>
        <v>Excl.</v>
      </c>
      <c r="G506" s="74" t="str">
        <f t="shared" si="28"/>
        <v>Excl.</v>
      </c>
      <c r="H506" s="76">
        <f>'JCN-R3 SP500 Total MRP 1'!H506</f>
        <v>1.631401210499698E-3</v>
      </c>
      <c r="I506" s="76" t="str">
        <f t="shared" si="30"/>
        <v>n/a</v>
      </c>
      <c r="J506" s="76" t="str">
        <f>'JCN-R3 SP500 Total MRP 1'!J506</f>
        <v/>
      </c>
      <c r="K506" s="77" t="str">
        <f t="shared" si="31"/>
        <v>n/a</v>
      </c>
    </row>
    <row r="507" spans="2:11">
      <c r="B507" s="79" t="str">
        <f>'JCN-R3 SP500 Total MRP 1'!B507</f>
        <v>Domino's Pizza Inc</v>
      </c>
      <c r="C507" s="80" t="str">
        <f>'JCN-R3 SP500 Total MRP 1'!C507</f>
        <v>DPZ</v>
      </c>
      <c r="D507" s="81">
        <f>'JCN-R3 SP500 Total MRP 1'!D507</f>
        <v>458.3</v>
      </c>
      <c r="E507" s="82">
        <f>'JCN-R3 SP500 Total MRP 1'!E507</f>
        <v>33.948920000000001</v>
      </c>
      <c r="F507" s="82">
        <f t="shared" si="29"/>
        <v>15558.790036</v>
      </c>
      <c r="G507" s="74">
        <f t="shared" si="28"/>
        <v>3.7376468714380232E-4</v>
      </c>
      <c r="H507" s="76">
        <f>'JCN-R3 SP500 Total MRP 1'!H507</f>
        <v>1.5186559022474361E-2</v>
      </c>
      <c r="I507" s="76">
        <f t="shared" si="30"/>
        <v>5.6761994818260182E-6</v>
      </c>
      <c r="J507" s="76">
        <f>'JCN-R3 SP500 Total MRP 1'!J507</f>
        <v>0.13500000000000001</v>
      </c>
      <c r="K507" s="77">
        <f t="shared" si="31"/>
        <v>5.0458232764413318E-5</v>
      </c>
    </row>
    <row r="508" spans="2:11">
      <c r="B508" s="79" t="str">
        <f>'JCN-R3 SP500 Total MRP 1'!B508</f>
        <v>News Corp</v>
      </c>
      <c r="C508" s="80" t="str">
        <f>'JCN-R3 SP500 Total MRP 1'!C508</f>
        <v>NWSA</v>
      </c>
      <c r="D508" s="81">
        <f>'JCN-R3 SP500 Total MRP 1'!D508</f>
        <v>29.41</v>
      </c>
      <c r="E508" s="82">
        <f>'JCN-R3 SP500 Total MRP 1'!E508</f>
        <v>376.44285000000002</v>
      </c>
      <c r="F508" s="82">
        <f t="shared" si="29"/>
        <v>11071.1842185</v>
      </c>
      <c r="G508" s="74">
        <f t="shared" si="28"/>
        <v>2.6596012261650742E-4</v>
      </c>
      <c r="H508" s="76">
        <f>'JCN-R3 SP500 Total MRP 1'!H508</f>
        <v>6.8004080244814689E-3</v>
      </c>
      <c r="I508" s="76">
        <f t="shared" si="30"/>
        <v>1.8086373520333726E-6</v>
      </c>
      <c r="J508" s="76">
        <f>'JCN-R3 SP500 Total MRP 1'!J508</f>
        <v>0.17</v>
      </c>
      <c r="K508" s="77">
        <f t="shared" si="31"/>
        <v>4.5213220844806264E-5</v>
      </c>
    </row>
    <row r="509" spans="2:11">
      <c r="B509" s="79" t="str">
        <f>'JCN-R3 SP500 Total MRP 1'!B509</f>
        <v>Exelon Corp</v>
      </c>
      <c r="C509" s="80" t="str">
        <f>'JCN-R3 SP500 Total MRP 1'!C509</f>
        <v>EXC</v>
      </c>
      <c r="D509" s="81">
        <f>'JCN-R3 SP500 Total MRP 1'!D509</f>
        <v>43.68</v>
      </c>
      <c r="E509" s="82">
        <f>'JCN-R3 SP500 Total MRP 1'!E509</f>
        <v>1009.53563</v>
      </c>
      <c r="F509" s="82">
        <f t="shared" si="29"/>
        <v>44096.516318399998</v>
      </c>
      <c r="G509" s="74">
        <f t="shared" si="28"/>
        <v>1.0593189179713119E-3</v>
      </c>
      <c r="H509" s="76">
        <f>'JCN-R3 SP500 Total MRP 1'!H509</f>
        <v>3.6630036630036632E-2</v>
      </c>
      <c r="I509" s="76">
        <f t="shared" si="30"/>
        <v>3.8802890768179926E-5</v>
      </c>
      <c r="J509" s="76">
        <f>'JCN-R3 SP500 Total MRP 1'!J509</f>
        <v>0.06</v>
      </c>
      <c r="K509" s="77">
        <f t="shared" si="31"/>
        <v>6.3559135078278714E-5</v>
      </c>
    </row>
    <row r="510" spans="2:11">
      <c r="B510" s="79" t="str">
        <f>'JCN-R3 SP500 Total MRP 1'!B510</f>
        <v>Global Payments Inc</v>
      </c>
      <c r="C510" s="80" t="str">
        <f>'JCN-R3 SP500 Total MRP 1'!C510</f>
        <v>GPN</v>
      </c>
      <c r="D510" s="81">
        <f>'JCN-R3 SP500 Total MRP 1'!D510</f>
        <v>88.82</v>
      </c>
      <c r="E510" s="82">
        <f>'JCN-R3 SP500 Total MRP 1'!E510</f>
        <v>242.60711000000001</v>
      </c>
      <c r="F510" s="82">
        <f t="shared" si="29"/>
        <v>21548.363510199997</v>
      </c>
      <c r="G510" s="74">
        <f t="shared" si="28"/>
        <v>5.1765062239514804E-4</v>
      </c>
      <c r="H510" s="76">
        <f>'JCN-R3 SP500 Total MRP 1'!H510</f>
        <v>1.1258725512272012E-2</v>
      </c>
      <c r="I510" s="76">
        <f t="shared" si="30"/>
        <v>5.8280862688037393E-6</v>
      </c>
      <c r="J510" s="76">
        <f>'JCN-R3 SP500 Total MRP 1'!J510</f>
        <v>0.11</v>
      </c>
      <c r="K510" s="77">
        <f t="shared" si="31"/>
        <v>5.6941568463466284E-5</v>
      </c>
    </row>
    <row r="511" spans="2:11">
      <c r="B511" s="79" t="str">
        <f>'JCN-R3 SP500 Total MRP 1'!B511</f>
        <v>Crown Castle Inc</v>
      </c>
      <c r="C511" s="80" t="str">
        <f>'JCN-R3 SP500 Total MRP 1'!C511</f>
        <v>CCI</v>
      </c>
      <c r="D511" s="81">
        <f>'JCN-R3 SP500 Total MRP 1'!D511</f>
        <v>99.14</v>
      </c>
      <c r="E511" s="82">
        <f>'JCN-R3 SP500 Total MRP 1'!E511</f>
        <v>435.47005999999999</v>
      </c>
      <c r="F511" s="82" t="str">
        <f t="shared" si="29"/>
        <v>Excl.</v>
      </c>
      <c r="G511" s="74" t="str">
        <f t="shared" si="28"/>
        <v>Excl.</v>
      </c>
      <c r="H511" s="76">
        <f>'JCN-R3 SP500 Total MRP 1'!H511</f>
        <v>4.2868670566875128E-2</v>
      </c>
      <c r="I511" s="76" t="str">
        <f t="shared" si="30"/>
        <v>n/a</v>
      </c>
      <c r="J511" s="76" t="str">
        <f>'JCN-R3 SP500 Total MRP 1'!J511</f>
        <v/>
      </c>
      <c r="K511" s="77" t="str">
        <f t="shared" si="31"/>
        <v>n/a</v>
      </c>
    </row>
    <row r="512" spans="2:11">
      <c r="B512" s="79" t="str">
        <f>'JCN-R3 SP500 Total MRP 1'!B512</f>
        <v>Align Technology Inc</v>
      </c>
      <c r="C512" s="80" t="str">
        <f>'JCN-R3 SP500 Total MRP 1'!C512</f>
        <v>ALGN</v>
      </c>
      <c r="D512" s="81">
        <f>'JCN-R3 SP500 Total MRP 1'!D512</f>
        <v>141.96</v>
      </c>
      <c r="E512" s="82">
        <f>'JCN-R3 SP500 Total MRP 1'!E512</f>
        <v>72.486369999999994</v>
      </c>
      <c r="F512" s="82">
        <f t="shared" si="29"/>
        <v>10290.1650852</v>
      </c>
      <c r="G512" s="74">
        <f t="shared" si="28"/>
        <v>2.4719790708845171E-4</v>
      </c>
      <c r="H512" s="76" t="str">
        <f>'JCN-R3 SP500 Total MRP 1'!H512</f>
        <v>n/a</v>
      </c>
      <c r="I512" s="76" t="str">
        <f t="shared" si="30"/>
        <v>n/a</v>
      </c>
      <c r="J512" s="76">
        <f>'JCN-R3 SP500 Total MRP 1'!J512</f>
        <v>0.17</v>
      </c>
      <c r="K512" s="77">
        <f t="shared" si="31"/>
        <v>4.2023644205036796E-5</v>
      </c>
    </row>
    <row r="513" spans="2:11">
      <c r="B513" s="79" t="str">
        <f>'JCN-R3 SP500 Total MRP 1'!B513</f>
        <v>Kenvue Inc</v>
      </c>
      <c r="C513" s="80" t="str">
        <f>'JCN-R3 SP500 Total MRP 1'!C513</f>
        <v>KVUE</v>
      </c>
      <c r="D513" s="81">
        <f>'JCN-R3 SP500 Total MRP 1'!D513</f>
        <v>20.71</v>
      </c>
      <c r="E513" s="82">
        <f>'JCN-R3 SP500 Total MRP 1'!E513</f>
        <v>1919.0699199999999</v>
      </c>
      <c r="F513" s="82" t="str">
        <f t="shared" si="29"/>
        <v>Excl.</v>
      </c>
      <c r="G513" s="74" t="str">
        <f t="shared" si="28"/>
        <v>Excl.</v>
      </c>
      <c r="H513" s="76">
        <f>'JCN-R3 SP500 Total MRP 1'!H513</f>
        <v>4.007725736359246E-2</v>
      </c>
      <c r="I513" s="76" t="str">
        <f t="shared" si="30"/>
        <v>n/a</v>
      </c>
      <c r="J513" s="76" t="str">
        <f>'JCN-R3 SP500 Total MRP 1'!J513</f>
        <v/>
      </c>
      <c r="K513" s="77" t="str">
        <f t="shared" si="31"/>
        <v>n/a</v>
      </c>
    </row>
    <row r="514" spans="2:11">
      <c r="B514" s="79" t="str">
        <f>'JCN-R3 SP500 Total MRP 1'!B514</f>
        <v>Targa Resources Corp</v>
      </c>
      <c r="C514" s="80" t="str">
        <f>'JCN-R3 SP500 Total MRP 1'!C514</f>
        <v>TRGP</v>
      </c>
      <c r="D514" s="81">
        <f>'JCN-R3 SP500 Total MRP 1'!D514</f>
        <v>167.76</v>
      </c>
      <c r="E514" s="82">
        <f>'JCN-R3 SP500 Total MRP 1'!E514</f>
        <v>215.19184999999999</v>
      </c>
      <c r="F514" s="82">
        <f t="shared" si="29"/>
        <v>36100.584755999997</v>
      </c>
      <c r="G514" s="74">
        <f t="shared" si="28"/>
        <v>8.6723477441460464E-4</v>
      </c>
      <c r="H514" s="76">
        <f>'JCN-R3 SP500 Total MRP 1'!H514</f>
        <v>2.3843586075345737E-2</v>
      </c>
      <c r="I514" s="76">
        <f t="shared" si="30"/>
        <v>2.0677986991287668E-5</v>
      </c>
      <c r="J514" s="76">
        <f>'JCN-R3 SP500 Total MRP 1'!J514</f>
        <v>0.2</v>
      </c>
      <c r="K514" s="77">
        <f t="shared" si="31"/>
        <v>1.7344695488292095E-4</v>
      </c>
    </row>
    <row r="515" spans="2:11">
      <c r="B515" s="79" t="str">
        <f>'JCN-R3 SP500 Total MRP 1'!B515</f>
        <v>Bunge Global SA</v>
      </c>
      <c r="C515" s="80" t="str">
        <f>'JCN-R3 SP500 Total MRP 1'!C515</f>
        <v>BG</v>
      </c>
      <c r="D515" s="81">
        <f>'JCN-R3 SP500 Total MRP 1'!D515</f>
        <v>84.22</v>
      </c>
      <c r="E515" s="82">
        <f>'JCN-R3 SP500 Total MRP 1'!E515</f>
        <v>200.06201999999999</v>
      </c>
      <c r="F515" s="82">
        <f t="shared" si="29"/>
        <v>16849.223324399998</v>
      </c>
      <c r="G515" s="74">
        <f t="shared" si="28"/>
        <v>4.0476442383301675E-4</v>
      </c>
      <c r="H515" s="76">
        <f>'JCN-R3 SP500 Total MRP 1'!H515</f>
        <v>3.3246259795772976E-2</v>
      </c>
      <c r="I515" s="76">
        <f t="shared" si="30"/>
        <v>1.3456903190838839E-5</v>
      </c>
      <c r="J515" s="76">
        <f>'JCN-R3 SP500 Total MRP 1'!J515</f>
        <v>1.4999999999999999E-2</v>
      </c>
      <c r="K515" s="77">
        <f t="shared" si="31"/>
        <v>6.0714663574952509E-6</v>
      </c>
    </row>
    <row r="516" spans="2:11">
      <c r="B516" s="79" t="str">
        <f>'JCN-R3 SP500 Total MRP 1'!B516</f>
        <v>Deckers Outdoor Corp</v>
      </c>
      <c r="C516" s="80" t="str">
        <f>'JCN-R3 SP500 Total MRP 1'!C516</f>
        <v>DECK</v>
      </c>
      <c r="D516" s="81">
        <f>'JCN-R3 SP500 Total MRP 1'!D516</f>
        <v>119.63</v>
      </c>
      <c r="E516" s="82">
        <f>'JCN-R3 SP500 Total MRP 1'!E516</f>
        <v>148.34335999999999</v>
      </c>
      <c r="F516" s="82">
        <f t="shared" si="29"/>
        <v>17746.3161568</v>
      </c>
      <c r="G516" s="74">
        <f t="shared" si="28"/>
        <v>4.2631504705404564E-4</v>
      </c>
      <c r="H516" s="76" t="str">
        <f>'JCN-R3 SP500 Total MRP 1'!H516</f>
        <v>n/a</v>
      </c>
      <c r="I516" s="76" t="str">
        <f t="shared" si="30"/>
        <v>n/a</v>
      </c>
      <c r="J516" s="76">
        <f>'JCN-R3 SP500 Total MRP 1'!J516</f>
        <v>0.12</v>
      </c>
      <c r="K516" s="77">
        <f t="shared" si="31"/>
        <v>5.1157805646485476E-5</v>
      </c>
    </row>
    <row r="517" spans="2:11">
      <c r="B517" s="79" t="str">
        <f>'JCN-R3 SP500 Total MRP 1'!B517</f>
        <v>LKQ Corp</v>
      </c>
      <c r="C517" s="80" t="str">
        <f>'JCN-R3 SP500 Total MRP 1'!C517</f>
        <v>LKQ</v>
      </c>
      <c r="D517" s="81">
        <f>'JCN-R3 SP500 Total MRP 1'!D517</f>
        <v>32.619999999999997</v>
      </c>
      <c r="E517" s="82">
        <f>'JCN-R3 SP500 Total MRP 1'!E517</f>
        <v>257.29318999999998</v>
      </c>
      <c r="F517" s="82">
        <f t="shared" si="29"/>
        <v>8392.9038577999981</v>
      </c>
      <c r="G517" s="74">
        <f t="shared" si="28"/>
        <v>2.0162050373970531E-4</v>
      </c>
      <c r="H517" s="76">
        <f>'JCN-R3 SP500 Total MRP 1'!H517</f>
        <v>3.6787247087676271E-2</v>
      </c>
      <c r="I517" s="76">
        <f t="shared" si="30"/>
        <v>7.4170632890142969E-6</v>
      </c>
      <c r="J517" s="76">
        <f>'JCN-R3 SP500 Total MRP 1'!J517</f>
        <v>7.0000000000000007E-2</v>
      </c>
      <c r="K517" s="77">
        <f t="shared" si="31"/>
        <v>1.4113435261779373E-5</v>
      </c>
    </row>
    <row r="518" spans="2:11">
      <c r="B518" s="79" t="str">
        <f>'JCN-R3 SP500 Total MRP 1'!B518</f>
        <v>Workday Inc</v>
      </c>
      <c r="C518" s="80" t="str">
        <f>'JCN-R3 SP500 Total MRP 1'!C518</f>
        <v>WDAY</v>
      </c>
      <c r="D518" s="81">
        <f>'JCN-R3 SP500 Total MRP 1'!D518</f>
        <v>230.82</v>
      </c>
      <c r="E518" s="82">
        <f>'JCN-R3 SP500 Total MRP 1'!E518</f>
        <v>217</v>
      </c>
      <c r="F518" s="82">
        <f t="shared" si="29"/>
        <v>50087.939999999995</v>
      </c>
      <c r="G518" s="74">
        <f t="shared" si="28"/>
        <v>1.2032493002643884E-3</v>
      </c>
      <c r="H518" s="76" t="str">
        <f>'JCN-R3 SP500 Total MRP 1'!H518</f>
        <v>n/a</v>
      </c>
      <c r="I518" s="76" t="str">
        <f t="shared" si="30"/>
        <v>n/a</v>
      </c>
      <c r="J518" s="76">
        <f>'JCN-R3 SP500 Total MRP 1'!J518</f>
        <v>0.12</v>
      </c>
      <c r="K518" s="77">
        <f t="shared" si="31"/>
        <v>1.443899160317266E-4</v>
      </c>
    </row>
    <row r="519" spans="2:11">
      <c r="B519" s="79" t="str">
        <f>'JCN-R3 SP500 Total MRP 1'!B519</f>
        <v>Zoetis Inc</v>
      </c>
      <c r="C519" s="80" t="str">
        <f>'JCN-R3 SP500 Total MRP 1'!C519</f>
        <v>ZTS</v>
      </c>
      <c r="D519" s="81">
        <f>'JCN-R3 SP500 Total MRP 1'!D519</f>
        <v>156.4</v>
      </c>
      <c r="E519" s="82">
        <f>'JCN-R3 SP500 Total MRP 1'!E519</f>
        <v>443.18347</v>
      </c>
      <c r="F519" s="82">
        <f t="shared" si="29"/>
        <v>69313.894708000007</v>
      </c>
      <c r="G519" s="74">
        <f t="shared" si="28"/>
        <v>1.6651093118623069E-3</v>
      </c>
      <c r="H519" s="76">
        <f>'JCN-R3 SP500 Total MRP 1'!H519</f>
        <v>1.278772378516624E-2</v>
      </c>
      <c r="I519" s="76">
        <f t="shared" si="30"/>
        <v>2.1292957952203414E-5</v>
      </c>
      <c r="J519" s="76">
        <f>'JCN-R3 SP500 Total MRP 1'!J519</f>
        <v>7.4999999999999997E-2</v>
      </c>
      <c r="K519" s="77">
        <f t="shared" si="31"/>
        <v>1.2488319838967302E-4</v>
      </c>
    </row>
    <row r="520" spans="2:11">
      <c r="B520" s="79" t="str">
        <f>'JCN-R3 SP500 Total MRP 1'!B520</f>
        <v>Paramount Skydance Corp</v>
      </c>
      <c r="C520" s="80" t="str">
        <f>'JCN-R3 SP500 Total MRP 1'!C520</f>
        <v>PSKY</v>
      </c>
      <c r="D520" s="81">
        <f>'JCN-R3 SP500 Total MRP 1'!D520</f>
        <v>14.7</v>
      </c>
      <c r="E520" s="82">
        <f>'JCN-R3 SP500 Total MRP 1'!E520</f>
        <v>1064.6534099999999</v>
      </c>
      <c r="F520" s="82" t="str">
        <f t="shared" si="29"/>
        <v>Excl.</v>
      </c>
      <c r="G520" s="74" t="str">
        <f t="shared" si="28"/>
        <v>Excl.</v>
      </c>
      <c r="H520" s="76" t="str">
        <f>'JCN-R3 SP500 Total MRP 1'!H520</f>
        <v>n/a</v>
      </c>
      <c r="I520" s="76" t="str">
        <f t="shared" si="30"/>
        <v>n/a</v>
      </c>
      <c r="J520" s="76" t="str">
        <f>'JCN-R3 SP500 Total MRP 1'!J520</f>
        <v/>
      </c>
      <c r="K520" s="77" t="str">
        <f t="shared" si="31"/>
        <v>n/a</v>
      </c>
    </row>
    <row r="521" spans="2:11">
      <c r="B521" s="79" t="str">
        <f>'JCN-R3 SP500 Total MRP 1'!B521</f>
        <v>Coinbase Global Inc</v>
      </c>
      <c r="C521" s="80" t="str">
        <f>'JCN-R3 SP500 Total MRP 1'!C521</f>
        <v>COIN</v>
      </c>
      <c r="D521" s="81">
        <f>'JCN-R3 SP500 Total MRP 1'!D521</f>
        <v>304.54000000000002</v>
      </c>
      <c r="E521" s="82">
        <f>'JCN-R3 SP500 Total MRP 1'!E521</f>
        <v>226.15913</v>
      </c>
      <c r="F521" s="82" t="str">
        <f t="shared" si="29"/>
        <v>Excl.</v>
      </c>
      <c r="G521" s="74" t="str">
        <f t="shared" si="28"/>
        <v>Excl.</v>
      </c>
      <c r="H521" s="76" t="str">
        <f>'JCN-R3 SP500 Total MRP 1'!H521</f>
        <v>n/a</v>
      </c>
      <c r="I521" s="76" t="str">
        <f t="shared" si="30"/>
        <v>n/a</v>
      </c>
      <c r="J521" s="76" t="str">
        <f>'JCN-R3 SP500 Total MRP 1'!J521</f>
        <v/>
      </c>
      <c r="K521" s="77" t="str">
        <f t="shared" si="31"/>
        <v>n/a</v>
      </c>
    </row>
    <row r="522" spans="2:11">
      <c r="B522" s="79" t="str">
        <f>'JCN-R3 SP500 Total MRP 1'!B522</f>
        <v>Digital Realty Trust Inc</v>
      </c>
      <c r="C522" s="80" t="str">
        <f>'JCN-R3 SP500 Total MRP 1'!C522</f>
        <v>DLR</v>
      </c>
      <c r="D522" s="81">
        <f>'JCN-R3 SP500 Total MRP 1'!D522</f>
        <v>167.64</v>
      </c>
      <c r="E522" s="82">
        <f>'JCN-R3 SP500 Total MRP 1'!E522</f>
        <v>341.05043999999998</v>
      </c>
      <c r="F522" s="82">
        <f t="shared" si="29"/>
        <v>57173.695761599993</v>
      </c>
      <c r="G522" s="74">
        <f t="shared" si="28"/>
        <v>1.3734685319195445E-3</v>
      </c>
      <c r="H522" s="76">
        <f>'JCN-R3 SP500 Total MRP 1'!H522</f>
        <v>2.9109997613934624E-2</v>
      </c>
      <c r="I522" s="76">
        <f t="shared" si="30"/>
        <v>3.9981665686992233E-5</v>
      </c>
      <c r="J522" s="76">
        <f>'JCN-R3 SP500 Total MRP 1'!J522</f>
        <v>0.08</v>
      </c>
      <c r="K522" s="77">
        <f t="shared" si="31"/>
        <v>1.0987748255356356E-4</v>
      </c>
    </row>
    <row r="523" spans="2:11">
      <c r="B523" s="79" t="str">
        <f>'JCN-R3 SP500 Total MRP 1'!B523</f>
        <v>Equinix Inc</v>
      </c>
      <c r="C523" s="80" t="str">
        <f>'JCN-R3 SP500 Total MRP 1'!C523</f>
        <v>EQIX</v>
      </c>
      <c r="D523" s="81">
        <f>'JCN-R3 SP500 Total MRP 1'!D523</f>
        <v>786.19</v>
      </c>
      <c r="E523" s="82">
        <f>'JCN-R3 SP500 Total MRP 1'!E523</f>
        <v>97.863990000000001</v>
      </c>
      <c r="F523" s="82">
        <f t="shared" si="29"/>
        <v>76939.690298100002</v>
      </c>
      <c r="G523" s="74">
        <f t="shared" si="28"/>
        <v>1.848301777109372E-3</v>
      </c>
      <c r="H523" s="76">
        <f>'JCN-R3 SP500 Total MRP 1'!H523</f>
        <v>2.3861916330657981E-2</v>
      </c>
      <c r="I523" s="76">
        <f t="shared" si="30"/>
        <v>4.4104022359190288E-5</v>
      </c>
      <c r="J523" s="76">
        <f>'JCN-R3 SP500 Total MRP 1'!J523</f>
        <v>0.15</v>
      </c>
      <c r="K523" s="77">
        <f t="shared" si="31"/>
        <v>2.772452665664058E-4</v>
      </c>
    </row>
    <row r="524" spans="2:11">
      <c r="B524" s="79" t="str">
        <f>'JCN-R3 SP500 Total MRP 1'!B524</f>
        <v>Las Vegas Sands Corp</v>
      </c>
      <c r="C524" s="80" t="str">
        <f>'JCN-R3 SP500 Total MRP 1'!C524</f>
        <v>LVS</v>
      </c>
      <c r="D524" s="81">
        <f>'JCN-R3 SP500 Total MRP 1'!D524</f>
        <v>57.63</v>
      </c>
      <c r="E524" s="82">
        <f>'JCN-R3 SP500 Total MRP 1'!E524</f>
        <v>686.45361000000003</v>
      </c>
      <c r="F524" s="82" t="str">
        <f t="shared" si="29"/>
        <v>Excl.</v>
      </c>
      <c r="G524" s="74" t="str">
        <f t="shared" si="28"/>
        <v>Excl.</v>
      </c>
      <c r="H524" s="76">
        <f>'JCN-R3 SP500 Total MRP 1'!H524</f>
        <v>1.7352073572791948E-2</v>
      </c>
      <c r="I524" s="76" t="str">
        <f t="shared" si="30"/>
        <v>n/a</v>
      </c>
      <c r="J524" s="76" t="str">
        <f>'JCN-R3 SP500 Total MRP 1'!J524</f>
        <v/>
      </c>
      <c r="K524" s="77" t="str">
        <f t="shared" si="31"/>
        <v>n/a</v>
      </c>
    </row>
    <row r="525" spans="2:11">
      <c r="B525" s="79" t="str">
        <f>'JCN-R3 SP500 Total MRP 1'!B525</f>
        <v>Molina Healthcare Inc</v>
      </c>
      <c r="C525" s="80" t="str">
        <f>'JCN-R3 SP500 Total MRP 1'!C525</f>
        <v>MOH</v>
      </c>
      <c r="D525" s="81">
        <f>'JCN-R3 SP500 Total MRP 1'!D525</f>
        <v>180.83</v>
      </c>
      <c r="E525" s="82">
        <f>'JCN-R3 SP500 Total MRP 1'!E525</f>
        <v>54.2</v>
      </c>
      <c r="F525" s="82">
        <f>IF(OR(J525="",J525&gt;0.2,J525&lt;0),"Excl.",D525*E525)</f>
        <v>9800.9860000000008</v>
      </c>
      <c r="G525" s="74">
        <f t="shared" si="28"/>
        <v>2.354464876455504E-4</v>
      </c>
      <c r="H525" s="76" t="str">
        <f>'JCN-R3 SP500 Total MRP 1'!H525</f>
        <v>n/a</v>
      </c>
      <c r="I525" s="76" t="str">
        <f t="shared" si="30"/>
        <v>n/a</v>
      </c>
      <c r="J525" s="76">
        <f>'JCN-R3 SP500 Total MRP 1'!J525</f>
        <v>0.105</v>
      </c>
      <c r="K525" s="77">
        <f t="shared" si="31"/>
        <v>2.472188120278279E-5</v>
      </c>
    </row>
    <row r="527" spans="2:11">
      <c r="B527" s="138" t="s">
        <v>43</v>
      </c>
    </row>
    <row r="528" spans="2:11">
      <c r="B528" s="78" t="str">
        <f>'JCN-R3 SP500 Total MRP 1'!B528</f>
        <v>[4] Source: Bloomberg Professional</v>
      </c>
    </row>
    <row r="529" spans="2:2">
      <c r="B529" s="78" t="str">
        <f>'JCN-R3 SP500 Total MRP 1'!B529</f>
        <v>[5] Source: Bloomberg Professional</v>
      </c>
    </row>
    <row r="530" spans="2:2">
      <c r="B530" s="78" t="s">
        <v>1084</v>
      </c>
    </row>
    <row r="531" spans="2:2">
      <c r="B531" s="78" t="s">
        <v>1085</v>
      </c>
    </row>
    <row r="532" spans="2:2">
      <c r="B532" s="78" t="str">
        <f>'JCN-R3 SP500 Total MRP 1'!B532</f>
        <v>[8] Source: Bloomberg Professional</v>
      </c>
    </row>
    <row r="533" spans="2:2">
      <c r="B533" s="78" t="str">
        <f>'JCN-R3 SP500 Total MRP 1'!B533</f>
        <v>[9] Equals [7] x [8]</v>
      </c>
    </row>
    <row r="534" spans="2:2">
      <c r="B534" s="78" t="str">
        <f>'JCN-R3 SP500 Total MRP 1'!B534</f>
        <v>[10] Source: Value Line, as of August 31, 2025</v>
      </c>
    </row>
    <row r="535" spans="2:2">
      <c r="B535" s="78" t="str">
        <f>'JCN-R3 SP500 Total MRP 1'!B535</f>
        <v>[11] Equals [7] x [10]</v>
      </c>
    </row>
  </sheetData>
  <mergeCells count="5">
    <mergeCell ref="B2:K2"/>
    <mergeCell ref="B16:K16"/>
    <mergeCell ref="C4:E4"/>
    <mergeCell ref="C6:E6"/>
    <mergeCell ref="C8:E8"/>
  </mergeCells>
  <printOptions horizontalCentered="1"/>
  <pageMargins left="0.7" right="0.7" top="0.75" bottom="0.75" header="0.3" footer="0.3"/>
  <pageSetup scale="65" firstPageNumber="8" orientation="portrait" useFirstPageNumber="1" r:id="rId1"/>
  <headerFooter scaleWithDoc="0">
    <oddHeader>&amp;R&amp;"Times New Roman,Bold"KyPSC Case No. 2025-00125
Attachment JCN-Rebuttal-3
Page &amp;P of 14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907BA-11D7-4D94-9187-7C304F55E322}">
  <sheetPr codeName="Sheet3"/>
  <dimension ref="A1:R163"/>
  <sheetViews>
    <sheetView zoomScale="85" zoomScaleNormal="85" zoomScaleSheetLayoutView="85" workbookViewId="0"/>
  </sheetViews>
  <sheetFormatPr defaultColWidth="9.140625" defaultRowHeight="12.75"/>
  <cols>
    <col min="1" max="1" width="2.140625" customWidth="1"/>
    <col min="2" max="2" width="30.85546875" customWidth="1"/>
    <col min="3" max="3" width="7.5703125" customWidth="1"/>
    <col min="4" max="4" width="16.42578125" customWidth="1"/>
    <col min="5" max="6" width="10.5703125" customWidth="1"/>
    <col min="7" max="7" width="9.5703125" customWidth="1"/>
    <col min="8" max="8" width="10.5703125" customWidth="1"/>
    <col min="9" max="9" width="2.140625" customWidth="1"/>
  </cols>
  <sheetData>
    <row r="1" spans="1:12">
      <c r="A1" s="13"/>
      <c r="B1" s="13"/>
      <c r="C1" s="13"/>
      <c r="D1" s="13"/>
      <c r="E1" s="13"/>
      <c r="F1" s="13"/>
      <c r="G1" s="13"/>
      <c r="H1" s="13"/>
    </row>
    <row r="2" spans="1:12" ht="13.15" customHeight="1">
      <c r="A2" s="13"/>
      <c r="B2" s="226" t="s">
        <v>1086</v>
      </c>
      <c r="C2" s="226"/>
      <c r="D2" s="226"/>
      <c r="E2" s="226"/>
      <c r="F2" s="226"/>
      <c r="G2" s="226"/>
      <c r="H2" s="226"/>
    </row>
    <row r="3" spans="1:12">
      <c r="A3" s="13"/>
      <c r="B3" s="226" t="s">
        <v>69</v>
      </c>
      <c r="C3" s="226"/>
      <c r="D3" s="226"/>
      <c r="E3" s="226"/>
      <c r="F3" s="226"/>
      <c r="G3" s="226"/>
      <c r="H3" s="226"/>
    </row>
    <row r="4" spans="1:12">
      <c r="A4" s="13"/>
      <c r="B4" s="225" t="s">
        <v>1087</v>
      </c>
      <c r="C4" s="225"/>
      <c r="D4" s="225"/>
      <c r="E4" s="225"/>
      <c r="F4" s="225"/>
      <c r="G4" s="225"/>
      <c r="H4" s="225"/>
    </row>
    <row r="5" spans="1:12">
      <c r="A5" s="13"/>
      <c r="B5" s="13"/>
      <c r="C5" s="13"/>
      <c r="D5" s="13"/>
      <c r="E5" s="13"/>
      <c r="F5" s="13"/>
      <c r="G5" s="13"/>
      <c r="H5" s="13"/>
    </row>
    <row r="6" spans="1:12" ht="13.5" thickBot="1">
      <c r="A6" s="13"/>
      <c r="B6" s="13"/>
      <c r="C6" s="13"/>
      <c r="D6" s="63" t="s">
        <v>36</v>
      </c>
      <c r="E6" s="63" t="s">
        <v>37</v>
      </c>
      <c r="F6" s="63" t="s">
        <v>38</v>
      </c>
      <c r="G6" s="63" t="s">
        <v>39</v>
      </c>
      <c r="H6" s="63" t="s">
        <v>40</v>
      </c>
    </row>
    <row r="7" spans="1:12" ht="51">
      <c r="A7" s="13"/>
      <c r="B7" s="139" t="s">
        <v>1</v>
      </c>
      <c r="C7" s="139" t="s">
        <v>2</v>
      </c>
      <c r="D7" s="140" t="s">
        <v>1088</v>
      </c>
      <c r="E7" s="141" t="s">
        <v>1089</v>
      </c>
      <c r="F7" s="141" t="s">
        <v>1090</v>
      </c>
      <c r="G7" s="141" t="s">
        <v>1091</v>
      </c>
      <c r="H7" s="120" t="s">
        <v>1092</v>
      </c>
    </row>
    <row r="8" spans="1:12">
      <c r="A8" s="10"/>
      <c r="B8" s="10" t="str">
        <f>'JCN-R1 Summary ROE Results'!B11</f>
        <v>Atmos Energy Corporation</v>
      </c>
      <c r="C8" s="10" t="str">
        <f>'JCN-R1 Summary ROE Results'!C11</f>
        <v>ATO</v>
      </c>
      <c r="D8" s="41">
        <v>4.7961111111111128E-2</v>
      </c>
      <c r="E8" s="16">
        <v>0.75</v>
      </c>
      <c r="F8" s="15">
        <f>'JCN-R3 SP500 Total MRP 1'!C8</f>
        <v>0.14844634678772839</v>
      </c>
      <c r="G8" s="17">
        <f t="shared" ref="G8:G14" si="0">F8-D8</f>
        <v>0.10048523567661727</v>
      </c>
      <c r="H8" s="37">
        <f>G8*E8+D8</f>
        <v>0.12332503786857407</v>
      </c>
      <c r="K8" s="160"/>
      <c r="L8" s="160"/>
    </row>
    <row r="9" spans="1:12">
      <c r="A9" s="10"/>
      <c r="B9" s="10" t="str">
        <f>'JCN-R1 Summary ROE Results'!B12</f>
        <v>New Jersey Resources Corporation</v>
      </c>
      <c r="C9" s="10" t="str">
        <f>'JCN-R1 Summary ROE Results'!C12</f>
        <v>NJR</v>
      </c>
      <c r="D9" s="41">
        <f>D8</f>
        <v>4.7961111111111128E-2</v>
      </c>
      <c r="E9" s="16">
        <v>0.8</v>
      </c>
      <c r="F9" s="41">
        <f>F8</f>
        <v>0.14844634678772839</v>
      </c>
      <c r="G9" s="17">
        <f t="shared" si="0"/>
        <v>0.10048523567661727</v>
      </c>
      <c r="H9" s="37">
        <f t="shared" ref="H9:H14" si="1">G9*E9+D9</f>
        <v>0.12834929965240494</v>
      </c>
      <c r="K9" s="160"/>
      <c r="L9" s="160"/>
    </row>
    <row r="10" spans="1:12">
      <c r="A10" s="10"/>
      <c r="B10" s="10" t="str">
        <f>'JCN-R1 Summary ROE Results'!B13</f>
        <v>NiSource Inc.</v>
      </c>
      <c r="C10" s="10" t="str">
        <f>'JCN-R1 Summary ROE Results'!C13</f>
        <v>NI</v>
      </c>
      <c r="D10" s="41">
        <f t="shared" ref="D10:D14" si="2">D9</f>
        <v>4.7961111111111128E-2</v>
      </c>
      <c r="E10" s="16">
        <v>0.8</v>
      </c>
      <c r="F10" s="41">
        <f t="shared" ref="F10:F14" si="3">F9</f>
        <v>0.14844634678772839</v>
      </c>
      <c r="G10" s="17">
        <f>F10-D10</f>
        <v>0.10048523567661727</v>
      </c>
      <c r="H10" s="37">
        <f>G10*E10+D10</f>
        <v>0.12834929965240494</v>
      </c>
      <c r="K10" s="160"/>
      <c r="L10" s="160"/>
    </row>
    <row r="11" spans="1:12">
      <c r="A11" s="10"/>
      <c r="B11" s="10" t="str">
        <f>'JCN-R1 Summary ROE Results'!B14</f>
        <v>Northwest Natural Gas Company</v>
      </c>
      <c r="C11" s="10" t="str">
        <f>'JCN-R1 Summary ROE Results'!C14</f>
        <v>NWN</v>
      </c>
      <c r="D11" s="41">
        <f t="shared" si="2"/>
        <v>4.7961111111111128E-2</v>
      </c>
      <c r="E11" s="16">
        <v>0.75</v>
      </c>
      <c r="F11" s="41">
        <f t="shared" si="3"/>
        <v>0.14844634678772839</v>
      </c>
      <c r="G11" s="17">
        <f t="shared" si="0"/>
        <v>0.10048523567661727</v>
      </c>
      <c r="H11" s="37">
        <f t="shared" si="1"/>
        <v>0.12332503786857407</v>
      </c>
      <c r="K11" s="160"/>
      <c r="L11" s="160"/>
    </row>
    <row r="12" spans="1:12">
      <c r="A12" s="10"/>
      <c r="B12" s="10" t="str">
        <f>'JCN-R1 Summary ROE Results'!B15</f>
        <v>ONE Gas Inc.</v>
      </c>
      <c r="C12" s="10" t="str">
        <f>'JCN-R1 Summary ROE Results'!C15</f>
        <v>OGS</v>
      </c>
      <c r="D12" s="41">
        <f t="shared" si="2"/>
        <v>4.7961111111111128E-2</v>
      </c>
      <c r="E12" s="16">
        <v>0.75</v>
      </c>
      <c r="F12" s="41">
        <f t="shared" si="3"/>
        <v>0.14844634678772839</v>
      </c>
      <c r="G12" s="17">
        <f>F12-D12</f>
        <v>0.10048523567661727</v>
      </c>
      <c r="H12" s="37">
        <f t="shared" si="1"/>
        <v>0.12332503786857407</v>
      </c>
      <c r="K12" s="160"/>
      <c r="L12" s="160"/>
    </row>
    <row r="13" spans="1:12">
      <c r="A13" s="10"/>
      <c r="B13" s="10" t="str">
        <f>'JCN-R1 Summary ROE Results'!B16</f>
        <v>Southwest Gas Holdings, Inc.</v>
      </c>
      <c r="C13" s="10" t="str">
        <f>'JCN-R1 Summary ROE Results'!C16</f>
        <v>SWX</v>
      </c>
      <c r="D13" s="41">
        <f t="shared" si="2"/>
        <v>4.7961111111111128E-2</v>
      </c>
      <c r="E13" s="16">
        <v>0.75</v>
      </c>
      <c r="F13" s="41">
        <f t="shared" si="3"/>
        <v>0.14844634678772839</v>
      </c>
      <c r="G13" s="17">
        <f>F13-D13</f>
        <v>0.10048523567661727</v>
      </c>
      <c r="H13" s="37">
        <f t="shared" ref="H13" si="4">G13*E13+D13</f>
        <v>0.12332503786857407</v>
      </c>
      <c r="K13" s="160"/>
      <c r="L13" s="160"/>
    </row>
    <row r="14" spans="1:12">
      <c r="A14" s="10"/>
      <c r="B14" s="121" t="str">
        <f>'JCN-R1 Summary ROE Results'!B17</f>
        <v>Spire, Inc.</v>
      </c>
      <c r="C14" s="121" t="str">
        <f>'JCN-R1 Summary ROE Results'!C17</f>
        <v>SR</v>
      </c>
      <c r="D14" s="162">
        <f t="shared" si="2"/>
        <v>4.7961111111111128E-2</v>
      </c>
      <c r="E14" s="163">
        <v>0.75</v>
      </c>
      <c r="F14" s="162">
        <f t="shared" si="3"/>
        <v>0.14844634678772839</v>
      </c>
      <c r="G14" s="164">
        <f t="shared" si="0"/>
        <v>0.10048523567661727</v>
      </c>
      <c r="H14" s="165">
        <f t="shared" si="1"/>
        <v>0.12332503786857407</v>
      </c>
      <c r="J14" s="54"/>
      <c r="K14" s="160"/>
      <c r="L14" s="160"/>
    </row>
    <row r="15" spans="1:12">
      <c r="A15" s="10"/>
      <c r="B15" s="10"/>
      <c r="C15" s="10"/>
      <c r="D15" s="41"/>
      <c r="E15" s="16"/>
      <c r="F15" s="41"/>
      <c r="G15" s="17"/>
      <c r="H15" s="37"/>
      <c r="J15" s="54"/>
      <c r="K15" s="160"/>
      <c r="L15" s="160"/>
    </row>
    <row r="16" spans="1:12">
      <c r="A16" s="13"/>
      <c r="B16" s="90" t="s">
        <v>33</v>
      </c>
      <c r="C16" s="90"/>
      <c r="D16" s="90"/>
      <c r="E16" s="91">
        <f>MEDIAN(E8:E14)</f>
        <v>0.75</v>
      </c>
      <c r="F16" s="92"/>
      <c r="G16" s="92"/>
      <c r="H16" s="92">
        <f>MEDIAN(H8:H14)</f>
        <v>0.12332503786857407</v>
      </c>
      <c r="K16" s="6"/>
    </row>
    <row r="17" spans="1:18" ht="13.5" thickBot="1">
      <c r="A17" s="13"/>
      <c r="B17" s="58" t="s">
        <v>34</v>
      </c>
      <c r="C17" s="47"/>
      <c r="D17" s="47"/>
      <c r="E17" s="57">
        <f>AVERAGE(E8:E14)</f>
        <v>0.76428571428571423</v>
      </c>
      <c r="F17" s="48"/>
      <c r="G17" s="48"/>
      <c r="H17" s="48">
        <f>AVERAGE(H8:H14)</f>
        <v>0.1247605412353829</v>
      </c>
    </row>
    <row r="18" spans="1:18">
      <c r="A18" s="13"/>
      <c r="B18" s="13"/>
      <c r="C18" s="13"/>
      <c r="D18" s="13"/>
      <c r="E18" s="13"/>
      <c r="F18" s="14"/>
      <c r="G18" s="14"/>
      <c r="H18" s="14"/>
    </row>
    <row r="19" spans="1:18">
      <c r="B19" s="90" t="s">
        <v>1280</v>
      </c>
      <c r="C19" s="90"/>
      <c r="D19" s="90"/>
      <c r="E19" s="91">
        <f>MEDIAN(E8:E13)</f>
        <v>0.75</v>
      </c>
      <c r="F19" s="92"/>
      <c r="G19" s="92"/>
      <c r="H19" s="187">
        <f>MEDIAN(H8:H13)</f>
        <v>0.12332503786857407</v>
      </c>
      <c r="P19" s="6"/>
      <c r="Q19" s="6"/>
      <c r="R19" s="8"/>
    </row>
    <row r="20" spans="1:18" ht="13.5" thickBot="1">
      <c r="B20" s="58" t="s">
        <v>1281</v>
      </c>
      <c r="C20" s="47"/>
      <c r="D20" s="47"/>
      <c r="E20" s="57">
        <f>AVERAGE(E8:E13)</f>
        <v>0.76666666666666661</v>
      </c>
      <c r="F20" s="48"/>
      <c r="G20" s="48"/>
      <c r="H20" s="188">
        <f>AVERAGE(H8:H13)</f>
        <v>0.1249997917965177</v>
      </c>
      <c r="P20" s="6"/>
      <c r="Q20" s="6"/>
      <c r="R20" s="8"/>
    </row>
    <row r="21" spans="1:18">
      <c r="B21" s="1"/>
      <c r="C21" s="2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11"/>
      <c r="P21" s="6"/>
      <c r="Q21" s="6"/>
      <c r="R21" s="8"/>
    </row>
    <row r="22" spans="1:18">
      <c r="A22" s="13"/>
      <c r="B22" s="138" t="s">
        <v>43</v>
      </c>
      <c r="C22" s="13"/>
      <c r="D22" s="13"/>
      <c r="E22" s="13"/>
      <c r="F22" s="13"/>
      <c r="G22" s="13"/>
      <c r="H22" s="13"/>
    </row>
    <row r="23" spans="1:18">
      <c r="A23" s="13"/>
      <c r="B23" s="42" t="s">
        <v>1300</v>
      </c>
      <c r="C23" s="13"/>
      <c r="D23" s="13"/>
      <c r="E23" s="13"/>
      <c r="F23" s="13"/>
      <c r="G23" s="13"/>
      <c r="H23" s="13"/>
    </row>
    <row r="24" spans="1:18">
      <c r="A24" s="13"/>
      <c r="B24" s="42" t="s">
        <v>1093</v>
      </c>
      <c r="C24" s="13"/>
      <c r="D24" s="13"/>
      <c r="E24" s="13"/>
      <c r="F24" s="40"/>
      <c r="G24" s="39"/>
      <c r="H24" s="13"/>
    </row>
    <row r="25" spans="1:18">
      <c r="A25" s="13"/>
      <c r="B25" s="42" t="s">
        <v>1269</v>
      </c>
      <c r="C25" s="13"/>
      <c r="D25" s="13"/>
      <c r="E25" s="13"/>
      <c r="F25" s="13"/>
      <c r="G25" s="13"/>
      <c r="H25" s="13"/>
    </row>
    <row r="26" spans="1:18">
      <c r="A26" s="13"/>
      <c r="B26" s="13" t="s">
        <v>1094</v>
      </c>
      <c r="C26" s="13"/>
      <c r="D26" s="13"/>
      <c r="E26" s="13"/>
      <c r="F26" s="13"/>
      <c r="G26" s="13"/>
      <c r="H26" s="13"/>
    </row>
    <row r="27" spans="1:18">
      <c r="A27" s="13"/>
      <c r="B27" s="13" t="s">
        <v>1095</v>
      </c>
      <c r="C27" s="13"/>
      <c r="D27" s="13"/>
      <c r="E27" s="13"/>
      <c r="F27" s="13"/>
      <c r="G27" s="13"/>
      <c r="H27" s="13"/>
    </row>
    <row r="28" spans="1:18">
      <c r="A28" s="13"/>
      <c r="B28" s="13"/>
      <c r="C28" s="13"/>
      <c r="D28" s="13"/>
      <c r="E28" s="13"/>
      <c r="F28" s="13"/>
      <c r="G28" s="13"/>
      <c r="H28" s="13"/>
    </row>
    <row r="29" spans="1:18" ht="13.15" customHeight="1">
      <c r="A29" s="13"/>
      <c r="B29" s="226" t="s">
        <v>1096</v>
      </c>
      <c r="C29" s="226"/>
      <c r="D29" s="226"/>
      <c r="E29" s="226"/>
      <c r="F29" s="226"/>
      <c r="G29" s="226"/>
      <c r="H29" s="226"/>
    </row>
    <row r="30" spans="1:18">
      <c r="A30" s="13"/>
      <c r="B30" s="226" t="str">
        <f>B3</f>
        <v>MARKET RISK PREMIUM DERIVED FROM S&amp;P 500 - ALL COMPANIES</v>
      </c>
      <c r="C30" s="226"/>
      <c r="D30" s="226"/>
      <c r="E30" s="226"/>
      <c r="F30" s="226"/>
      <c r="G30" s="226"/>
      <c r="H30" s="226"/>
    </row>
    <row r="31" spans="1:18">
      <c r="A31" s="13"/>
      <c r="B31" s="225" t="s">
        <v>1087</v>
      </c>
      <c r="C31" s="225"/>
      <c r="D31" s="225"/>
      <c r="E31" s="225"/>
      <c r="F31" s="225"/>
      <c r="G31" s="225"/>
      <c r="H31" s="225"/>
    </row>
    <row r="32" spans="1:18">
      <c r="A32" s="13"/>
      <c r="B32" s="13"/>
      <c r="C32" s="13"/>
      <c r="D32" s="13"/>
      <c r="E32" s="13"/>
      <c r="F32" s="13"/>
      <c r="G32" s="13"/>
      <c r="H32" s="13"/>
    </row>
    <row r="33" spans="1:18" ht="13.5" thickBot="1">
      <c r="A33" s="13"/>
      <c r="B33" s="13"/>
      <c r="C33" s="13"/>
      <c r="D33" s="63" t="s">
        <v>36</v>
      </c>
      <c r="E33" s="63" t="s">
        <v>37</v>
      </c>
      <c r="F33" s="63" t="s">
        <v>38</v>
      </c>
      <c r="G33" s="63" t="s">
        <v>39</v>
      </c>
      <c r="H33" s="63" t="s">
        <v>40</v>
      </c>
    </row>
    <row r="34" spans="1:18" ht="63.75">
      <c r="A34" s="13"/>
      <c r="B34" s="139" t="s">
        <v>1</v>
      </c>
      <c r="C34" s="139" t="s">
        <v>2</v>
      </c>
      <c r="D34" s="140" t="s">
        <v>1304</v>
      </c>
      <c r="E34" s="141" t="s">
        <v>1089</v>
      </c>
      <c r="F34" s="141" t="s">
        <v>1090</v>
      </c>
      <c r="G34" s="141" t="s">
        <v>1091</v>
      </c>
      <c r="H34" s="120" t="s">
        <v>1092</v>
      </c>
    </row>
    <row r="35" spans="1:18">
      <c r="A35" s="13"/>
      <c r="B35" s="10" t="str">
        <f t="shared" ref="B35:C41" si="5">B8</f>
        <v>Atmos Energy Corporation</v>
      </c>
      <c r="C35" s="10" t="str">
        <f t="shared" si="5"/>
        <v>ATO</v>
      </c>
      <c r="D35" s="41">
        <v>4.6599999999999996E-2</v>
      </c>
      <c r="E35" s="16">
        <f t="shared" ref="E35:F41" si="6">E8</f>
        <v>0.75</v>
      </c>
      <c r="F35" s="15">
        <f t="shared" si="6"/>
        <v>0.14844634678772839</v>
      </c>
      <c r="G35" s="17">
        <f t="shared" ref="G35:G41" si="7">F35-D35</f>
        <v>0.10184634678772839</v>
      </c>
      <c r="H35" s="37">
        <f t="shared" ref="H35:H41" si="8">G35*E35+D35</f>
        <v>0.12298476009079629</v>
      </c>
    </row>
    <row r="36" spans="1:18">
      <c r="A36" s="13"/>
      <c r="B36" s="10" t="str">
        <f t="shared" si="5"/>
        <v>New Jersey Resources Corporation</v>
      </c>
      <c r="C36" s="10" t="str">
        <f t="shared" si="5"/>
        <v>NJR</v>
      </c>
      <c r="D36" s="41">
        <f>D35</f>
        <v>4.6599999999999996E-2</v>
      </c>
      <c r="E36" s="16">
        <f t="shared" si="6"/>
        <v>0.8</v>
      </c>
      <c r="F36" s="15">
        <f t="shared" si="6"/>
        <v>0.14844634678772839</v>
      </c>
      <c r="G36" s="17">
        <f t="shared" si="7"/>
        <v>0.10184634678772839</v>
      </c>
      <c r="H36" s="37">
        <f t="shared" si="8"/>
        <v>0.12807707743018271</v>
      </c>
    </row>
    <row r="37" spans="1:18">
      <c r="A37" s="13"/>
      <c r="B37" s="10" t="str">
        <f t="shared" si="5"/>
        <v>NiSource Inc.</v>
      </c>
      <c r="C37" s="10" t="str">
        <f t="shared" si="5"/>
        <v>NI</v>
      </c>
      <c r="D37" s="41">
        <f t="shared" ref="D37:D41" si="9">D36</f>
        <v>4.6599999999999996E-2</v>
      </c>
      <c r="E37" s="16">
        <f t="shared" si="6"/>
        <v>0.8</v>
      </c>
      <c r="F37" s="15">
        <f t="shared" si="6"/>
        <v>0.14844634678772839</v>
      </c>
      <c r="G37" s="17">
        <f>F37-D37</f>
        <v>0.10184634678772839</v>
      </c>
      <c r="H37" s="37">
        <f>G37*E37+D37</f>
        <v>0.12807707743018271</v>
      </c>
    </row>
    <row r="38" spans="1:18">
      <c r="A38" s="13"/>
      <c r="B38" s="10" t="str">
        <f t="shared" si="5"/>
        <v>Northwest Natural Gas Company</v>
      </c>
      <c r="C38" s="10" t="str">
        <f t="shared" si="5"/>
        <v>NWN</v>
      </c>
      <c r="D38" s="41">
        <f t="shared" si="9"/>
        <v>4.6599999999999996E-2</v>
      </c>
      <c r="E38" s="16">
        <f t="shared" si="6"/>
        <v>0.75</v>
      </c>
      <c r="F38" s="15">
        <f t="shared" si="6"/>
        <v>0.14844634678772839</v>
      </c>
      <c r="G38" s="17">
        <f t="shared" si="7"/>
        <v>0.10184634678772839</v>
      </c>
      <c r="H38" s="37">
        <f t="shared" si="8"/>
        <v>0.12298476009079629</v>
      </c>
    </row>
    <row r="39" spans="1:18">
      <c r="A39" s="13"/>
      <c r="B39" s="10" t="str">
        <f t="shared" si="5"/>
        <v>ONE Gas Inc.</v>
      </c>
      <c r="C39" s="10" t="str">
        <f t="shared" si="5"/>
        <v>OGS</v>
      </c>
      <c r="D39" s="41">
        <f t="shared" si="9"/>
        <v>4.6599999999999996E-2</v>
      </c>
      <c r="E39" s="16">
        <f t="shared" si="6"/>
        <v>0.75</v>
      </c>
      <c r="F39" s="15">
        <f t="shared" si="6"/>
        <v>0.14844634678772839</v>
      </c>
      <c r="G39" s="17">
        <f t="shared" si="7"/>
        <v>0.10184634678772839</v>
      </c>
      <c r="H39" s="37">
        <f t="shared" si="8"/>
        <v>0.12298476009079629</v>
      </c>
    </row>
    <row r="40" spans="1:18">
      <c r="A40" s="13"/>
      <c r="B40" s="10" t="str">
        <f t="shared" si="5"/>
        <v>Southwest Gas Holdings, Inc.</v>
      </c>
      <c r="C40" s="10" t="str">
        <f t="shared" si="5"/>
        <v>SWX</v>
      </c>
      <c r="D40" s="41">
        <f t="shared" si="9"/>
        <v>4.6599999999999996E-2</v>
      </c>
      <c r="E40" s="16">
        <f t="shared" si="6"/>
        <v>0.75</v>
      </c>
      <c r="F40" s="15">
        <f t="shared" si="6"/>
        <v>0.14844634678772839</v>
      </c>
      <c r="G40" s="17">
        <f t="shared" ref="G40" si="10">F40-D40</f>
        <v>0.10184634678772839</v>
      </c>
      <c r="H40" s="37">
        <f t="shared" ref="H40" si="11">G40*E40+D40</f>
        <v>0.12298476009079629</v>
      </c>
    </row>
    <row r="41" spans="1:18">
      <c r="A41" s="13"/>
      <c r="B41" s="121" t="str">
        <f t="shared" si="5"/>
        <v>Spire, Inc.</v>
      </c>
      <c r="C41" s="121" t="str">
        <f t="shared" si="5"/>
        <v>SR</v>
      </c>
      <c r="D41" s="162">
        <f t="shared" si="9"/>
        <v>4.6599999999999996E-2</v>
      </c>
      <c r="E41" s="163">
        <f t="shared" si="6"/>
        <v>0.75</v>
      </c>
      <c r="F41" s="166">
        <f t="shared" si="6"/>
        <v>0.14844634678772839</v>
      </c>
      <c r="G41" s="164">
        <f t="shared" si="7"/>
        <v>0.10184634678772839</v>
      </c>
      <c r="H41" s="165">
        <f t="shared" si="8"/>
        <v>0.12298476009079629</v>
      </c>
      <c r="J41" s="54"/>
      <c r="K41" s="11"/>
    </row>
    <row r="42" spans="1:18">
      <c r="A42" s="13"/>
      <c r="B42" s="10"/>
      <c r="C42" s="10"/>
      <c r="D42" s="41"/>
      <c r="E42" s="16"/>
      <c r="F42" s="15"/>
      <c r="G42" s="17"/>
      <c r="H42" s="37"/>
      <c r="J42" s="54"/>
      <c r="K42" s="170"/>
    </row>
    <row r="43" spans="1:18">
      <c r="A43" s="13"/>
      <c r="B43" s="90" t="s">
        <v>33</v>
      </c>
      <c r="C43" s="90"/>
      <c r="D43" s="90"/>
      <c r="E43" s="91">
        <f>MEDIAN(E35:E41)</f>
        <v>0.75</v>
      </c>
      <c r="F43" s="92"/>
      <c r="G43" s="92"/>
      <c r="H43" s="92">
        <f>MEDIAN(H35:H41)</f>
        <v>0.12298476009079629</v>
      </c>
      <c r="K43" s="6"/>
    </row>
    <row r="44" spans="1:18" ht="13.5" thickBot="1">
      <c r="A44" s="13"/>
      <c r="B44" s="58" t="s">
        <v>34</v>
      </c>
      <c r="C44" s="47"/>
      <c r="D44" s="47"/>
      <c r="E44" s="57">
        <f>AVERAGE(E35:E41)</f>
        <v>0.76428571428571423</v>
      </c>
      <c r="F44" s="48"/>
      <c r="G44" s="48"/>
      <c r="H44" s="48">
        <f>AVERAGE(H35:H41)</f>
        <v>0.12443970790204954</v>
      </c>
    </row>
    <row r="45" spans="1:18">
      <c r="A45" s="13"/>
      <c r="B45" s="42"/>
      <c r="C45" s="13"/>
      <c r="D45" s="13"/>
      <c r="E45" s="64"/>
      <c r="F45" s="15"/>
      <c r="G45" s="15"/>
      <c r="H45" s="15"/>
    </row>
    <row r="46" spans="1:18">
      <c r="B46" s="90" t="s">
        <v>1280</v>
      </c>
      <c r="C46" s="90"/>
      <c r="D46" s="90"/>
      <c r="E46" s="91">
        <f>MEDIAN(E35:E40)</f>
        <v>0.75</v>
      </c>
      <c r="F46" s="92"/>
      <c r="G46" s="92"/>
      <c r="H46" s="187">
        <f>MEDIAN(H35:H40)</f>
        <v>0.12298476009079629</v>
      </c>
      <c r="P46" s="6"/>
      <c r="Q46" s="6"/>
      <c r="R46" s="8"/>
    </row>
    <row r="47" spans="1:18" ht="13.5" thickBot="1">
      <c r="B47" s="58" t="s">
        <v>1281</v>
      </c>
      <c r="C47" s="47"/>
      <c r="D47" s="47"/>
      <c r="E47" s="57">
        <f>AVERAGE(E35:E40)</f>
        <v>0.76666666666666661</v>
      </c>
      <c r="F47" s="48"/>
      <c r="G47" s="48"/>
      <c r="H47" s="188">
        <f>AVERAGE(H35:H40)</f>
        <v>0.12468219920392509</v>
      </c>
      <c r="P47" s="6"/>
      <c r="Q47" s="6"/>
      <c r="R47" s="8"/>
    </row>
    <row r="48" spans="1:18">
      <c r="B48" s="1"/>
      <c r="C48" s="2"/>
      <c r="D48" s="4"/>
      <c r="E48" s="4"/>
      <c r="F48" s="5"/>
      <c r="G48" s="5"/>
      <c r="H48" s="5"/>
      <c r="I48" s="5"/>
      <c r="J48" s="5"/>
      <c r="K48" s="5"/>
      <c r="L48" s="5"/>
      <c r="M48" s="5"/>
      <c r="N48" s="5"/>
      <c r="O48" s="11"/>
      <c r="P48" s="6"/>
      <c r="Q48" s="6"/>
      <c r="R48" s="8"/>
    </row>
    <row r="49" spans="1:8">
      <c r="A49" s="13"/>
      <c r="B49" s="138" t="s">
        <v>43</v>
      </c>
      <c r="C49" s="13"/>
      <c r="D49" s="13"/>
      <c r="E49" s="13"/>
      <c r="F49" s="13"/>
      <c r="G49" s="13"/>
      <c r="H49" s="13"/>
    </row>
    <row r="50" spans="1:8">
      <c r="A50" s="13"/>
      <c r="B50" s="42" t="s">
        <v>1301</v>
      </c>
      <c r="C50" s="13"/>
      <c r="D50" s="13"/>
      <c r="E50" s="13"/>
      <c r="F50" s="13"/>
      <c r="G50" s="13"/>
      <c r="H50" s="13"/>
    </row>
    <row r="51" spans="1:8">
      <c r="A51" s="13"/>
      <c r="B51" s="42" t="str">
        <f>B24</f>
        <v>[2] Source: Value Line Reports</v>
      </c>
      <c r="C51" s="13"/>
      <c r="D51" s="13"/>
      <c r="E51" s="13"/>
      <c r="F51" s="13"/>
      <c r="G51" s="13"/>
      <c r="H51" s="13"/>
    </row>
    <row r="52" spans="1:8">
      <c r="A52" s="13"/>
      <c r="B52" s="42" t="str">
        <f>B25</f>
        <v>[3] Source: Exhibit JCN-5, page 1</v>
      </c>
      <c r="C52" s="13"/>
      <c r="D52" s="13"/>
      <c r="E52" s="13"/>
      <c r="F52" s="13"/>
      <c r="G52" s="13"/>
      <c r="H52" s="13"/>
    </row>
    <row r="53" spans="1:8">
      <c r="A53" s="13"/>
      <c r="B53" s="13" t="s">
        <v>1094</v>
      </c>
      <c r="C53" s="13"/>
      <c r="D53" s="13"/>
      <c r="E53" s="13"/>
      <c r="F53" s="13"/>
      <c r="G53" s="13"/>
      <c r="H53" s="13"/>
    </row>
    <row r="54" spans="1:8">
      <c r="A54" s="13"/>
      <c r="B54" s="13" t="s">
        <v>1095</v>
      </c>
      <c r="C54" s="13"/>
      <c r="D54" s="13"/>
      <c r="E54" s="13"/>
      <c r="F54" s="13"/>
      <c r="G54" s="13"/>
      <c r="H54" s="13"/>
    </row>
    <row r="55" spans="1:8">
      <c r="A55" s="13"/>
      <c r="B55" s="13"/>
      <c r="C55" s="13"/>
      <c r="D55" s="13"/>
      <c r="E55" s="13"/>
      <c r="F55" s="13"/>
      <c r="G55" s="13"/>
      <c r="H55" s="13"/>
    </row>
    <row r="56" spans="1:8" ht="13.15" customHeight="1">
      <c r="A56" s="13"/>
      <c r="B56" s="226" t="s">
        <v>1097</v>
      </c>
      <c r="C56" s="226"/>
      <c r="D56" s="226"/>
      <c r="E56" s="226"/>
      <c r="F56" s="226"/>
      <c r="G56" s="226"/>
      <c r="H56" s="226"/>
    </row>
    <row r="57" spans="1:8">
      <c r="A57" s="13"/>
      <c r="B57" s="226" t="str">
        <f>B30</f>
        <v>MARKET RISK PREMIUM DERIVED FROM S&amp;P 500 - ALL COMPANIES</v>
      </c>
      <c r="C57" s="226"/>
      <c r="D57" s="226"/>
      <c r="E57" s="226"/>
      <c r="F57" s="226"/>
      <c r="G57" s="226"/>
      <c r="H57" s="226"/>
    </row>
    <row r="58" spans="1:8">
      <c r="A58" s="13"/>
      <c r="B58" s="225" t="s">
        <v>1087</v>
      </c>
      <c r="C58" s="225"/>
      <c r="D58" s="225"/>
      <c r="E58" s="225"/>
      <c r="F58" s="225"/>
      <c r="G58" s="225"/>
      <c r="H58" s="225"/>
    </row>
    <row r="59" spans="1:8">
      <c r="A59" s="13"/>
      <c r="B59" s="13"/>
      <c r="C59" s="13"/>
      <c r="D59" s="13"/>
      <c r="E59" s="13"/>
      <c r="F59" s="13"/>
      <c r="G59" s="13"/>
      <c r="H59" s="13"/>
    </row>
    <row r="60" spans="1:8" ht="13.5" thickBot="1">
      <c r="A60" s="13"/>
      <c r="B60" s="13"/>
      <c r="C60" s="13"/>
      <c r="D60" s="63" t="s">
        <v>36</v>
      </c>
      <c r="E60" s="63" t="s">
        <v>37</v>
      </c>
      <c r="F60" s="63" t="s">
        <v>38</v>
      </c>
      <c r="G60" s="63" t="s">
        <v>39</v>
      </c>
      <c r="H60" s="63" t="s">
        <v>40</v>
      </c>
    </row>
    <row r="61" spans="1:8" ht="51">
      <c r="A61" s="13"/>
      <c r="B61" s="139" t="s">
        <v>1</v>
      </c>
      <c r="C61" s="139" t="s">
        <v>2</v>
      </c>
      <c r="D61" s="140" t="s">
        <v>1303</v>
      </c>
      <c r="E61" s="141" t="s">
        <v>1089</v>
      </c>
      <c r="F61" s="141" t="s">
        <v>1090</v>
      </c>
      <c r="G61" s="141" t="s">
        <v>1091</v>
      </c>
      <c r="H61" s="120" t="s">
        <v>1092</v>
      </c>
    </row>
    <row r="62" spans="1:8">
      <c r="A62" s="13"/>
      <c r="B62" s="10" t="str">
        <f t="shared" ref="B62:C68" si="12">B35</f>
        <v>Atmos Energy Corporation</v>
      </c>
      <c r="C62" s="10" t="str">
        <f t="shared" si="12"/>
        <v>ATO</v>
      </c>
      <c r="D62" s="12">
        <v>4.3999999999999997E-2</v>
      </c>
      <c r="E62" s="16">
        <f t="shared" ref="E62:E68" si="13">E8</f>
        <v>0.75</v>
      </c>
      <c r="F62" s="15">
        <f t="shared" ref="F62:F68" si="14">F35</f>
        <v>0.14844634678772839</v>
      </c>
      <c r="G62" s="17">
        <f t="shared" ref="G62:G68" si="15">F62-D62</f>
        <v>0.10444634678772839</v>
      </c>
      <c r="H62" s="37">
        <f t="shared" ref="H62:H68" si="16">G62*E62+D62</f>
        <v>0.12233476009079629</v>
      </c>
    </row>
    <row r="63" spans="1:8">
      <c r="A63" s="13"/>
      <c r="B63" s="10" t="str">
        <f t="shared" si="12"/>
        <v>New Jersey Resources Corporation</v>
      </c>
      <c r="C63" s="10" t="str">
        <f t="shared" si="12"/>
        <v>NJR</v>
      </c>
      <c r="D63" s="41">
        <f>D62</f>
        <v>4.3999999999999997E-2</v>
      </c>
      <c r="E63" s="16">
        <f t="shared" si="13"/>
        <v>0.8</v>
      </c>
      <c r="F63" s="15">
        <f t="shared" si="14"/>
        <v>0.14844634678772839</v>
      </c>
      <c r="G63" s="17">
        <f t="shared" si="15"/>
        <v>0.10444634678772839</v>
      </c>
      <c r="H63" s="37">
        <f t="shared" si="16"/>
        <v>0.12755707743018271</v>
      </c>
    </row>
    <row r="64" spans="1:8">
      <c r="A64" s="13"/>
      <c r="B64" s="10" t="str">
        <f t="shared" si="12"/>
        <v>NiSource Inc.</v>
      </c>
      <c r="C64" s="10" t="str">
        <f t="shared" si="12"/>
        <v>NI</v>
      </c>
      <c r="D64" s="41">
        <f t="shared" ref="D64:D68" si="17">D63</f>
        <v>4.3999999999999997E-2</v>
      </c>
      <c r="E64" s="16">
        <f t="shared" si="13"/>
        <v>0.8</v>
      </c>
      <c r="F64" s="15">
        <f t="shared" si="14"/>
        <v>0.14844634678772839</v>
      </c>
      <c r="G64" s="17">
        <f>F64-D64</f>
        <v>0.10444634678772839</v>
      </c>
      <c r="H64" s="37">
        <f>G64*E64+D64</f>
        <v>0.12755707743018271</v>
      </c>
    </row>
    <row r="65" spans="1:18">
      <c r="A65" s="13"/>
      <c r="B65" s="10" t="str">
        <f t="shared" si="12"/>
        <v>Northwest Natural Gas Company</v>
      </c>
      <c r="C65" s="10" t="str">
        <f t="shared" si="12"/>
        <v>NWN</v>
      </c>
      <c r="D65" s="41">
        <f t="shared" si="17"/>
        <v>4.3999999999999997E-2</v>
      </c>
      <c r="E65" s="16">
        <f t="shared" si="13"/>
        <v>0.75</v>
      </c>
      <c r="F65" s="15">
        <f t="shared" si="14"/>
        <v>0.14844634678772839</v>
      </c>
      <c r="G65" s="17">
        <f t="shared" si="15"/>
        <v>0.10444634678772839</v>
      </c>
      <c r="H65" s="37">
        <f t="shared" si="16"/>
        <v>0.12233476009079629</v>
      </c>
    </row>
    <row r="66" spans="1:18">
      <c r="A66" s="13"/>
      <c r="B66" s="10" t="str">
        <f t="shared" si="12"/>
        <v>ONE Gas Inc.</v>
      </c>
      <c r="C66" s="10" t="str">
        <f t="shared" si="12"/>
        <v>OGS</v>
      </c>
      <c r="D66" s="41">
        <f t="shared" si="17"/>
        <v>4.3999999999999997E-2</v>
      </c>
      <c r="E66" s="16">
        <f t="shared" si="13"/>
        <v>0.75</v>
      </c>
      <c r="F66" s="15">
        <f t="shared" si="14"/>
        <v>0.14844634678772839</v>
      </c>
      <c r="G66" s="17">
        <f t="shared" si="15"/>
        <v>0.10444634678772839</v>
      </c>
      <c r="H66" s="37">
        <f t="shared" si="16"/>
        <v>0.12233476009079629</v>
      </c>
    </row>
    <row r="67" spans="1:18">
      <c r="A67" s="13"/>
      <c r="B67" s="10" t="str">
        <f t="shared" si="12"/>
        <v>Southwest Gas Holdings, Inc.</v>
      </c>
      <c r="C67" s="10" t="str">
        <f t="shared" si="12"/>
        <v>SWX</v>
      </c>
      <c r="D67" s="41">
        <f t="shared" si="17"/>
        <v>4.3999999999999997E-2</v>
      </c>
      <c r="E67" s="16">
        <f t="shared" si="13"/>
        <v>0.75</v>
      </c>
      <c r="F67" s="15">
        <f t="shared" si="14"/>
        <v>0.14844634678772839</v>
      </c>
      <c r="G67" s="17">
        <f t="shared" ref="G67" si="18">F67-D67</f>
        <v>0.10444634678772839</v>
      </c>
      <c r="H67" s="37">
        <f t="shared" ref="H67" si="19">G67*E67+D67</f>
        <v>0.12233476009079629</v>
      </c>
    </row>
    <row r="68" spans="1:18">
      <c r="A68" s="13"/>
      <c r="B68" s="121" t="str">
        <f t="shared" si="12"/>
        <v>Spire, Inc.</v>
      </c>
      <c r="C68" s="121" t="str">
        <f t="shared" si="12"/>
        <v>SR</v>
      </c>
      <c r="D68" s="162">
        <f t="shared" si="17"/>
        <v>4.3999999999999997E-2</v>
      </c>
      <c r="E68" s="163">
        <f t="shared" si="13"/>
        <v>0.75</v>
      </c>
      <c r="F68" s="166">
        <f t="shared" si="14"/>
        <v>0.14844634678772839</v>
      </c>
      <c r="G68" s="164">
        <f t="shared" si="15"/>
        <v>0.10444634678772839</v>
      </c>
      <c r="H68" s="165">
        <f t="shared" si="16"/>
        <v>0.12233476009079629</v>
      </c>
      <c r="J68" s="54"/>
      <c r="K68" s="11"/>
    </row>
    <row r="69" spans="1:18">
      <c r="A69" s="13"/>
      <c r="B69" s="10"/>
      <c r="C69" s="10"/>
      <c r="D69" s="41"/>
      <c r="E69" s="16"/>
      <c r="F69" s="15"/>
      <c r="G69" s="17"/>
      <c r="H69" s="37"/>
      <c r="J69" s="54"/>
      <c r="K69" s="170"/>
    </row>
    <row r="70" spans="1:18">
      <c r="A70" s="13"/>
      <c r="B70" s="90" t="s">
        <v>33</v>
      </c>
      <c r="C70" s="90"/>
      <c r="D70" s="90"/>
      <c r="E70" s="91">
        <f>MEDIAN(E62:E68)</f>
        <v>0.75</v>
      </c>
      <c r="F70" s="92"/>
      <c r="G70" s="92"/>
      <c r="H70" s="92">
        <f>MEDIAN(H62:H68)</f>
        <v>0.12233476009079629</v>
      </c>
      <c r="K70" s="6"/>
    </row>
    <row r="71" spans="1:18" ht="13.5" thickBot="1">
      <c r="A71" s="13"/>
      <c r="B71" s="58" t="s">
        <v>34</v>
      </c>
      <c r="C71" s="47"/>
      <c r="D71" s="47"/>
      <c r="E71" s="57">
        <f>AVERAGE(E62:E68)</f>
        <v>0.76428571428571423</v>
      </c>
      <c r="F71" s="48"/>
      <c r="G71" s="48"/>
      <c r="H71" s="48">
        <f>AVERAGE(H62:H68)</f>
        <v>0.12382685075919241</v>
      </c>
    </row>
    <row r="72" spans="1:18">
      <c r="A72" s="13"/>
      <c r="B72" s="59"/>
      <c r="C72" s="13"/>
      <c r="D72" s="13"/>
      <c r="E72" s="13"/>
      <c r="F72" s="14"/>
      <c r="G72" s="14"/>
      <c r="H72" s="14"/>
    </row>
    <row r="73" spans="1:18">
      <c r="B73" s="90" t="s">
        <v>1280</v>
      </c>
      <c r="C73" s="90"/>
      <c r="D73" s="90"/>
      <c r="E73" s="91">
        <f>MEDIAN(E62:E67)</f>
        <v>0.75</v>
      </c>
      <c r="F73" s="92"/>
      <c r="G73" s="92"/>
      <c r="H73" s="187">
        <f>MEDIAN(H62:H67)</f>
        <v>0.12233476009079629</v>
      </c>
      <c r="P73" s="6"/>
      <c r="Q73" s="6"/>
      <c r="R73" s="8"/>
    </row>
    <row r="74" spans="1:18" ht="13.5" thickBot="1">
      <c r="B74" s="58" t="s">
        <v>1281</v>
      </c>
      <c r="C74" s="47"/>
      <c r="D74" s="47"/>
      <c r="E74" s="57">
        <f>AVERAGE(E62:E67)</f>
        <v>0.76666666666666661</v>
      </c>
      <c r="F74" s="48"/>
      <c r="G74" s="48"/>
      <c r="H74" s="188">
        <f>AVERAGE(H62:H67)</f>
        <v>0.12407553253725843</v>
      </c>
      <c r="P74" s="6"/>
      <c r="Q74" s="6"/>
      <c r="R74" s="8"/>
    </row>
    <row r="75" spans="1:18">
      <c r="B75" s="1"/>
      <c r="C75" s="2"/>
      <c r="D75" s="4"/>
      <c r="E75" s="4"/>
      <c r="F75" s="5"/>
      <c r="G75" s="5"/>
      <c r="H75" s="5"/>
      <c r="I75" s="5"/>
      <c r="J75" s="5"/>
      <c r="K75" s="5"/>
      <c r="L75" s="5"/>
      <c r="M75" s="5"/>
      <c r="N75" s="5"/>
      <c r="O75" s="11"/>
      <c r="P75" s="6"/>
      <c r="Q75" s="6"/>
      <c r="R75" s="8"/>
    </row>
    <row r="76" spans="1:18">
      <c r="A76" s="13"/>
      <c r="B76" s="138" t="s">
        <v>43</v>
      </c>
      <c r="C76" s="13"/>
      <c r="D76" s="13"/>
      <c r="E76" s="13"/>
      <c r="F76" s="13"/>
      <c r="G76" s="13"/>
      <c r="H76" s="13"/>
    </row>
    <row r="77" spans="1:18">
      <c r="A77" s="13"/>
      <c r="B77" s="42" t="s">
        <v>1302</v>
      </c>
      <c r="C77" s="13"/>
      <c r="D77" s="13"/>
      <c r="E77" s="13"/>
      <c r="F77" s="13"/>
      <c r="G77" s="13"/>
      <c r="H77" s="13"/>
    </row>
    <row r="78" spans="1:18">
      <c r="A78" s="13"/>
      <c r="B78" s="42" t="str">
        <f>B51</f>
        <v>[2] Source: Value Line Reports</v>
      </c>
      <c r="C78" s="13"/>
      <c r="D78" s="13"/>
      <c r="E78" s="13"/>
      <c r="F78" s="13"/>
      <c r="G78" s="13"/>
      <c r="H78" s="13"/>
    </row>
    <row r="79" spans="1:18">
      <c r="A79" s="13"/>
      <c r="B79" s="42" t="str">
        <f>B52</f>
        <v>[3] Source: Exhibit JCN-5, page 1</v>
      </c>
      <c r="C79" s="13"/>
      <c r="D79" s="13"/>
      <c r="E79" s="13"/>
      <c r="F79" s="13"/>
      <c r="G79" s="13"/>
      <c r="H79" s="13"/>
    </row>
    <row r="80" spans="1:18">
      <c r="A80" s="13"/>
      <c r="B80" s="13" t="s">
        <v>1094</v>
      </c>
      <c r="C80" s="13"/>
      <c r="D80" s="13"/>
      <c r="E80" s="13"/>
      <c r="F80" s="13"/>
      <c r="G80" s="13"/>
      <c r="H80" s="13"/>
    </row>
    <row r="81" spans="1:12">
      <c r="A81" s="13"/>
      <c r="B81" s="13" t="s">
        <v>1095</v>
      </c>
      <c r="C81" s="13"/>
      <c r="D81" s="13"/>
      <c r="E81" s="13"/>
      <c r="F81" s="13"/>
      <c r="G81" s="13"/>
      <c r="H81" s="13"/>
    </row>
    <row r="83" spans="1:12">
      <c r="B83" s="13"/>
      <c r="C83" s="13"/>
      <c r="D83" s="13"/>
      <c r="E83" s="13"/>
      <c r="F83" s="13"/>
      <c r="G83" s="13"/>
      <c r="H83" s="13"/>
    </row>
    <row r="84" spans="1:12" ht="13.15" customHeight="1">
      <c r="B84" s="226" t="s">
        <v>1098</v>
      </c>
      <c r="C84" s="226"/>
      <c r="D84" s="226"/>
      <c r="E84" s="226"/>
      <c r="F84" s="226"/>
      <c r="G84" s="226"/>
      <c r="H84" s="226"/>
    </row>
    <row r="85" spans="1:12">
      <c r="B85" s="226" t="str">
        <f>B57</f>
        <v>MARKET RISK PREMIUM DERIVED FROM S&amp;P 500 - ALL COMPANIES</v>
      </c>
      <c r="C85" s="226"/>
      <c r="D85" s="226"/>
      <c r="E85" s="226"/>
      <c r="F85" s="226"/>
      <c r="G85" s="226"/>
      <c r="H85" s="226"/>
    </row>
    <row r="86" spans="1:12">
      <c r="B86" s="225" t="s">
        <v>1087</v>
      </c>
      <c r="C86" s="225"/>
      <c r="D86" s="225"/>
      <c r="E86" s="225"/>
      <c r="F86" s="225"/>
      <c r="G86" s="225"/>
      <c r="H86" s="225"/>
    </row>
    <row r="87" spans="1:12">
      <c r="B87" s="13"/>
      <c r="C87" s="13"/>
      <c r="D87" s="13"/>
      <c r="E87" s="13"/>
      <c r="F87" s="13"/>
      <c r="G87" s="13"/>
      <c r="H87" s="13"/>
    </row>
    <row r="88" spans="1:12" ht="13.5" thickBot="1">
      <c r="B88" s="13"/>
      <c r="C88" s="13"/>
      <c r="D88" s="63" t="s">
        <v>36</v>
      </c>
      <c r="E88" s="63" t="s">
        <v>37</v>
      </c>
      <c r="F88" s="63" t="s">
        <v>38</v>
      </c>
      <c r="G88" s="63" t="s">
        <v>39</v>
      </c>
      <c r="H88" s="63" t="s">
        <v>40</v>
      </c>
    </row>
    <row r="89" spans="1:12" ht="51">
      <c r="B89" s="139" t="s">
        <v>1</v>
      </c>
      <c r="C89" s="139" t="s">
        <v>2</v>
      </c>
      <c r="D89" s="140" t="str">
        <f t="shared" ref="D89:D96" si="20">D7</f>
        <v>Current 30-day average of 30-year U.S. Treasury bond yield</v>
      </c>
      <c r="E89" s="141" t="s">
        <v>1089</v>
      </c>
      <c r="F89" s="141" t="s">
        <v>1090</v>
      </c>
      <c r="G89" s="141" t="s">
        <v>1091</v>
      </c>
      <c r="H89" s="120" t="s">
        <v>1092</v>
      </c>
    </row>
    <row r="90" spans="1:12">
      <c r="B90" s="10" t="str">
        <f t="shared" ref="B90:C96" si="21">B62</f>
        <v>Atmos Energy Corporation</v>
      </c>
      <c r="C90" s="10" t="str">
        <f t="shared" si="21"/>
        <v>ATO</v>
      </c>
      <c r="D90" s="12">
        <f t="shared" si="20"/>
        <v>4.7961111111111128E-2</v>
      </c>
      <c r="E90" s="16">
        <v>0.7195994138012487</v>
      </c>
      <c r="F90" s="15">
        <f t="shared" ref="F90:F96" si="22">F62</f>
        <v>0.14844634678772839</v>
      </c>
      <c r="G90" s="17">
        <f t="shared" ref="G90:G96" si="23">F90-D90</f>
        <v>0.10048523567661727</v>
      </c>
      <c r="H90" s="37">
        <f t="shared" ref="H90:H96" si="24">G90*E90+D90</f>
        <v>0.12027022779968524</v>
      </c>
      <c r="K90" s="158"/>
      <c r="L90" s="159"/>
    </row>
    <row r="91" spans="1:12">
      <c r="A91" s="13"/>
      <c r="B91" s="10" t="str">
        <f t="shared" si="21"/>
        <v>New Jersey Resources Corporation</v>
      </c>
      <c r="C91" s="10" t="str">
        <f t="shared" si="21"/>
        <v>NJR</v>
      </c>
      <c r="D91" s="12">
        <f t="shared" si="20"/>
        <v>4.7961111111111128E-2</v>
      </c>
      <c r="E91" s="16">
        <v>0.75952773325296485</v>
      </c>
      <c r="F91" s="15">
        <f t="shared" si="22"/>
        <v>0.14844634678772839</v>
      </c>
      <c r="G91" s="17">
        <f t="shared" si="23"/>
        <v>0.10048523567661727</v>
      </c>
      <c r="H91" s="37">
        <f t="shared" si="24"/>
        <v>0.1242824343899622</v>
      </c>
      <c r="K91" s="158"/>
      <c r="L91" s="159"/>
    </row>
    <row r="92" spans="1:12">
      <c r="B92" s="10" t="str">
        <f t="shared" si="21"/>
        <v>NiSource Inc.</v>
      </c>
      <c r="C92" s="10" t="str">
        <f t="shared" si="21"/>
        <v>NI</v>
      </c>
      <c r="D92" s="12">
        <f t="shared" si="20"/>
        <v>4.7961111111111128E-2</v>
      </c>
      <c r="E92" s="16">
        <v>0.76411627831530016</v>
      </c>
      <c r="F92" s="15">
        <f t="shared" si="22"/>
        <v>0.14844634678772839</v>
      </c>
      <c r="G92" s="17">
        <f>F92-D92</f>
        <v>0.10048523567661727</v>
      </c>
      <c r="H92" s="37">
        <f>G92*E92+D92</f>
        <v>0.12474351542196374</v>
      </c>
      <c r="K92" s="158"/>
      <c r="L92" s="159"/>
    </row>
    <row r="93" spans="1:12">
      <c r="B93" s="10" t="str">
        <f t="shared" si="21"/>
        <v>Northwest Natural Gas Company</v>
      </c>
      <c r="C93" s="10" t="str">
        <f t="shared" si="21"/>
        <v>NWN</v>
      </c>
      <c r="D93" s="12">
        <f t="shared" si="20"/>
        <v>4.7961111111111128E-2</v>
      </c>
      <c r="E93" s="16">
        <v>0.67177558369048329</v>
      </c>
      <c r="F93" s="15">
        <f t="shared" si="22"/>
        <v>0.14844634678772839</v>
      </c>
      <c r="G93" s="17">
        <f t="shared" si="23"/>
        <v>0.10048523567661727</v>
      </c>
      <c r="H93" s="37">
        <f t="shared" si="24"/>
        <v>0.11546463896004647</v>
      </c>
      <c r="K93" s="158"/>
      <c r="L93" s="159"/>
    </row>
    <row r="94" spans="1:12">
      <c r="B94" s="10" t="str">
        <f t="shared" si="21"/>
        <v>ONE Gas Inc.</v>
      </c>
      <c r="C94" s="10" t="str">
        <f t="shared" si="21"/>
        <v>OGS</v>
      </c>
      <c r="D94" s="12">
        <f t="shared" si="20"/>
        <v>4.7961111111111128E-2</v>
      </c>
      <c r="E94" s="16">
        <v>0.7366188226290904</v>
      </c>
      <c r="F94" s="15">
        <f t="shared" si="22"/>
        <v>0.14844634678772839</v>
      </c>
      <c r="G94" s="17">
        <f t="shared" si="23"/>
        <v>0.10048523567661727</v>
      </c>
      <c r="H94" s="37">
        <f t="shared" si="24"/>
        <v>0.1219804271068276</v>
      </c>
      <c r="K94" s="158"/>
      <c r="L94" s="159"/>
    </row>
    <row r="95" spans="1:12">
      <c r="B95" s="10" t="str">
        <f t="shared" si="21"/>
        <v>Southwest Gas Holdings, Inc.</v>
      </c>
      <c r="C95" s="10" t="str">
        <f t="shared" si="21"/>
        <v>SWX</v>
      </c>
      <c r="D95" s="12">
        <f t="shared" si="20"/>
        <v>4.7961111111111128E-2</v>
      </c>
      <c r="E95" s="16">
        <v>0.79916057817857644</v>
      </c>
      <c r="F95" s="15">
        <f t="shared" si="22"/>
        <v>0.14844634678772839</v>
      </c>
      <c r="G95" s="17">
        <f t="shared" ref="G95" si="25">F95-D95</f>
        <v>0.10048523567661727</v>
      </c>
      <c r="H95" s="37">
        <f t="shared" ref="H95" si="26">G95*E95+D95</f>
        <v>0.12826495015284711</v>
      </c>
      <c r="K95" s="158"/>
      <c r="L95" s="159"/>
    </row>
    <row r="96" spans="1:12">
      <c r="B96" s="121" t="str">
        <f t="shared" si="21"/>
        <v>Spire, Inc.</v>
      </c>
      <c r="C96" s="121" t="str">
        <f t="shared" si="21"/>
        <v>SR</v>
      </c>
      <c r="D96" s="167">
        <f t="shared" si="20"/>
        <v>4.7961111111111128E-2</v>
      </c>
      <c r="E96" s="163">
        <v>0.73744501707159393</v>
      </c>
      <c r="F96" s="166">
        <f t="shared" si="22"/>
        <v>0.14844634678772839</v>
      </c>
      <c r="G96" s="164">
        <f t="shared" si="23"/>
        <v>0.10048523567661727</v>
      </c>
      <c r="H96" s="165">
        <f t="shared" si="24"/>
        <v>0.12206344745009728</v>
      </c>
      <c r="K96" s="158"/>
      <c r="L96" s="159"/>
    </row>
    <row r="97" spans="2:18">
      <c r="B97" s="10"/>
      <c r="C97" s="10"/>
      <c r="D97" s="12"/>
      <c r="E97" s="16"/>
      <c r="F97" s="15"/>
      <c r="G97" s="17"/>
      <c r="H97" s="37"/>
      <c r="K97" s="169"/>
      <c r="L97" s="159"/>
    </row>
    <row r="98" spans="2:18">
      <c r="B98" s="90" t="s">
        <v>33</v>
      </c>
      <c r="C98" s="90"/>
      <c r="D98" s="90"/>
      <c r="E98" s="91">
        <f>MEDIAN(E90:E96)</f>
        <v>0.73744501707159393</v>
      </c>
      <c r="F98" s="92"/>
      <c r="G98" s="92"/>
      <c r="H98" s="92">
        <f>MEDIAN(H90:H96)</f>
        <v>0.12206344745009728</v>
      </c>
    </row>
    <row r="99" spans="2:18" ht="13.5" thickBot="1">
      <c r="B99" s="58" t="s">
        <v>34</v>
      </c>
      <c r="C99" s="47"/>
      <c r="D99" s="47"/>
      <c r="E99" s="57">
        <f>AVERAGE(E90:E96)</f>
        <v>0.74117763241989398</v>
      </c>
      <c r="F99" s="48"/>
      <c r="G99" s="48"/>
      <c r="H99" s="48">
        <f>AVERAGE(H90:H96)</f>
        <v>0.12243852018306137</v>
      </c>
    </row>
    <row r="100" spans="2:18">
      <c r="B100" s="59"/>
      <c r="C100" s="13"/>
      <c r="D100" s="13"/>
      <c r="E100" s="13"/>
      <c r="F100" s="14"/>
      <c r="G100" s="14"/>
      <c r="H100" s="14"/>
    </row>
    <row r="101" spans="2:18">
      <c r="B101" s="90" t="s">
        <v>1280</v>
      </c>
      <c r="C101" s="90"/>
      <c r="D101" s="90"/>
      <c r="E101" s="91">
        <f>MEDIAN(E90:E95)</f>
        <v>0.74807327794102763</v>
      </c>
      <c r="F101" s="92"/>
      <c r="G101" s="92"/>
      <c r="H101" s="187">
        <f>MEDIAN(H90:H95)</f>
        <v>0.1231314307483949</v>
      </c>
      <c r="P101" s="6"/>
      <c r="Q101" s="6"/>
      <c r="R101" s="8"/>
    </row>
    <row r="102" spans="2:18" ht="13.5" thickBot="1">
      <c r="B102" s="58" t="s">
        <v>1281</v>
      </c>
      <c r="C102" s="47"/>
      <c r="D102" s="47"/>
      <c r="E102" s="57">
        <f>AVERAGE(E90:E95)</f>
        <v>0.74179973497794405</v>
      </c>
      <c r="F102" s="48"/>
      <c r="G102" s="48"/>
      <c r="H102" s="188">
        <f>AVERAGE(H90:H95)</f>
        <v>0.12250103230522204</v>
      </c>
      <c r="P102" s="6"/>
      <c r="Q102" s="6"/>
      <c r="R102" s="8"/>
    </row>
    <row r="103" spans="2:18">
      <c r="B103" s="1"/>
      <c r="C103" s="2"/>
      <c r="D103" s="4"/>
      <c r="E103" s="4"/>
      <c r="F103" s="5"/>
      <c r="G103" s="5"/>
      <c r="H103" s="5"/>
      <c r="I103" s="5"/>
      <c r="J103" s="5"/>
      <c r="K103" s="5"/>
      <c r="L103" s="5"/>
      <c r="M103" s="5"/>
      <c r="N103" s="5"/>
      <c r="O103" s="11"/>
      <c r="P103" s="6"/>
      <c r="Q103" s="6"/>
      <c r="R103" s="8"/>
    </row>
    <row r="104" spans="2:18">
      <c r="B104" s="138" t="s">
        <v>43</v>
      </c>
      <c r="C104" s="13"/>
      <c r="D104" s="13"/>
      <c r="E104" s="30"/>
      <c r="F104" s="13"/>
      <c r="G104" s="13"/>
      <c r="H104" s="13"/>
    </row>
    <row r="105" spans="2:18">
      <c r="B105" s="13" t="str">
        <f>B23</f>
        <v>[1] Source: Bloomberg Professional, 30-day average as of August 31, 2025</v>
      </c>
      <c r="C105" s="13"/>
      <c r="D105" s="13"/>
      <c r="E105" s="13"/>
      <c r="F105" s="13"/>
      <c r="G105" s="13"/>
      <c r="H105" s="13"/>
    </row>
    <row r="106" spans="2:18">
      <c r="B106" s="42" t="s">
        <v>1305</v>
      </c>
      <c r="C106" s="13"/>
      <c r="D106" s="13"/>
      <c r="E106" s="13"/>
      <c r="F106" s="13"/>
      <c r="G106" s="13"/>
      <c r="H106" s="13"/>
    </row>
    <row r="107" spans="2:18">
      <c r="B107" s="42" t="str">
        <f>B79</f>
        <v>[3] Source: Exhibit JCN-5, page 1</v>
      </c>
      <c r="C107" s="13"/>
      <c r="D107" s="13"/>
      <c r="E107" s="13"/>
      <c r="F107" s="13"/>
      <c r="G107" s="13"/>
      <c r="H107" s="13"/>
    </row>
    <row r="108" spans="2:18">
      <c r="B108" s="13" t="s">
        <v>1094</v>
      </c>
      <c r="C108" s="13"/>
      <c r="D108" s="13"/>
      <c r="E108" s="13"/>
      <c r="F108" s="13"/>
      <c r="G108" s="13"/>
      <c r="H108" s="13"/>
    </row>
    <row r="109" spans="2:18">
      <c r="B109" s="13" t="s">
        <v>1095</v>
      </c>
      <c r="C109" s="13"/>
      <c r="D109" s="13"/>
      <c r="E109" s="13"/>
      <c r="F109" s="13"/>
      <c r="G109" s="13"/>
      <c r="H109" s="13"/>
    </row>
    <row r="110" spans="2:18">
      <c r="B110" s="13"/>
      <c r="C110" s="13"/>
      <c r="D110" s="13"/>
      <c r="E110" s="13"/>
      <c r="F110" s="13"/>
      <c r="G110" s="13"/>
      <c r="H110" s="13"/>
    </row>
    <row r="111" spans="2:18" ht="13.15" customHeight="1">
      <c r="B111" s="225" t="s">
        <v>1099</v>
      </c>
      <c r="C111" s="225"/>
      <c r="D111" s="225"/>
      <c r="E111" s="225"/>
      <c r="F111" s="225"/>
      <c r="G111" s="225"/>
      <c r="H111" s="225"/>
    </row>
    <row r="112" spans="2:18">
      <c r="B112" s="225" t="str">
        <f>B85</f>
        <v>MARKET RISK PREMIUM DERIVED FROM S&amp;P 500 - ALL COMPANIES</v>
      </c>
      <c r="C112" s="225"/>
      <c r="D112" s="225"/>
      <c r="E112" s="225"/>
      <c r="F112" s="225"/>
      <c r="G112" s="225"/>
      <c r="H112" s="225"/>
    </row>
    <row r="113" spans="2:18">
      <c r="B113" s="225" t="s">
        <v>1087</v>
      </c>
      <c r="C113" s="225"/>
      <c r="D113" s="225"/>
      <c r="E113" s="225"/>
      <c r="F113" s="225"/>
      <c r="G113" s="225"/>
      <c r="H113" s="225"/>
    </row>
    <row r="114" spans="2:18">
      <c r="B114" s="13"/>
      <c r="C114" s="13"/>
      <c r="D114" s="13"/>
      <c r="E114" s="13"/>
      <c r="F114" s="13"/>
      <c r="G114" s="13"/>
      <c r="H114" s="13"/>
    </row>
    <row r="115" spans="2:18" ht="13.5" thickBot="1">
      <c r="B115" s="13"/>
      <c r="C115" s="13"/>
      <c r="D115" s="63" t="s">
        <v>36</v>
      </c>
      <c r="E115" s="63" t="s">
        <v>37</v>
      </c>
      <c r="F115" s="63" t="s">
        <v>38</v>
      </c>
      <c r="G115" s="63" t="s">
        <v>39</v>
      </c>
      <c r="H115" s="63" t="s">
        <v>40</v>
      </c>
    </row>
    <row r="116" spans="2:18" ht="63.75">
      <c r="B116" s="139" t="s">
        <v>1</v>
      </c>
      <c r="C116" s="139" t="s">
        <v>2</v>
      </c>
      <c r="D116" s="140" t="str">
        <f t="shared" ref="D116:D123" si="27">D34</f>
        <v>Near-term projected 30-year U.S. Treasury bond yield (Q4 2025 - Q4 2026)</v>
      </c>
      <c r="E116" s="141" t="s">
        <v>1089</v>
      </c>
      <c r="F116" s="141" t="s">
        <v>1090</v>
      </c>
      <c r="G116" s="141" t="s">
        <v>1091</v>
      </c>
      <c r="H116" s="120" t="s">
        <v>1092</v>
      </c>
    </row>
    <row r="117" spans="2:18">
      <c r="B117" s="10" t="str">
        <f t="shared" ref="B117:C123" si="28">B90</f>
        <v>Atmos Energy Corporation</v>
      </c>
      <c r="C117" s="10" t="str">
        <f t="shared" si="28"/>
        <v>ATO</v>
      </c>
      <c r="D117" s="41">
        <f t="shared" si="27"/>
        <v>4.6599999999999996E-2</v>
      </c>
      <c r="E117" s="16">
        <f t="shared" ref="E117:F123" si="29">E90</f>
        <v>0.7195994138012487</v>
      </c>
      <c r="F117" s="15">
        <f t="shared" si="29"/>
        <v>0.14844634678772839</v>
      </c>
      <c r="G117" s="17">
        <f t="shared" ref="G117:G123" si="30">F117-D117</f>
        <v>0.10184634678772839</v>
      </c>
      <c r="H117" s="37">
        <f t="shared" ref="H117:H123" si="31">G117*E117+D117</f>
        <v>0.11988857144624804</v>
      </c>
    </row>
    <row r="118" spans="2:18">
      <c r="B118" s="10" t="str">
        <f t="shared" si="28"/>
        <v>New Jersey Resources Corporation</v>
      </c>
      <c r="C118" s="10" t="str">
        <f t="shared" si="28"/>
        <v>NJR</v>
      </c>
      <c r="D118" s="41">
        <f t="shared" si="27"/>
        <v>4.6599999999999996E-2</v>
      </c>
      <c r="E118" s="16">
        <f t="shared" si="29"/>
        <v>0.75952773325296485</v>
      </c>
      <c r="F118" s="15">
        <f t="shared" si="29"/>
        <v>0.14844634678772839</v>
      </c>
      <c r="G118" s="17">
        <f t="shared" si="30"/>
        <v>0.10184634678772839</v>
      </c>
      <c r="H118" s="37">
        <f t="shared" si="31"/>
        <v>0.1239551249157787</v>
      </c>
    </row>
    <row r="119" spans="2:18">
      <c r="B119" s="10" t="str">
        <f t="shared" si="28"/>
        <v>NiSource Inc.</v>
      </c>
      <c r="C119" s="10" t="str">
        <f t="shared" si="28"/>
        <v>NI</v>
      </c>
      <c r="D119" s="41">
        <f t="shared" si="27"/>
        <v>4.6599999999999996E-2</v>
      </c>
      <c r="E119" s="16">
        <f t="shared" si="29"/>
        <v>0.76411627831530016</v>
      </c>
      <c r="F119" s="15">
        <f t="shared" si="29"/>
        <v>0.14844634678772839</v>
      </c>
      <c r="G119" s="17">
        <f>F119-D119</f>
        <v>0.10184634678772839</v>
      </c>
      <c r="H119" s="37">
        <f>G119*E119+D119</f>
        <v>0.12442245146744843</v>
      </c>
    </row>
    <row r="120" spans="2:18">
      <c r="B120" s="10" t="str">
        <f t="shared" si="28"/>
        <v>Northwest Natural Gas Company</v>
      </c>
      <c r="C120" s="10" t="str">
        <f t="shared" si="28"/>
        <v>NWN</v>
      </c>
      <c r="D120" s="41">
        <f t="shared" si="27"/>
        <v>4.6599999999999996E-2</v>
      </c>
      <c r="E120" s="16">
        <f t="shared" si="29"/>
        <v>0.67177558369048329</v>
      </c>
      <c r="F120" s="15">
        <f t="shared" si="29"/>
        <v>0.14844634678772839</v>
      </c>
      <c r="G120" s="17">
        <f t="shared" si="30"/>
        <v>0.10184634678772839</v>
      </c>
      <c r="H120" s="37">
        <f t="shared" si="31"/>
        <v>0.1150178890600696</v>
      </c>
    </row>
    <row r="121" spans="2:18">
      <c r="B121" s="10" t="str">
        <f t="shared" si="28"/>
        <v>ONE Gas Inc.</v>
      </c>
      <c r="C121" s="10" t="str">
        <f t="shared" si="28"/>
        <v>OGS</v>
      </c>
      <c r="D121" s="41">
        <f t="shared" si="27"/>
        <v>4.6599999999999996E-2</v>
      </c>
      <c r="E121" s="16">
        <f t="shared" si="29"/>
        <v>0.7366188226290904</v>
      </c>
      <c r="F121" s="15">
        <f t="shared" si="29"/>
        <v>0.14844634678772839</v>
      </c>
      <c r="G121" s="17">
        <f t="shared" si="30"/>
        <v>0.10184634678772839</v>
      </c>
      <c r="H121" s="37">
        <f t="shared" si="31"/>
        <v>0.12162193605985053</v>
      </c>
    </row>
    <row r="122" spans="2:18">
      <c r="B122" s="10" t="str">
        <f t="shared" si="28"/>
        <v>Southwest Gas Holdings, Inc.</v>
      </c>
      <c r="C122" s="10" t="str">
        <f t="shared" si="28"/>
        <v>SWX</v>
      </c>
      <c r="D122" s="41">
        <f t="shared" si="27"/>
        <v>4.6599999999999996E-2</v>
      </c>
      <c r="E122" s="16">
        <f t="shared" si="29"/>
        <v>0.79916057817857644</v>
      </c>
      <c r="F122" s="15">
        <f t="shared" si="29"/>
        <v>0.14844634678772839</v>
      </c>
      <c r="G122" s="17">
        <f t="shared" ref="G122" si="32">F122-D122</f>
        <v>0.10184634678772839</v>
      </c>
      <c r="H122" s="37">
        <f t="shared" ref="H122" si="33">G122*E122+D122</f>
        <v>0.12799158538425681</v>
      </c>
    </row>
    <row r="123" spans="2:18">
      <c r="B123" s="121" t="str">
        <f t="shared" si="28"/>
        <v>Spire, Inc.</v>
      </c>
      <c r="C123" s="121" t="str">
        <f t="shared" si="28"/>
        <v>SR</v>
      </c>
      <c r="D123" s="162">
        <f t="shared" si="27"/>
        <v>4.6599999999999996E-2</v>
      </c>
      <c r="E123" s="163">
        <f t="shared" si="29"/>
        <v>0.73744501707159393</v>
      </c>
      <c r="F123" s="166">
        <f t="shared" si="29"/>
        <v>0.14844634678772839</v>
      </c>
      <c r="G123" s="164">
        <f t="shared" si="30"/>
        <v>0.10184634678772839</v>
      </c>
      <c r="H123" s="165">
        <f t="shared" si="31"/>
        <v>0.12170608094555582</v>
      </c>
    </row>
    <row r="124" spans="2:18">
      <c r="B124" s="10"/>
      <c r="C124" s="10"/>
      <c r="D124" s="41"/>
      <c r="E124" s="16"/>
      <c r="F124" s="15"/>
      <c r="G124" s="17"/>
      <c r="H124" s="37"/>
    </row>
    <row r="125" spans="2:18">
      <c r="B125" s="90" t="s">
        <v>33</v>
      </c>
      <c r="C125" s="90"/>
      <c r="D125" s="90"/>
      <c r="E125" s="91">
        <f>MEDIAN(E117:E123)</f>
        <v>0.73744501707159393</v>
      </c>
      <c r="F125" s="92"/>
      <c r="G125" s="92"/>
      <c r="H125" s="92">
        <f>MEDIAN(H117:H123)</f>
        <v>0.12170608094555582</v>
      </c>
    </row>
    <row r="126" spans="2:18" ht="13.5" thickBot="1">
      <c r="B126" s="58" t="s">
        <v>34</v>
      </c>
      <c r="C126" s="47"/>
      <c r="D126" s="47"/>
      <c r="E126" s="57">
        <f>AVERAGE(E117:E123)</f>
        <v>0.74117763241989398</v>
      </c>
      <c r="F126" s="48"/>
      <c r="G126" s="48"/>
      <c r="H126" s="48">
        <f>AVERAGE(H117:H123)</f>
        <v>0.12208623418274399</v>
      </c>
    </row>
    <row r="127" spans="2:18">
      <c r="B127" s="59"/>
      <c r="C127" s="13"/>
      <c r="D127" s="13"/>
      <c r="E127" s="13"/>
      <c r="F127" s="14"/>
      <c r="G127" s="14"/>
      <c r="H127" s="14"/>
    </row>
    <row r="128" spans="2:18">
      <c r="B128" s="90" t="s">
        <v>1280</v>
      </c>
      <c r="C128" s="90"/>
      <c r="D128" s="90"/>
      <c r="E128" s="91">
        <f>MEDIAN(E117:E122)</f>
        <v>0.74807327794102763</v>
      </c>
      <c r="F128" s="92"/>
      <c r="G128" s="92"/>
      <c r="H128" s="187">
        <f>MEDIAN(H117:H122)</f>
        <v>0.12278853048781461</v>
      </c>
      <c r="P128" s="6"/>
      <c r="Q128" s="6"/>
      <c r="R128" s="8"/>
    </row>
    <row r="129" spans="2:18" ht="13.5" thickBot="1">
      <c r="B129" s="58" t="s">
        <v>1281</v>
      </c>
      <c r="C129" s="47"/>
      <c r="D129" s="47"/>
      <c r="E129" s="57">
        <f>AVERAGE(E117:E122)</f>
        <v>0.74179973497794405</v>
      </c>
      <c r="F129" s="48"/>
      <c r="G129" s="48"/>
      <c r="H129" s="188">
        <f>AVERAGE(H117:H122)</f>
        <v>0.12214959305560869</v>
      </c>
      <c r="P129" s="6"/>
      <c r="Q129" s="6"/>
      <c r="R129" s="8"/>
    </row>
    <row r="130" spans="2:18">
      <c r="B130" s="1"/>
      <c r="C130" s="2"/>
      <c r="D130" s="4"/>
      <c r="E130" s="4"/>
      <c r="F130" s="5"/>
      <c r="G130" s="5"/>
      <c r="H130" s="5"/>
      <c r="I130" s="5"/>
      <c r="J130" s="5"/>
      <c r="K130" s="5"/>
      <c r="L130" s="5"/>
      <c r="M130" s="5"/>
      <c r="N130" s="5"/>
      <c r="O130" s="11"/>
      <c r="P130" s="6"/>
      <c r="Q130" s="6"/>
      <c r="R130" s="8"/>
    </row>
    <row r="131" spans="2:18">
      <c r="B131" s="138" t="s">
        <v>43</v>
      </c>
      <c r="C131" s="13"/>
      <c r="D131" s="13"/>
      <c r="E131" s="13"/>
      <c r="F131" s="13"/>
      <c r="G131" s="13"/>
      <c r="H131" s="13"/>
    </row>
    <row r="132" spans="2:18">
      <c r="B132" s="42" t="str">
        <f>B50</f>
        <v>[1] Source: Blue Chip Financial Forecasts, Vol. 44, No. 9, August 29, 2025 at 2</v>
      </c>
      <c r="C132" s="13"/>
      <c r="D132" s="13"/>
      <c r="E132" s="13"/>
      <c r="F132" s="13"/>
      <c r="G132" s="13"/>
      <c r="H132" s="13"/>
    </row>
    <row r="133" spans="2:18">
      <c r="B133" s="13" t="str">
        <f>B106</f>
        <v>[2] Source: Bloomberg Professional, as of August 31, 2025</v>
      </c>
      <c r="C133" s="13"/>
      <c r="D133" s="13"/>
      <c r="E133" s="13"/>
      <c r="F133" s="13"/>
      <c r="G133" s="13"/>
      <c r="H133" s="13"/>
    </row>
    <row r="134" spans="2:18">
      <c r="B134" s="42" t="str">
        <f>B107</f>
        <v>[3] Source: Exhibit JCN-5, page 1</v>
      </c>
      <c r="C134" s="13"/>
      <c r="D134" s="13"/>
      <c r="E134" s="13"/>
      <c r="F134" s="13"/>
      <c r="G134" s="13"/>
      <c r="H134" s="13"/>
    </row>
    <row r="135" spans="2:18">
      <c r="B135" s="13" t="s">
        <v>1094</v>
      </c>
      <c r="C135" s="13"/>
      <c r="D135" s="13"/>
      <c r="E135" s="13"/>
      <c r="F135" s="13"/>
      <c r="G135" s="13"/>
      <c r="H135" s="13"/>
    </row>
    <row r="136" spans="2:18">
      <c r="B136" s="13" t="s">
        <v>1095</v>
      </c>
      <c r="C136" s="13"/>
      <c r="D136" s="13"/>
      <c r="E136" s="13"/>
      <c r="F136" s="13"/>
      <c r="G136" s="13"/>
      <c r="H136" s="13"/>
    </row>
    <row r="137" spans="2:18">
      <c r="B137" s="13"/>
      <c r="C137" s="13"/>
      <c r="D137" s="13"/>
      <c r="E137" s="13"/>
      <c r="F137" s="13"/>
      <c r="G137" s="13"/>
      <c r="H137" s="13"/>
    </row>
    <row r="138" spans="2:18">
      <c r="B138" s="225" t="s">
        <v>1100</v>
      </c>
      <c r="C138" s="225"/>
      <c r="D138" s="225"/>
      <c r="E138" s="225"/>
      <c r="F138" s="225"/>
      <c r="G138" s="225"/>
      <c r="H138" s="225"/>
    </row>
    <row r="139" spans="2:18">
      <c r="B139" s="225" t="str">
        <f>B112</f>
        <v>MARKET RISK PREMIUM DERIVED FROM S&amp;P 500 - ALL COMPANIES</v>
      </c>
      <c r="C139" s="225"/>
      <c r="D139" s="225"/>
      <c r="E139" s="225"/>
      <c r="F139" s="225"/>
      <c r="G139" s="225"/>
      <c r="H139" s="225"/>
    </row>
    <row r="140" spans="2:18">
      <c r="B140" s="225" t="s">
        <v>1087</v>
      </c>
      <c r="C140" s="225"/>
      <c r="D140" s="225"/>
      <c r="E140" s="225"/>
      <c r="F140" s="225"/>
      <c r="G140" s="225"/>
      <c r="H140" s="225"/>
    </row>
    <row r="141" spans="2:18">
      <c r="B141" s="13"/>
      <c r="C141" s="13"/>
      <c r="D141" s="13"/>
      <c r="E141" s="13"/>
      <c r="F141" s="13"/>
      <c r="G141" s="13"/>
      <c r="H141" s="13"/>
    </row>
    <row r="142" spans="2:18" ht="13.5" thickBot="1">
      <c r="B142" s="13"/>
      <c r="C142" s="13"/>
      <c r="D142" s="63" t="s">
        <v>36</v>
      </c>
      <c r="E142" s="63" t="s">
        <v>37</v>
      </c>
      <c r="F142" s="63" t="s">
        <v>38</v>
      </c>
      <c r="G142" s="63" t="s">
        <v>39</v>
      </c>
      <c r="H142" s="63" t="s">
        <v>40</v>
      </c>
    </row>
    <row r="143" spans="2:18" ht="51">
      <c r="B143" s="139" t="s">
        <v>1</v>
      </c>
      <c r="C143" s="139" t="s">
        <v>2</v>
      </c>
      <c r="D143" s="140" t="str">
        <f t="shared" ref="D143:D150" si="34">D61</f>
        <v>Projected 30-year U.S. Treasury bond yield (2027 - 2031)</v>
      </c>
      <c r="E143" s="141" t="s">
        <v>1089</v>
      </c>
      <c r="F143" s="141" t="s">
        <v>1090</v>
      </c>
      <c r="G143" s="141" t="s">
        <v>1091</v>
      </c>
      <c r="H143" s="120" t="s">
        <v>1092</v>
      </c>
    </row>
    <row r="144" spans="2:18">
      <c r="B144" s="10" t="str">
        <f t="shared" ref="B144:C149" si="35">B117</f>
        <v>Atmos Energy Corporation</v>
      </c>
      <c r="C144" s="10" t="str">
        <f t="shared" si="35"/>
        <v>ATO</v>
      </c>
      <c r="D144" s="12">
        <f t="shared" si="34"/>
        <v>4.3999999999999997E-2</v>
      </c>
      <c r="E144" s="16">
        <f t="shared" ref="E144:E150" si="36">E90</f>
        <v>0.7195994138012487</v>
      </c>
      <c r="F144" s="15">
        <f t="shared" ref="F144:F149" si="37">F117</f>
        <v>0.14844634678772839</v>
      </c>
      <c r="G144" s="17">
        <f t="shared" ref="G144:G150" si="38">F144-D144</f>
        <v>0.10444634678772839</v>
      </c>
      <c r="H144" s="37">
        <f t="shared" ref="H144:H150" si="39">G144*E144+D144</f>
        <v>0.11915952992213129</v>
      </c>
      <c r="I144" s="54"/>
    </row>
    <row r="145" spans="2:18">
      <c r="B145" s="10" t="str">
        <f t="shared" si="35"/>
        <v>New Jersey Resources Corporation</v>
      </c>
      <c r="C145" s="10" t="str">
        <f t="shared" si="35"/>
        <v>NJR</v>
      </c>
      <c r="D145" s="12">
        <f t="shared" si="34"/>
        <v>4.3999999999999997E-2</v>
      </c>
      <c r="E145" s="16">
        <f t="shared" si="36"/>
        <v>0.75952773325296485</v>
      </c>
      <c r="F145" s="15">
        <f t="shared" si="37"/>
        <v>0.14844634678772839</v>
      </c>
      <c r="G145" s="17">
        <f t="shared" si="38"/>
        <v>0.10444634678772839</v>
      </c>
      <c r="H145" s="37">
        <f t="shared" si="39"/>
        <v>0.12332989702223643</v>
      </c>
      <c r="I145" s="54"/>
    </row>
    <row r="146" spans="2:18">
      <c r="B146" s="10" t="str">
        <f t="shared" si="35"/>
        <v>NiSource Inc.</v>
      </c>
      <c r="C146" s="10" t="str">
        <f t="shared" si="35"/>
        <v>NI</v>
      </c>
      <c r="D146" s="12">
        <f t="shared" si="34"/>
        <v>4.3999999999999997E-2</v>
      </c>
      <c r="E146" s="16">
        <f t="shared" si="36"/>
        <v>0.76411627831530016</v>
      </c>
      <c r="F146" s="15">
        <f t="shared" si="37"/>
        <v>0.14844634678772839</v>
      </c>
      <c r="G146" s="17">
        <f>F146-D146</f>
        <v>0.10444634678772839</v>
      </c>
      <c r="H146" s="37">
        <f>G146*E146+D146</f>
        <v>0.12380915379106822</v>
      </c>
      <c r="I146" s="54"/>
    </row>
    <row r="147" spans="2:18">
      <c r="B147" s="10" t="str">
        <f t="shared" si="35"/>
        <v>Northwest Natural Gas Company</v>
      </c>
      <c r="C147" s="10" t="str">
        <f t="shared" si="35"/>
        <v>NWN</v>
      </c>
      <c r="D147" s="12">
        <f t="shared" si="34"/>
        <v>4.3999999999999997E-2</v>
      </c>
      <c r="E147" s="16">
        <f t="shared" si="36"/>
        <v>0.67177558369048329</v>
      </c>
      <c r="F147" s="15">
        <f t="shared" si="37"/>
        <v>0.14844634678772839</v>
      </c>
      <c r="G147" s="17">
        <f t="shared" si="38"/>
        <v>0.10444634678772839</v>
      </c>
      <c r="H147" s="37">
        <f t="shared" si="39"/>
        <v>0.11416450557766487</v>
      </c>
      <c r="I147" s="54"/>
    </row>
    <row r="148" spans="2:18">
      <c r="B148" s="10" t="str">
        <f t="shared" si="35"/>
        <v>ONE Gas Inc.</v>
      </c>
      <c r="C148" s="10" t="str">
        <f t="shared" si="35"/>
        <v>OGS</v>
      </c>
      <c r="D148" s="12">
        <f t="shared" si="34"/>
        <v>4.3999999999999997E-2</v>
      </c>
      <c r="E148" s="16">
        <f t="shared" si="36"/>
        <v>0.7366188226290904</v>
      </c>
      <c r="F148" s="15">
        <f t="shared" si="37"/>
        <v>0.14844634678772839</v>
      </c>
      <c r="G148" s="17">
        <f t="shared" si="38"/>
        <v>0.10444634678772839</v>
      </c>
      <c r="H148" s="37">
        <f t="shared" si="39"/>
        <v>0.12093714499868616</v>
      </c>
      <c r="I148" s="54"/>
    </row>
    <row r="149" spans="2:18">
      <c r="B149" s="10" t="str">
        <f t="shared" si="35"/>
        <v>Southwest Gas Holdings, Inc.</v>
      </c>
      <c r="C149" s="10" t="str">
        <f t="shared" si="35"/>
        <v>SWX</v>
      </c>
      <c r="D149" s="12">
        <f t="shared" si="34"/>
        <v>4.3999999999999997E-2</v>
      </c>
      <c r="E149" s="16">
        <f t="shared" si="36"/>
        <v>0.79916057817857644</v>
      </c>
      <c r="F149" s="15">
        <f t="shared" si="37"/>
        <v>0.14844634678772839</v>
      </c>
      <c r="G149" s="17">
        <f t="shared" ref="G149" si="40">F149-D149</f>
        <v>0.10444634678772839</v>
      </c>
      <c r="H149" s="37">
        <f t="shared" ref="H149" si="41">G149*E149+D149</f>
        <v>0.12746940288752112</v>
      </c>
      <c r="I149" s="54"/>
    </row>
    <row r="150" spans="2:18">
      <c r="B150" s="121" t="str">
        <f t="shared" ref="B150" si="42">B123</f>
        <v>Spire, Inc.</v>
      </c>
      <c r="C150" s="121" t="str">
        <f>C123</f>
        <v>SR</v>
      </c>
      <c r="D150" s="167">
        <f t="shared" si="34"/>
        <v>4.3999999999999997E-2</v>
      </c>
      <c r="E150" s="163">
        <f t="shared" si="36"/>
        <v>0.73744501707159393</v>
      </c>
      <c r="F150" s="166">
        <f t="shared" ref="F150" si="43">F123</f>
        <v>0.14844634678772839</v>
      </c>
      <c r="G150" s="164">
        <f t="shared" si="38"/>
        <v>0.10444634678772839</v>
      </c>
      <c r="H150" s="165">
        <f t="shared" si="39"/>
        <v>0.12102343798994199</v>
      </c>
      <c r="I150" s="54"/>
    </row>
    <row r="151" spans="2:18">
      <c r="B151" s="10"/>
      <c r="C151" s="10"/>
      <c r="D151" s="12"/>
      <c r="E151" s="16"/>
      <c r="F151" s="15"/>
      <c r="G151" s="17"/>
      <c r="H151" s="37"/>
      <c r="I151" s="54"/>
    </row>
    <row r="152" spans="2:18">
      <c r="B152" s="90" t="s">
        <v>33</v>
      </c>
      <c r="C152" s="90"/>
      <c r="D152" s="90"/>
      <c r="E152" s="91">
        <f>MEDIAN(E144:E150)</f>
        <v>0.73744501707159393</v>
      </c>
      <c r="F152" s="92"/>
      <c r="G152" s="92"/>
      <c r="H152" s="92">
        <f>MEDIAN(H144:H150)</f>
        <v>0.12102343798994199</v>
      </c>
    </row>
    <row r="153" spans="2:18" ht="13.5" thickBot="1">
      <c r="B153" s="58" t="s">
        <v>34</v>
      </c>
      <c r="C153" s="47"/>
      <c r="D153" s="47"/>
      <c r="E153" s="57">
        <f>AVERAGE(E144:E150)</f>
        <v>0.74117763241989398</v>
      </c>
      <c r="F153" s="48"/>
      <c r="G153" s="48"/>
      <c r="H153" s="48">
        <f>AVERAGE(H144:H150)</f>
        <v>0.12141329602703574</v>
      </c>
    </row>
    <row r="154" spans="2:18">
      <c r="B154" s="59"/>
      <c r="C154" s="13"/>
      <c r="D154" s="13"/>
      <c r="E154" s="13"/>
      <c r="F154" s="14"/>
      <c r="G154" s="14"/>
      <c r="H154" s="14"/>
    </row>
    <row r="155" spans="2:18">
      <c r="B155" s="90" t="s">
        <v>1280</v>
      </c>
      <c r="C155" s="90"/>
      <c r="D155" s="90"/>
      <c r="E155" s="91">
        <f>MEDIAN(E144:E149)</f>
        <v>0.74807327794102763</v>
      </c>
      <c r="F155" s="92"/>
      <c r="G155" s="92"/>
      <c r="H155" s="187">
        <f>MEDIAN(H144:H149)</f>
        <v>0.12213352101046129</v>
      </c>
      <c r="P155" s="6"/>
      <c r="Q155" s="6"/>
      <c r="R155" s="8"/>
    </row>
    <row r="156" spans="2:18" ht="13.5" thickBot="1">
      <c r="B156" s="58" t="s">
        <v>1281</v>
      </c>
      <c r="C156" s="47"/>
      <c r="D156" s="47"/>
      <c r="E156" s="57">
        <f>AVERAGE(E144:E149)</f>
        <v>0.74179973497794405</v>
      </c>
      <c r="F156" s="48"/>
      <c r="G156" s="48"/>
      <c r="H156" s="188">
        <f>AVERAGE(H144:H149)</f>
        <v>0.12147827236655136</v>
      </c>
      <c r="P156" s="6"/>
      <c r="Q156" s="6"/>
      <c r="R156" s="8"/>
    </row>
    <row r="157" spans="2:18">
      <c r="B157" s="1"/>
      <c r="C157" s="2"/>
      <c r="D157" s="4"/>
      <c r="E157" s="4"/>
      <c r="F157" s="5"/>
      <c r="G157" s="5"/>
      <c r="H157" s="5"/>
      <c r="I157" s="5"/>
      <c r="J157" s="5"/>
      <c r="K157" s="5"/>
      <c r="L157" s="5"/>
      <c r="M157" s="5"/>
      <c r="N157" s="5"/>
      <c r="O157" s="11"/>
      <c r="P157" s="6"/>
      <c r="Q157" s="6"/>
      <c r="R157" s="8"/>
    </row>
    <row r="158" spans="2:18">
      <c r="B158" s="138" t="s">
        <v>43</v>
      </c>
      <c r="C158" s="13"/>
      <c r="D158" s="13"/>
      <c r="E158" s="13"/>
      <c r="F158" s="13"/>
      <c r="G158" s="13"/>
      <c r="H158" s="13"/>
    </row>
    <row r="159" spans="2:18">
      <c r="B159" s="13" t="str">
        <f>B77</f>
        <v>[1] Source: Blue Chip Financial Forecasts, Vol. 44, No. 6, June 2, 2025 at 14</v>
      </c>
      <c r="C159" s="13"/>
      <c r="D159" s="13"/>
      <c r="E159" s="13"/>
      <c r="F159" s="13"/>
      <c r="G159" s="13"/>
      <c r="H159" s="13"/>
    </row>
    <row r="160" spans="2:18">
      <c r="B160" s="13" t="str">
        <f>B133</f>
        <v>[2] Source: Bloomberg Professional, as of August 31, 2025</v>
      </c>
      <c r="C160" s="13"/>
      <c r="D160" s="13"/>
      <c r="E160" s="13"/>
      <c r="F160" s="13"/>
      <c r="G160" s="13"/>
      <c r="H160" s="13"/>
    </row>
    <row r="161" spans="2:8">
      <c r="B161" s="42" t="str">
        <f>B134</f>
        <v>[3] Source: Exhibit JCN-5, page 1</v>
      </c>
      <c r="C161" s="13"/>
      <c r="D161" s="13"/>
      <c r="E161" s="13"/>
      <c r="F161" s="13"/>
      <c r="G161" s="13"/>
      <c r="H161" s="13"/>
    </row>
    <row r="162" spans="2:8">
      <c r="B162" s="13" t="s">
        <v>1094</v>
      </c>
      <c r="C162" s="13"/>
      <c r="D162" s="13"/>
      <c r="E162" s="13"/>
      <c r="F162" s="13"/>
      <c r="G162" s="13"/>
      <c r="H162" s="13"/>
    </row>
    <row r="163" spans="2:8">
      <c r="B163" s="13" t="s">
        <v>1095</v>
      </c>
      <c r="C163" s="13"/>
      <c r="D163" s="13"/>
      <c r="E163" s="13"/>
      <c r="F163" s="13"/>
      <c r="G163" s="13"/>
      <c r="H163" s="13"/>
    </row>
  </sheetData>
  <mergeCells count="18">
    <mergeCell ref="B138:H138"/>
    <mergeCell ref="B139:H139"/>
    <mergeCell ref="B140:H140"/>
    <mergeCell ref="B84:H84"/>
    <mergeCell ref="B86:H86"/>
    <mergeCell ref="B111:H111"/>
    <mergeCell ref="B113:H113"/>
    <mergeCell ref="B112:H112"/>
    <mergeCell ref="B2:H2"/>
    <mergeCell ref="B4:H4"/>
    <mergeCell ref="B29:H29"/>
    <mergeCell ref="B31:H31"/>
    <mergeCell ref="B56:H56"/>
    <mergeCell ref="B58:H58"/>
    <mergeCell ref="B3:H3"/>
    <mergeCell ref="B30:H30"/>
    <mergeCell ref="B57:H57"/>
    <mergeCell ref="B85:H85"/>
  </mergeCells>
  <printOptions horizontalCentered="1"/>
  <pageMargins left="0.7" right="0.7" top="0.75" bottom="0.75" header="0.3" footer="0.3"/>
  <pageSetup scale="55" orientation="portrait" useFirstPageNumber="1" r:id="rId1"/>
  <headerFooter scaleWithDoc="0">
    <oddHeader>&amp;R&amp;"Times New Roman,Bold"KyPSC Case No. 2025-00125
Attachment JCN-Rebuttal-4
Page &amp;P of 4</oddHeader>
  </headerFooter>
  <rowBreaks count="1" manualBreakCount="1">
    <brk id="82" min="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R163"/>
  <sheetViews>
    <sheetView zoomScale="85" zoomScaleNormal="85" zoomScaleSheetLayoutView="85" workbookViewId="0">
      <selection activeCell="N6" sqref="N6"/>
    </sheetView>
  </sheetViews>
  <sheetFormatPr defaultColWidth="9.140625" defaultRowHeight="12.75"/>
  <cols>
    <col min="1" max="1" width="2.140625" customWidth="1"/>
    <col min="2" max="2" width="30.85546875" customWidth="1"/>
    <col min="3" max="3" width="7.5703125" customWidth="1"/>
    <col min="4" max="4" width="16.42578125" customWidth="1"/>
    <col min="5" max="6" width="10.5703125" customWidth="1"/>
    <col min="7" max="7" width="9.5703125" customWidth="1"/>
    <col min="8" max="8" width="10.5703125" customWidth="1"/>
    <col min="9" max="9" width="2.140625" customWidth="1"/>
  </cols>
  <sheetData>
    <row r="1" spans="1:11">
      <c r="A1" s="13"/>
      <c r="B1" s="13"/>
      <c r="C1" s="13"/>
      <c r="D1" s="13"/>
      <c r="E1" s="13"/>
      <c r="F1" s="13"/>
      <c r="G1" s="13"/>
      <c r="H1" s="13"/>
    </row>
    <row r="2" spans="1:11" ht="13.15" customHeight="1">
      <c r="A2" s="13"/>
      <c r="B2" s="226" t="s">
        <v>1101</v>
      </c>
      <c r="C2" s="226"/>
      <c r="D2" s="226"/>
      <c r="E2" s="226"/>
      <c r="F2" s="226"/>
      <c r="G2" s="226"/>
      <c r="H2" s="226"/>
    </row>
    <row r="3" spans="1:11">
      <c r="A3" s="13"/>
      <c r="B3" s="226" t="s">
        <v>1083</v>
      </c>
      <c r="C3" s="226"/>
      <c r="D3" s="226"/>
      <c r="E3" s="226"/>
      <c r="F3" s="226"/>
      <c r="G3" s="226"/>
      <c r="H3" s="226"/>
    </row>
    <row r="4" spans="1:11">
      <c r="A4" s="13"/>
      <c r="B4" s="225" t="s">
        <v>1087</v>
      </c>
      <c r="C4" s="225"/>
      <c r="D4" s="225"/>
      <c r="E4" s="225"/>
      <c r="F4" s="225"/>
      <c r="G4" s="225"/>
      <c r="H4" s="225"/>
    </row>
    <row r="5" spans="1:11">
      <c r="A5" s="13"/>
      <c r="B5" s="13"/>
      <c r="C5" s="13"/>
      <c r="D5" s="13"/>
      <c r="E5" s="13"/>
      <c r="F5" s="13"/>
      <c r="G5" s="13"/>
      <c r="H5" s="13"/>
    </row>
    <row r="6" spans="1:11" ht="13.5" thickBot="1">
      <c r="A6" s="13"/>
      <c r="B6" s="13"/>
      <c r="C6" s="13"/>
      <c r="D6" s="63" t="s">
        <v>36</v>
      </c>
      <c r="E6" s="63" t="s">
        <v>37</v>
      </c>
      <c r="F6" s="63" t="s">
        <v>38</v>
      </c>
      <c r="G6" s="63" t="s">
        <v>39</v>
      </c>
      <c r="H6" s="63" t="s">
        <v>40</v>
      </c>
    </row>
    <row r="7" spans="1:11" ht="51">
      <c r="A7" s="13"/>
      <c r="B7" s="139" t="s">
        <v>1</v>
      </c>
      <c r="C7" s="139" t="s">
        <v>2</v>
      </c>
      <c r="D7" s="140" t="str">
        <f>'JCN-R4 CAPM Total MRP 1'!D7</f>
        <v>Current 30-day average of 30-year U.S. Treasury bond yield</v>
      </c>
      <c r="E7" s="141" t="s">
        <v>1089</v>
      </c>
      <c r="F7" s="141" t="s">
        <v>1090</v>
      </c>
      <c r="G7" s="141" t="s">
        <v>1091</v>
      </c>
      <c r="H7" s="120" t="s">
        <v>1092</v>
      </c>
    </row>
    <row r="8" spans="1:11">
      <c r="A8" s="10"/>
      <c r="B8" s="10" t="str">
        <f>'JCN-R4 CAPM Total MRP 1'!B8</f>
        <v>Atmos Energy Corporation</v>
      </c>
      <c r="C8" s="10" t="str">
        <f>'JCN-R4 CAPM Total MRP 1'!C8</f>
        <v>ATO</v>
      </c>
      <c r="D8" s="41">
        <f>'JCN-R4 CAPM Total MRP 1'!D8</f>
        <v>4.7961111111111128E-2</v>
      </c>
      <c r="E8" s="16">
        <f>'JCN-R4 CAPM Total MRP 1'!E8</f>
        <v>0.75</v>
      </c>
      <c r="F8" s="15">
        <f>'JCN-R3 SP500 FERC MRP 2'!C8</f>
        <v>0.11448327374176961</v>
      </c>
      <c r="G8" s="17">
        <f t="shared" ref="G8:G14" si="0">F8-D8</f>
        <v>6.6522162630658493E-2</v>
      </c>
      <c r="H8" s="37">
        <f t="shared" ref="H8:H14" si="1">G8*E8+D8</f>
        <v>9.7852733084104998E-2</v>
      </c>
    </row>
    <row r="9" spans="1:11">
      <c r="A9" s="10"/>
      <c r="B9" s="10" t="str">
        <f>'JCN-R4 CAPM Total MRP 1'!B9</f>
        <v>New Jersey Resources Corporation</v>
      </c>
      <c r="C9" s="10" t="str">
        <f>'JCN-R4 CAPM Total MRP 1'!C9</f>
        <v>NJR</v>
      </c>
      <c r="D9" s="41">
        <f>D8</f>
        <v>4.7961111111111128E-2</v>
      </c>
      <c r="E9" s="16">
        <f>'JCN-R4 CAPM Total MRP 1'!E9</f>
        <v>0.8</v>
      </c>
      <c r="F9" s="15">
        <f>F8</f>
        <v>0.11448327374176961</v>
      </c>
      <c r="G9" s="17">
        <f t="shared" si="0"/>
        <v>6.6522162630658493E-2</v>
      </c>
      <c r="H9" s="37">
        <f t="shared" si="1"/>
        <v>0.10117884121563792</v>
      </c>
    </row>
    <row r="10" spans="1:11">
      <c r="A10" s="10"/>
      <c r="B10" s="10" t="str">
        <f>'JCN-R4 CAPM Total MRP 1'!B10</f>
        <v>NiSource Inc.</v>
      </c>
      <c r="C10" s="10" t="str">
        <f>'JCN-R4 CAPM Total MRP 1'!C10</f>
        <v>NI</v>
      </c>
      <c r="D10" s="41">
        <f t="shared" ref="D10:D14" si="2">D9</f>
        <v>4.7961111111111128E-2</v>
      </c>
      <c r="E10" s="16">
        <f>'JCN-R4 CAPM Total MRP 1'!E10</f>
        <v>0.8</v>
      </c>
      <c r="F10" s="15">
        <f t="shared" ref="F10:F14" si="3">F9</f>
        <v>0.11448327374176961</v>
      </c>
      <c r="G10" s="17">
        <f>F10-D10</f>
        <v>6.6522162630658493E-2</v>
      </c>
      <c r="H10" s="37">
        <f>G10*E10+D10</f>
        <v>0.10117884121563792</v>
      </c>
    </row>
    <row r="11" spans="1:11">
      <c r="A11" s="10"/>
      <c r="B11" s="10" t="str">
        <f>'JCN-R4 CAPM Total MRP 1'!B11</f>
        <v>Northwest Natural Gas Company</v>
      </c>
      <c r="C11" s="10" t="str">
        <f>'JCN-R4 CAPM Total MRP 1'!C11</f>
        <v>NWN</v>
      </c>
      <c r="D11" s="41">
        <f t="shared" si="2"/>
        <v>4.7961111111111128E-2</v>
      </c>
      <c r="E11" s="16">
        <f>'JCN-R4 CAPM Total MRP 1'!E11</f>
        <v>0.75</v>
      </c>
      <c r="F11" s="15">
        <f t="shared" si="3"/>
        <v>0.11448327374176961</v>
      </c>
      <c r="G11" s="17">
        <f t="shared" si="0"/>
        <v>6.6522162630658493E-2</v>
      </c>
      <c r="H11" s="37">
        <f t="shared" si="1"/>
        <v>9.7852733084104998E-2</v>
      </c>
    </row>
    <row r="12" spans="1:11">
      <c r="A12" s="10"/>
      <c r="B12" s="10" t="str">
        <f>'JCN-R4 CAPM Total MRP 1'!B12</f>
        <v>ONE Gas Inc.</v>
      </c>
      <c r="C12" s="10" t="str">
        <f>'JCN-R4 CAPM Total MRP 1'!C12</f>
        <v>OGS</v>
      </c>
      <c r="D12" s="41">
        <f t="shared" si="2"/>
        <v>4.7961111111111128E-2</v>
      </c>
      <c r="E12" s="16">
        <f>'JCN-R4 CAPM Total MRP 1'!E12</f>
        <v>0.75</v>
      </c>
      <c r="F12" s="15">
        <f t="shared" si="3"/>
        <v>0.11448327374176961</v>
      </c>
      <c r="G12" s="17">
        <f t="shared" si="0"/>
        <v>6.6522162630658493E-2</v>
      </c>
      <c r="H12" s="37">
        <f t="shared" si="1"/>
        <v>9.7852733084104998E-2</v>
      </c>
    </row>
    <row r="13" spans="1:11">
      <c r="A13" s="10"/>
      <c r="B13" s="10" t="str">
        <f>'JCN-R4 CAPM Total MRP 1'!B13</f>
        <v>Southwest Gas Holdings, Inc.</v>
      </c>
      <c r="C13" s="10" t="str">
        <f>'JCN-R4 CAPM Total MRP 1'!C13</f>
        <v>SWX</v>
      </c>
      <c r="D13" s="41">
        <f t="shared" si="2"/>
        <v>4.7961111111111128E-2</v>
      </c>
      <c r="E13" s="16">
        <f>'JCN-R4 CAPM Total MRP 1'!E13</f>
        <v>0.75</v>
      </c>
      <c r="F13" s="15">
        <f t="shared" si="3"/>
        <v>0.11448327374176961</v>
      </c>
      <c r="G13" s="17">
        <f t="shared" ref="G13" si="4">F13-D13</f>
        <v>6.6522162630658493E-2</v>
      </c>
      <c r="H13" s="37">
        <f t="shared" ref="H13" si="5">G13*E13+D13</f>
        <v>9.7852733084104998E-2</v>
      </c>
    </row>
    <row r="14" spans="1:11">
      <c r="A14" s="10"/>
      <c r="B14" s="121" t="str">
        <f>'JCN-R4 CAPM Total MRP 1'!B14</f>
        <v>Spire, Inc.</v>
      </c>
      <c r="C14" s="121" t="str">
        <f>'JCN-R4 CAPM Total MRP 1'!C14</f>
        <v>SR</v>
      </c>
      <c r="D14" s="162">
        <f t="shared" si="2"/>
        <v>4.7961111111111128E-2</v>
      </c>
      <c r="E14" s="163">
        <f>'JCN-R4 CAPM Total MRP 1'!E14</f>
        <v>0.75</v>
      </c>
      <c r="F14" s="166">
        <f t="shared" si="3"/>
        <v>0.11448327374176961</v>
      </c>
      <c r="G14" s="164">
        <f t="shared" si="0"/>
        <v>6.6522162630658493E-2</v>
      </c>
      <c r="H14" s="165">
        <f t="shared" si="1"/>
        <v>9.7852733084104998E-2</v>
      </c>
      <c r="J14" s="54"/>
      <c r="K14" s="11"/>
    </row>
    <row r="15" spans="1:11">
      <c r="A15" s="10"/>
      <c r="B15" s="10"/>
      <c r="C15" s="10"/>
      <c r="D15" s="41"/>
      <c r="E15" s="16"/>
      <c r="F15" s="15"/>
      <c r="G15" s="17"/>
      <c r="H15" s="37"/>
      <c r="J15" s="54"/>
      <c r="K15" s="170"/>
    </row>
    <row r="16" spans="1:11">
      <c r="A16" s="13"/>
      <c r="B16" s="90" t="s">
        <v>33</v>
      </c>
      <c r="C16" s="90"/>
      <c r="D16" s="90"/>
      <c r="E16" s="91">
        <f>MEDIAN(E8:E14)</f>
        <v>0.75</v>
      </c>
      <c r="F16" s="92"/>
      <c r="G16" s="92"/>
      <c r="H16" s="92">
        <f>MEDIAN(H8:H14)</f>
        <v>9.7852733084104998E-2</v>
      </c>
      <c r="K16" s="6"/>
    </row>
    <row r="17" spans="1:18" ht="13.5" thickBot="1">
      <c r="A17" s="13"/>
      <c r="B17" s="58" t="s">
        <v>34</v>
      </c>
      <c r="C17" s="47"/>
      <c r="D17" s="47"/>
      <c r="E17" s="57">
        <f>AVERAGE(E8:E14)</f>
        <v>0.76428571428571423</v>
      </c>
      <c r="F17" s="48"/>
      <c r="G17" s="48"/>
      <c r="H17" s="48">
        <f>AVERAGE(H8:H14)</f>
        <v>9.8803049693114417E-2</v>
      </c>
    </row>
    <row r="18" spans="1:18">
      <c r="A18" s="13"/>
      <c r="B18" s="59"/>
      <c r="C18" s="13"/>
      <c r="D18" s="13"/>
      <c r="E18" s="13"/>
      <c r="F18" s="14"/>
      <c r="G18" s="14"/>
      <c r="H18" s="14"/>
    </row>
    <row r="19" spans="1:18">
      <c r="B19" s="90" t="s">
        <v>1280</v>
      </c>
      <c r="C19" s="90"/>
      <c r="D19" s="90"/>
      <c r="E19" s="91">
        <f>MEDIAN(E8:E13)</f>
        <v>0.75</v>
      </c>
      <c r="F19" s="92"/>
      <c r="G19" s="92"/>
      <c r="H19" s="187">
        <f>MEDIAN(H8:H13)</f>
        <v>9.7852733084104998E-2</v>
      </c>
      <c r="P19" s="6"/>
      <c r="Q19" s="6"/>
      <c r="R19" s="8"/>
    </row>
    <row r="20" spans="1:18" ht="13.5" thickBot="1">
      <c r="B20" s="58" t="s">
        <v>1281</v>
      </c>
      <c r="C20" s="47"/>
      <c r="D20" s="47"/>
      <c r="E20" s="57">
        <f>AVERAGE(E8:E13)</f>
        <v>0.76666666666666661</v>
      </c>
      <c r="F20" s="48"/>
      <c r="G20" s="48"/>
      <c r="H20" s="188">
        <f>AVERAGE(H8:H13)</f>
        <v>9.8961435794615984E-2</v>
      </c>
      <c r="P20" s="6"/>
      <c r="Q20" s="6"/>
      <c r="R20" s="8"/>
    </row>
    <row r="21" spans="1:18">
      <c r="B21" s="1"/>
      <c r="C21" s="2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11"/>
      <c r="P21" s="6"/>
      <c r="Q21" s="6"/>
      <c r="R21" s="8"/>
    </row>
    <row r="22" spans="1:18">
      <c r="A22" s="13"/>
      <c r="B22" s="138" t="s">
        <v>43</v>
      </c>
      <c r="C22" s="13"/>
      <c r="D22" s="13"/>
      <c r="E22" s="13"/>
      <c r="F22" s="13"/>
      <c r="G22" s="13"/>
      <c r="H22" s="13"/>
    </row>
    <row r="23" spans="1:18">
      <c r="A23" s="13"/>
      <c r="B23" s="42" t="str">
        <f>'JCN-R4 CAPM Total MRP 1'!B23</f>
        <v>[1] Source: Bloomberg Professional, 30-day average as of August 31, 2025</v>
      </c>
      <c r="C23" s="13"/>
      <c r="D23" s="13"/>
      <c r="E23" s="13"/>
      <c r="F23" s="13"/>
      <c r="G23" s="13"/>
      <c r="H23" s="13"/>
    </row>
    <row r="24" spans="1:18">
      <c r="A24" s="13"/>
      <c r="B24" s="42" t="str">
        <f>'JCN-R4 CAPM Total MRP 1'!B24</f>
        <v>[2] Source: Value Line Reports</v>
      </c>
      <c r="C24" s="13"/>
      <c r="D24" s="13"/>
      <c r="E24" s="13"/>
      <c r="F24" s="40"/>
      <c r="G24" s="39"/>
      <c r="H24" s="13"/>
    </row>
    <row r="25" spans="1:18">
      <c r="A25" s="13"/>
      <c r="B25" s="42" t="s">
        <v>1270</v>
      </c>
      <c r="C25" s="13"/>
      <c r="D25" s="13"/>
      <c r="E25" s="13"/>
      <c r="F25" s="13"/>
      <c r="G25" s="13"/>
      <c r="H25" s="13"/>
    </row>
    <row r="26" spans="1:18">
      <c r="A26" s="13"/>
      <c r="B26" s="13" t="s">
        <v>1094</v>
      </c>
      <c r="C26" s="13"/>
      <c r="D26" s="13"/>
      <c r="E26" s="13"/>
      <c r="F26" s="13"/>
      <c r="G26" s="13"/>
      <c r="H26" s="13"/>
    </row>
    <row r="27" spans="1:18">
      <c r="A27" s="13"/>
      <c r="B27" s="13" t="s">
        <v>1095</v>
      </c>
      <c r="C27" s="13"/>
      <c r="D27" s="13"/>
      <c r="E27" s="13"/>
      <c r="F27" s="13"/>
      <c r="G27" s="13"/>
      <c r="H27" s="13"/>
    </row>
    <row r="28" spans="1:18">
      <c r="A28" s="13"/>
      <c r="B28" s="13"/>
      <c r="C28" s="13"/>
      <c r="D28" s="13"/>
      <c r="E28" s="13"/>
      <c r="F28" s="13"/>
      <c r="G28" s="13"/>
      <c r="H28" s="13"/>
    </row>
    <row r="29" spans="1:18" ht="13.15" customHeight="1">
      <c r="A29" s="13"/>
      <c r="B29" s="226" t="s">
        <v>1096</v>
      </c>
      <c r="C29" s="226"/>
      <c r="D29" s="226"/>
      <c r="E29" s="226"/>
      <c r="F29" s="226"/>
      <c r="G29" s="226"/>
      <c r="H29" s="226"/>
    </row>
    <row r="30" spans="1:18">
      <c r="A30" s="13"/>
      <c r="B30" s="226" t="str">
        <f>B3</f>
        <v>MARKET RISK PREMIUM DERIVED FROM S&amp;P 500 - FERC METHODOLOGY</v>
      </c>
      <c r="C30" s="226"/>
      <c r="D30" s="226"/>
      <c r="E30" s="226"/>
      <c r="F30" s="226"/>
      <c r="G30" s="226"/>
      <c r="H30" s="226"/>
    </row>
    <row r="31" spans="1:18">
      <c r="A31" s="13"/>
      <c r="B31" s="225" t="s">
        <v>1087</v>
      </c>
      <c r="C31" s="225"/>
      <c r="D31" s="225"/>
      <c r="E31" s="225"/>
      <c r="F31" s="225"/>
      <c r="G31" s="225"/>
      <c r="H31" s="225"/>
    </row>
    <row r="32" spans="1:18">
      <c r="A32" s="13"/>
      <c r="B32" s="13"/>
      <c r="C32" s="13"/>
      <c r="D32" s="13"/>
      <c r="E32" s="13"/>
      <c r="F32" s="13"/>
      <c r="G32" s="13"/>
      <c r="H32" s="13"/>
    </row>
    <row r="33" spans="1:18" ht="13.5" thickBot="1">
      <c r="A33" s="13"/>
      <c r="B33" s="13"/>
      <c r="C33" s="13"/>
      <c r="D33" s="63" t="s">
        <v>36</v>
      </c>
      <c r="E33" s="63" t="s">
        <v>37</v>
      </c>
      <c r="F33" s="63" t="s">
        <v>38</v>
      </c>
      <c r="G33" s="63" t="s">
        <v>39</v>
      </c>
      <c r="H33" s="63" t="s">
        <v>40</v>
      </c>
    </row>
    <row r="34" spans="1:18" ht="63.75">
      <c r="A34" s="13"/>
      <c r="B34" s="139" t="s">
        <v>1</v>
      </c>
      <c r="C34" s="139" t="s">
        <v>2</v>
      </c>
      <c r="D34" s="140" t="str">
        <f>'JCN-R4 CAPM Total MRP 1'!D34</f>
        <v>Near-term projected 30-year U.S. Treasury bond yield (Q4 2025 - Q4 2026)</v>
      </c>
      <c r="E34" s="141" t="s">
        <v>1089</v>
      </c>
      <c r="F34" s="141" t="s">
        <v>1090</v>
      </c>
      <c r="G34" s="141" t="s">
        <v>1091</v>
      </c>
      <c r="H34" s="120" t="s">
        <v>1092</v>
      </c>
    </row>
    <row r="35" spans="1:18">
      <c r="A35" s="13"/>
      <c r="B35" s="10" t="str">
        <f>'JCN-R4 CAPM Total MRP 1'!B35</f>
        <v>Atmos Energy Corporation</v>
      </c>
      <c r="C35" s="10" t="str">
        <f>'JCN-R4 CAPM Total MRP 1'!C35</f>
        <v>ATO</v>
      </c>
      <c r="D35" s="41">
        <f>'JCN-R4 CAPM Total MRP 1'!D35</f>
        <v>4.6599999999999996E-2</v>
      </c>
      <c r="E35" s="16">
        <f t="shared" ref="E35:F41" si="6">E8</f>
        <v>0.75</v>
      </c>
      <c r="F35" s="15">
        <f t="shared" si="6"/>
        <v>0.11448327374176961</v>
      </c>
      <c r="G35" s="17">
        <f t="shared" ref="G35:G41" si="7">F35-D35</f>
        <v>6.7883273741769612E-2</v>
      </c>
      <c r="H35" s="37">
        <f t="shared" ref="H35:H41" si="8">G35*E35+D35</f>
        <v>9.7512455306327211E-2</v>
      </c>
    </row>
    <row r="36" spans="1:18">
      <c r="A36" s="13"/>
      <c r="B36" s="10" t="str">
        <f>'JCN-R4 CAPM Total MRP 1'!B36</f>
        <v>New Jersey Resources Corporation</v>
      </c>
      <c r="C36" s="10" t="str">
        <f>'JCN-R4 CAPM Total MRP 1'!C36</f>
        <v>NJR</v>
      </c>
      <c r="D36" s="41">
        <f>D35</f>
        <v>4.6599999999999996E-2</v>
      </c>
      <c r="E36" s="16">
        <f t="shared" si="6"/>
        <v>0.8</v>
      </c>
      <c r="F36" s="15">
        <f t="shared" si="6"/>
        <v>0.11448327374176961</v>
      </c>
      <c r="G36" s="17">
        <f t="shared" si="7"/>
        <v>6.7883273741769612E-2</v>
      </c>
      <c r="H36" s="37">
        <f t="shared" si="8"/>
        <v>0.10090661899341569</v>
      </c>
    </row>
    <row r="37" spans="1:18">
      <c r="A37" s="13"/>
      <c r="B37" s="10" t="str">
        <f>'JCN-R4 CAPM Total MRP 1'!B37</f>
        <v>NiSource Inc.</v>
      </c>
      <c r="C37" s="10" t="str">
        <f>'JCN-R4 CAPM Total MRP 1'!C37</f>
        <v>NI</v>
      </c>
      <c r="D37" s="41">
        <f t="shared" ref="D37:D41" si="9">D36</f>
        <v>4.6599999999999996E-2</v>
      </c>
      <c r="E37" s="16">
        <f t="shared" si="6"/>
        <v>0.8</v>
      </c>
      <c r="F37" s="15">
        <f t="shared" si="6"/>
        <v>0.11448327374176961</v>
      </c>
      <c r="G37" s="17">
        <f>F37-D37</f>
        <v>6.7883273741769612E-2</v>
      </c>
      <c r="H37" s="37">
        <f>G37*E37+D37</f>
        <v>0.10090661899341569</v>
      </c>
    </row>
    <row r="38" spans="1:18">
      <c r="A38" s="13"/>
      <c r="B38" s="10" t="str">
        <f>'JCN-R4 CAPM Total MRP 1'!B38</f>
        <v>Northwest Natural Gas Company</v>
      </c>
      <c r="C38" s="10" t="str">
        <f>'JCN-R4 CAPM Total MRP 1'!C38</f>
        <v>NWN</v>
      </c>
      <c r="D38" s="41">
        <f t="shared" si="9"/>
        <v>4.6599999999999996E-2</v>
      </c>
      <c r="E38" s="16">
        <f t="shared" si="6"/>
        <v>0.75</v>
      </c>
      <c r="F38" s="15">
        <f t="shared" si="6"/>
        <v>0.11448327374176961</v>
      </c>
      <c r="G38" s="17">
        <f t="shared" si="7"/>
        <v>6.7883273741769612E-2</v>
      </c>
      <c r="H38" s="37">
        <f t="shared" si="8"/>
        <v>9.7512455306327211E-2</v>
      </c>
    </row>
    <row r="39" spans="1:18">
      <c r="A39" s="13"/>
      <c r="B39" s="10" t="str">
        <f>'JCN-R4 CAPM Total MRP 1'!B39</f>
        <v>ONE Gas Inc.</v>
      </c>
      <c r="C39" s="10" t="str">
        <f>'JCN-R4 CAPM Total MRP 1'!C39</f>
        <v>OGS</v>
      </c>
      <c r="D39" s="41">
        <f t="shared" si="9"/>
        <v>4.6599999999999996E-2</v>
      </c>
      <c r="E39" s="16">
        <f t="shared" si="6"/>
        <v>0.75</v>
      </c>
      <c r="F39" s="15">
        <f t="shared" si="6"/>
        <v>0.11448327374176961</v>
      </c>
      <c r="G39" s="17">
        <f t="shared" si="7"/>
        <v>6.7883273741769612E-2</v>
      </c>
      <c r="H39" s="37">
        <f t="shared" si="8"/>
        <v>9.7512455306327211E-2</v>
      </c>
    </row>
    <row r="40" spans="1:18">
      <c r="A40" s="13"/>
      <c r="B40" s="10" t="str">
        <f>'JCN-R4 CAPM Total MRP 1'!B40</f>
        <v>Southwest Gas Holdings, Inc.</v>
      </c>
      <c r="C40" s="10" t="str">
        <f>'JCN-R4 CAPM Total MRP 1'!C40</f>
        <v>SWX</v>
      </c>
      <c r="D40" s="41">
        <f t="shared" si="9"/>
        <v>4.6599999999999996E-2</v>
      </c>
      <c r="E40" s="16">
        <f t="shared" si="6"/>
        <v>0.75</v>
      </c>
      <c r="F40" s="15">
        <f t="shared" si="6"/>
        <v>0.11448327374176961</v>
      </c>
      <c r="G40" s="17">
        <f t="shared" ref="G40" si="10">F40-D40</f>
        <v>6.7883273741769612E-2</v>
      </c>
      <c r="H40" s="37">
        <f t="shared" ref="H40" si="11">G40*E40+D40</f>
        <v>9.7512455306327211E-2</v>
      </c>
    </row>
    <row r="41" spans="1:18">
      <c r="A41" s="13"/>
      <c r="B41" s="121" t="str">
        <f>'JCN-R4 CAPM Total MRP 1'!B41</f>
        <v>Spire, Inc.</v>
      </c>
      <c r="C41" s="121" t="str">
        <f>'JCN-R4 CAPM Total MRP 1'!C41</f>
        <v>SR</v>
      </c>
      <c r="D41" s="162">
        <f t="shared" si="9"/>
        <v>4.6599999999999996E-2</v>
      </c>
      <c r="E41" s="163">
        <f t="shared" si="6"/>
        <v>0.75</v>
      </c>
      <c r="F41" s="166">
        <f t="shared" si="6"/>
        <v>0.11448327374176961</v>
      </c>
      <c r="G41" s="164">
        <f t="shared" si="7"/>
        <v>6.7883273741769612E-2</v>
      </c>
      <c r="H41" s="165">
        <f t="shared" si="8"/>
        <v>9.7512455306327211E-2</v>
      </c>
      <c r="J41" s="54"/>
      <c r="K41" s="11"/>
    </row>
    <row r="42" spans="1:18">
      <c r="A42" s="13"/>
      <c r="B42" s="10"/>
      <c r="C42" s="10"/>
      <c r="D42" s="41"/>
      <c r="E42" s="16"/>
      <c r="F42" s="15"/>
      <c r="G42" s="17"/>
      <c r="H42" s="37"/>
      <c r="J42" s="54"/>
      <c r="K42" s="170"/>
    </row>
    <row r="43" spans="1:18">
      <c r="A43" s="13"/>
      <c r="B43" s="90" t="s">
        <v>33</v>
      </c>
      <c r="C43" s="90"/>
      <c r="D43" s="90"/>
      <c r="E43" s="91">
        <f>MEDIAN(E35:E41)</f>
        <v>0.75</v>
      </c>
      <c r="F43" s="92"/>
      <c r="G43" s="92"/>
      <c r="H43" s="92">
        <f>MEDIAN(H35:H41)</f>
        <v>9.7512455306327211E-2</v>
      </c>
      <c r="K43" s="6"/>
    </row>
    <row r="44" spans="1:18" ht="13.5" thickBot="1">
      <c r="A44" s="13"/>
      <c r="B44" s="58" t="s">
        <v>34</v>
      </c>
      <c r="C44" s="47"/>
      <c r="D44" s="47"/>
      <c r="E44" s="57">
        <f>AVERAGE(E35:E41)</f>
        <v>0.76428571428571423</v>
      </c>
      <c r="F44" s="48"/>
      <c r="G44" s="48"/>
      <c r="H44" s="48">
        <f>AVERAGE(H35:H41)</f>
        <v>9.8482216359781077E-2</v>
      </c>
    </row>
    <row r="45" spans="1:18">
      <c r="A45" s="13"/>
      <c r="B45" s="59"/>
      <c r="C45" s="13"/>
      <c r="D45" s="13"/>
      <c r="E45" s="13"/>
      <c r="F45" s="14"/>
      <c r="G45" s="14"/>
      <c r="H45" s="14"/>
    </row>
    <row r="46" spans="1:18">
      <c r="B46" s="90" t="s">
        <v>1280</v>
      </c>
      <c r="C46" s="90"/>
      <c r="D46" s="90"/>
      <c r="E46" s="91">
        <f>MEDIAN(E35:E40)</f>
        <v>0.75</v>
      </c>
      <c r="F46" s="92"/>
      <c r="G46" s="92"/>
      <c r="H46" s="187">
        <f>MEDIAN(H35:H40)</f>
        <v>9.7512455306327211E-2</v>
      </c>
      <c r="P46" s="6"/>
      <c r="Q46" s="6"/>
      <c r="R46" s="8"/>
    </row>
    <row r="47" spans="1:18" ht="13.5" thickBot="1">
      <c r="B47" s="58" t="s">
        <v>1281</v>
      </c>
      <c r="C47" s="47"/>
      <c r="D47" s="47"/>
      <c r="E47" s="57">
        <f>AVERAGE(E35:E40)</f>
        <v>0.76666666666666661</v>
      </c>
      <c r="F47" s="48"/>
      <c r="G47" s="48"/>
      <c r="H47" s="188">
        <f>AVERAGE(H35:H40)</f>
        <v>9.8643843202023393E-2</v>
      </c>
      <c r="P47" s="6"/>
      <c r="Q47" s="6"/>
      <c r="R47" s="8"/>
    </row>
    <row r="48" spans="1:18">
      <c r="B48" s="1"/>
      <c r="C48" s="2"/>
      <c r="D48" s="4"/>
      <c r="E48" s="4"/>
      <c r="F48" s="5"/>
      <c r="G48" s="5"/>
      <c r="H48" s="5"/>
      <c r="I48" s="5"/>
      <c r="J48" s="5"/>
      <c r="K48" s="5"/>
      <c r="L48" s="5"/>
      <c r="M48" s="5"/>
      <c r="N48" s="5"/>
      <c r="O48" s="11"/>
      <c r="P48" s="6"/>
      <c r="Q48" s="6"/>
      <c r="R48" s="8"/>
    </row>
    <row r="49" spans="1:8">
      <c r="A49" s="13"/>
      <c r="B49" s="138" t="s">
        <v>43</v>
      </c>
      <c r="C49" s="13"/>
      <c r="D49" s="13"/>
      <c r="E49" s="13"/>
      <c r="F49" s="13"/>
      <c r="G49" s="13"/>
      <c r="H49" s="13"/>
    </row>
    <row r="50" spans="1:8">
      <c r="A50" s="13"/>
      <c r="B50" s="42" t="str">
        <f>'JCN-R4 CAPM Total MRP 1'!B50</f>
        <v>[1] Source: Blue Chip Financial Forecasts, Vol. 44, No. 9, August 29, 2025 at 2</v>
      </c>
      <c r="C50" s="13"/>
      <c r="D50" s="13"/>
      <c r="E50" s="13"/>
      <c r="F50" s="13"/>
      <c r="G50" s="13"/>
      <c r="H50" s="13"/>
    </row>
    <row r="51" spans="1:8">
      <c r="A51" s="13"/>
      <c r="B51" s="42" t="str">
        <f>B24</f>
        <v>[2] Source: Value Line Reports</v>
      </c>
      <c r="C51" s="13"/>
      <c r="D51" s="13"/>
      <c r="E51" s="13"/>
      <c r="F51" s="13"/>
      <c r="G51" s="13"/>
      <c r="H51" s="13"/>
    </row>
    <row r="52" spans="1:8">
      <c r="A52" s="13"/>
      <c r="B52" s="42" t="str">
        <f>B25</f>
        <v>[3] Source: Exhibit JCN-5, page 8</v>
      </c>
      <c r="C52" s="13"/>
      <c r="D52" s="13"/>
      <c r="E52" s="13"/>
      <c r="F52" s="13"/>
      <c r="G52" s="13"/>
      <c r="H52" s="13"/>
    </row>
    <row r="53" spans="1:8">
      <c r="A53" s="13"/>
      <c r="B53" s="13" t="s">
        <v>1094</v>
      </c>
      <c r="C53" s="13"/>
      <c r="D53" s="13"/>
      <c r="E53" s="13"/>
      <c r="F53" s="13"/>
      <c r="G53" s="13"/>
      <c r="H53" s="13"/>
    </row>
    <row r="54" spans="1:8">
      <c r="A54" s="13"/>
      <c r="B54" s="13" t="s">
        <v>1095</v>
      </c>
      <c r="C54" s="13"/>
      <c r="D54" s="13"/>
      <c r="E54" s="13"/>
      <c r="F54" s="13"/>
      <c r="G54" s="13"/>
      <c r="H54" s="13"/>
    </row>
    <row r="55" spans="1:8">
      <c r="A55" s="13"/>
      <c r="B55" s="13"/>
      <c r="C55" s="13"/>
      <c r="D55" s="13"/>
      <c r="E55" s="13"/>
      <c r="F55" s="13"/>
      <c r="G55" s="13"/>
      <c r="H55" s="13"/>
    </row>
    <row r="56" spans="1:8" ht="13.15" customHeight="1">
      <c r="A56" s="13"/>
      <c r="B56" s="226" t="s">
        <v>1097</v>
      </c>
      <c r="C56" s="226"/>
      <c r="D56" s="226"/>
      <c r="E56" s="226"/>
      <c r="F56" s="226"/>
      <c r="G56" s="226"/>
      <c r="H56" s="226"/>
    </row>
    <row r="57" spans="1:8">
      <c r="A57" s="13"/>
      <c r="B57" s="226" t="str">
        <f>B30</f>
        <v>MARKET RISK PREMIUM DERIVED FROM S&amp;P 500 - FERC METHODOLOGY</v>
      </c>
      <c r="C57" s="226"/>
      <c r="D57" s="226"/>
      <c r="E57" s="226"/>
      <c r="F57" s="226"/>
      <c r="G57" s="226"/>
      <c r="H57" s="226"/>
    </row>
    <row r="58" spans="1:8">
      <c r="A58" s="13"/>
      <c r="B58" s="225" t="s">
        <v>1087</v>
      </c>
      <c r="C58" s="225"/>
      <c r="D58" s="225"/>
      <c r="E58" s="225"/>
      <c r="F58" s="225"/>
      <c r="G58" s="225"/>
      <c r="H58" s="225"/>
    </row>
    <row r="59" spans="1:8">
      <c r="A59" s="13"/>
      <c r="B59" s="13"/>
      <c r="C59" s="13"/>
      <c r="D59" s="13"/>
      <c r="E59" s="13"/>
      <c r="F59" s="13"/>
      <c r="G59" s="13"/>
      <c r="H59" s="13"/>
    </row>
    <row r="60" spans="1:8" ht="13.5" thickBot="1">
      <c r="A60" s="13"/>
      <c r="B60" s="13"/>
      <c r="C60" s="13"/>
      <c r="D60" s="63" t="s">
        <v>36</v>
      </c>
      <c r="E60" s="63" t="s">
        <v>37</v>
      </c>
      <c r="F60" s="63" t="s">
        <v>38</v>
      </c>
      <c r="G60" s="63" t="s">
        <v>39</v>
      </c>
      <c r="H60" s="63" t="s">
        <v>40</v>
      </c>
    </row>
    <row r="61" spans="1:8" ht="51">
      <c r="A61" s="13"/>
      <c r="B61" s="139" t="s">
        <v>1</v>
      </c>
      <c r="C61" s="139" t="s">
        <v>2</v>
      </c>
      <c r="D61" s="140" t="str">
        <f>'JCN-R4 CAPM Total MRP 1'!D61</f>
        <v>Projected 30-year U.S. Treasury bond yield (2027 - 2031)</v>
      </c>
      <c r="E61" s="141" t="s">
        <v>1089</v>
      </c>
      <c r="F61" s="141" t="s">
        <v>1090</v>
      </c>
      <c r="G61" s="141" t="s">
        <v>1091</v>
      </c>
      <c r="H61" s="120" t="s">
        <v>1092</v>
      </c>
    </row>
    <row r="62" spans="1:8">
      <c r="A62" s="13"/>
      <c r="B62" s="10" t="str">
        <f>'JCN-R4 CAPM Total MRP 1'!B62</f>
        <v>Atmos Energy Corporation</v>
      </c>
      <c r="C62" s="10" t="str">
        <f>'JCN-R4 CAPM Total MRP 1'!C62</f>
        <v>ATO</v>
      </c>
      <c r="D62" s="41">
        <f>'JCN-R4 CAPM Total MRP 1'!D62</f>
        <v>4.3999999999999997E-2</v>
      </c>
      <c r="E62" s="16">
        <f t="shared" ref="E62:E68" si="12">E8</f>
        <v>0.75</v>
      </c>
      <c r="F62" s="15">
        <f t="shared" ref="F62:F68" si="13">F35</f>
        <v>0.11448327374176961</v>
      </c>
      <c r="G62" s="17">
        <f t="shared" ref="G62:G68" si="14">F62-D62</f>
        <v>7.0483273741769617E-2</v>
      </c>
      <c r="H62" s="37">
        <f t="shared" ref="H62:H68" si="15">G62*E62+D62</f>
        <v>9.6862455306327214E-2</v>
      </c>
    </row>
    <row r="63" spans="1:8">
      <c r="A63" s="13"/>
      <c r="B63" s="10" t="str">
        <f>'JCN-R4 CAPM Total MRP 1'!B63</f>
        <v>New Jersey Resources Corporation</v>
      </c>
      <c r="C63" s="10" t="str">
        <f>'JCN-R4 CAPM Total MRP 1'!C63</f>
        <v>NJR</v>
      </c>
      <c r="D63" s="41">
        <f>D62</f>
        <v>4.3999999999999997E-2</v>
      </c>
      <c r="E63" s="16">
        <f t="shared" si="12"/>
        <v>0.8</v>
      </c>
      <c r="F63" s="15">
        <f t="shared" si="13"/>
        <v>0.11448327374176961</v>
      </c>
      <c r="G63" s="17">
        <f t="shared" si="14"/>
        <v>7.0483273741769617E-2</v>
      </c>
      <c r="H63" s="37">
        <f t="shared" si="15"/>
        <v>0.10038661899341569</v>
      </c>
    </row>
    <row r="64" spans="1:8">
      <c r="A64" s="13"/>
      <c r="B64" s="10" t="str">
        <f>'JCN-R4 CAPM Total MRP 1'!B64</f>
        <v>NiSource Inc.</v>
      </c>
      <c r="C64" s="10" t="str">
        <f>'JCN-R4 CAPM Total MRP 1'!C64</f>
        <v>NI</v>
      </c>
      <c r="D64" s="41">
        <f t="shared" ref="D64:D68" si="16">D63</f>
        <v>4.3999999999999997E-2</v>
      </c>
      <c r="E64" s="16">
        <f t="shared" si="12"/>
        <v>0.8</v>
      </c>
      <c r="F64" s="15">
        <f t="shared" si="13"/>
        <v>0.11448327374176961</v>
      </c>
      <c r="G64" s="17">
        <f>F64-D64</f>
        <v>7.0483273741769617E-2</v>
      </c>
      <c r="H64" s="37">
        <f>G64*E64+D64</f>
        <v>0.10038661899341569</v>
      </c>
    </row>
    <row r="65" spans="1:18">
      <c r="A65" s="13"/>
      <c r="B65" s="10" t="str">
        <f>'JCN-R4 CAPM Total MRP 1'!B65</f>
        <v>Northwest Natural Gas Company</v>
      </c>
      <c r="C65" s="10" t="str">
        <f>'JCN-R4 CAPM Total MRP 1'!C65</f>
        <v>NWN</v>
      </c>
      <c r="D65" s="41">
        <f t="shared" si="16"/>
        <v>4.3999999999999997E-2</v>
      </c>
      <c r="E65" s="16">
        <f t="shared" si="12"/>
        <v>0.75</v>
      </c>
      <c r="F65" s="15">
        <f t="shared" si="13"/>
        <v>0.11448327374176961</v>
      </c>
      <c r="G65" s="17">
        <f t="shared" si="14"/>
        <v>7.0483273741769617E-2</v>
      </c>
      <c r="H65" s="37">
        <f t="shared" si="15"/>
        <v>9.6862455306327214E-2</v>
      </c>
    </row>
    <row r="66" spans="1:18">
      <c r="A66" s="13"/>
      <c r="B66" s="10" t="str">
        <f>'JCN-R4 CAPM Total MRP 1'!B66</f>
        <v>ONE Gas Inc.</v>
      </c>
      <c r="C66" s="10" t="str">
        <f>'JCN-R4 CAPM Total MRP 1'!C66</f>
        <v>OGS</v>
      </c>
      <c r="D66" s="41">
        <f t="shared" si="16"/>
        <v>4.3999999999999997E-2</v>
      </c>
      <c r="E66" s="16">
        <f t="shared" si="12"/>
        <v>0.75</v>
      </c>
      <c r="F66" s="15">
        <f t="shared" si="13"/>
        <v>0.11448327374176961</v>
      </c>
      <c r="G66" s="17">
        <f t="shared" si="14"/>
        <v>7.0483273741769617E-2</v>
      </c>
      <c r="H66" s="37">
        <f t="shared" si="15"/>
        <v>9.6862455306327214E-2</v>
      </c>
    </row>
    <row r="67" spans="1:18">
      <c r="A67" s="13"/>
      <c r="B67" s="10" t="str">
        <f>'JCN-R4 CAPM Total MRP 1'!B67</f>
        <v>Southwest Gas Holdings, Inc.</v>
      </c>
      <c r="C67" s="10" t="str">
        <f>'JCN-R4 CAPM Total MRP 1'!C67</f>
        <v>SWX</v>
      </c>
      <c r="D67" s="41">
        <f t="shared" si="16"/>
        <v>4.3999999999999997E-2</v>
      </c>
      <c r="E67" s="16">
        <f t="shared" si="12"/>
        <v>0.75</v>
      </c>
      <c r="F67" s="15">
        <f t="shared" si="13"/>
        <v>0.11448327374176961</v>
      </c>
      <c r="G67" s="17">
        <f t="shared" ref="G67" si="17">F67-D67</f>
        <v>7.0483273741769617E-2</v>
      </c>
      <c r="H67" s="37">
        <f t="shared" ref="H67" si="18">G67*E67+D67</f>
        <v>9.6862455306327214E-2</v>
      </c>
    </row>
    <row r="68" spans="1:18">
      <c r="A68" s="13"/>
      <c r="B68" s="121" t="str">
        <f>'JCN-R4 CAPM Total MRP 1'!B68</f>
        <v>Spire, Inc.</v>
      </c>
      <c r="C68" s="121" t="str">
        <f>'JCN-R4 CAPM Total MRP 1'!C68</f>
        <v>SR</v>
      </c>
      <c r="D68" s="162">
        <f t="shared" si="16"/>
        <v>4.3999999999999997E-2</v>
      </c>
      <c r="E68" s="163">
        <f t="shared" si="12"/>
        <v>0.75</v>
      </c>
      <c r="F68" s="166">
        <f t="shared" si="13"/>
        <v>0.11448327374176961</v>
      </c>
      <c r="G68" s="164">
        <f t="shared" si="14"/>
        <v>7.0483273741769617E-2</v>
      </c>
      <c r="H68" s="165">
        <f t="shared" si="15"/>
        <v>9.6862455306327214E-2</v>
      </c>
      <c r="J68" s="54"/>
      <c r="K68" s="11"/>
    </row>
    <row r="69" spans="1:18">
      <c r="A69" s="13"/>
      <c r="B69" s="10"/>
      <c r="C69" s="10"/>
      <c r="D69" s="41"/>
      <c r="E69" s="16"/>
      <c r="F69" s="15"/>
      <c r="G69" s="17"/>
      <c r="H69" s="37"/>
      <c r="J69" s="54"/>
      <c r="K69" s="170"/>
    </row>
    <row r="70" spans="1:18">
      <c r="A70" s="13"/>
      <c r="B70" s="90" t="s">
        <v>33</v>
      </c>
      <c r="C70" s="90"/>
      <c r="D70" s="90"/>
      <c r="E70" s="91">
        <f>MEDIAN(E62:E68)</f>
        <v>0.75</v>
      </c>
      <c r="F70" s="92"/>
      <c r="G70" s="92"/>
      <c r="H70" s="92">
        <f>MEDIAN(H62:H68)</f>
        <v>9.6862455306327214E-2</v>
      </c>
      <c r="K70" s="6"/>
    </row>
    <row r="71" spans="1:18" ht="13.5" thickBot="1">
      <c r="A71" s="13"/>
      <c r="B71" s="58" t="s">
        <v>34</v>
      </c>
      <c r="C71" s="47"/>
      <c r="D71" s="47"/>
      <c r="E71" s="57">
        <f>AVERAGE(E62:E68)</f>
        <v>0.76428571428571423</v>
      </c>
      <c r="F71" s="48"/>
      <c r="G71" s="48"/>
      <c r="H71" s="48">
        <f>AVERAGE(H62:H68)</f>
        <v>9.7869359216923926E-2</v>
      </c>
    </row>
    <row r="72" spans="1:18">
      <c r="A72" s="13"/>
      <c r="B72" s="59"/>
      <c r="C72" s="13"/>
      <c r="D72" s="13"/>
      <c r="E72" s="13"/>
      <c r="F72" s="14"/>
      <c r="G72" s="14"/>
      <c r="H72" s="14"/>
    </row>
    <row r="73" spans="1:18">
      <c r="B73" s="90" t="s">
        <v>1280</v>
      </c>
      <c r="C73" s="90"/>
      <c r="D73" s="90"/>
      <c r="E73" s="91">
        <f>MEDIAN(E62:E67)</f>
        <v>0.75</v>
      </c>
      <c r="F73" s="92"/>
      <c r="G73" s="92"/>
      <c r="H73" s="187">
        <f>MEDIAN(H62:H67)</f>
        <v>9.6862455306327214E-2</v>
      </c>
      <c r="P73" s="6"/>
      <c r="Q73" s="6"/>
      <c r="R73" s="8"/>
    </row>
    <row r="74" spans="1:18" ht="13.5" thickBot="1">
      <c r="B74" s="58" t="s">
        <v>1281</v>
      </c>
      <c r="C74" s="47"/>
      <c r="D74" s="47"/>
      <c r="E74" s="57">
        <f>AVERAGE(E62:E67)</f>
        <v>0.76666666666666661</v>
      </c>
      <c r="F74" s="48"/>
      <c r="G74" s="48"/>
      <c r="H74" s="188">
        <f>AVERAGE(H62:H67)</f>
        <v>9.8037176535356707E-2</v>
      </c>
      <c r="P74" s="6"/>
      <c r="Q74" s="6"/>
      <c r="R74" s="8"/>
    </row>
    <row r="75" spans="1:18">
      <c r="B75" s="1"/>
      <c r="C75" s="2"/>
      <c r="D75" s="4"/>
      <c r="E75" s="4"/>
      <c r="F75" s="5"/>
      <c r="G75" s="5"/>
      <c r="H75" s="5"/>
      <c r="I75" s="5"/>
      <c r="J75" s="5"/>
      <c r="K75" s="5"/>
      <c r="L75" s="5"/>
      <c r="M75" s="5"/>
      <c r="N75" s="5"/>
      <c r="O75" s="11"/>
      <c r="P75" s="6"/>
      <c r="Q75" s="6"/>
      <c r="R75" s="8"/>
    </row>
    <row r="76" spans="1:18">
      <c r="A76" s="13"/>
      <c r="B76" s="138" t="s">
        <v>43</v>
      </c>
      <c r="C76" s="13"/>
      <c r="D76" s="13"/>
      <c r="E76" s="13"/>
      <c r="F76" s="13"/>
      <c r="G76" s="13"/>
      <c r="H76" s="13"/>
    </row>
    <row r="77" spans="1:18">
      <c r="A77" s="13"/>
      <c r="B77" s="42" t="str">
        <f>'JCN-R4 CAPM Total MRP 1'!B77</f>
        <v>[1] Source: Blue Chip Financial Forecasts, Vol. 44, No. 6, June 2, 2025 at 14</v>
      </c>
      <c r="C77" s="13"/>
      <c r="D77" s="13"/>
      <c r="E77" s="13"/>
      <c r="F77" s="13"/>
      <c r="G77" s="13"/>
      <c r="H77" s="13"/>
    </row>
    <row r="78" spans="1:18">
      <c r="A78" s="13"/>
      <c r="B78" s="42" t="str">
        <f>B51</f>
        <v>[2] Source: Value Line Reports</v>
      </c>
      <c r="C78" s="13"/>
      <c r="D78" s="13"/>
      <c r="E78" s="13"/>
      <c r="F78" s="13"/>
      <c r="G78" s="13"/>
      <c r="H78" s="13"/>
    </row>
    <row r="79" spans="1:18">
      <c r="A79" s="13"/>
      <c r="B79" s="42" t="str">
        <f>B52</f>
        <v>[3] Source: Exhibit JCN-5, page 8</v>
      </c>
      <c r="C79" s="13"/>
      <c r="D79" s="13"/>
      <c r="E79" s="13"/>
      <c r="F79" s="13"/>
      <c r="G79" s="13"/>
      <c r="H79" s="13"/>
    </row>
    <row r="80" spans="1:18">
      <c r="A80" s="13"/>
      <c r="B80" s="13" t="s">
        <v>1094</v>
      </c>
      <c r="C80" s="13"/>
      <c r="D80" s="13"/>
      <c r="E80" s="13"/>
      <c r="F80" s="13"/>
      <c r="G80" s="13"/>
      <c r="H80" s="13"/>
    </row>
    <row r="81" spans="1:8">
      <c r="A81" s="13"/>
      <c r="B81" s="13" t="s">
        <v>1095</v>
      </c>
      <c r="C81" s="13"/>
      <c r="D81" s="13"/>
      <c r="E81" s="13"/>
      <c r="F81" s="13"/>
      <c r="G81" s="13"/>
      <c r="H81" s="13"/>
    </row>
    <row r="83" spans="1:8">
      <c r="B83" s="13"/>
      <c r="C83" s="13"/>
      <c r="D83" s="13"/>
      <c r="E83" s="13"/>
      <c r="F83" s="13"/>
      <c r="G83" s="13"/>
      <c r="H83" s="13"/>
    </row>
    <row r="84" spans="1:8" ht="13.15" customHeight="1">
      <c r="B84" s="225" t="s">
        <v>1102</v>
      </c>
      <c r="C84" s="225"/>
      <c r="D84" s="225"/>
      <c r="E84" s="225"/>
      <c r="F84" s="225"/>
      <c r="G84" s="225"/>
      <c r="H84" s="225"/>
    </row>
    <row r="85" spans="1:8">
      <c r="B85" s="225" t="str">
        <f>B57</f>
        <v>MARKET RISK PREMIUM DERIVED FROM S&amp;P 500 - FERC METHODOLOGY</v>
      </c>
      <c r="C85" s="225"/>
      <c r="D85" s="225"/>
      <c r="E85" s="225"/>
      <c r="F85" s="225"/>
      <c r="G85" s="225"/>
      <c r="H85" s="225"/>
    </row>
    <row r="86" spans="1:8">
      <c r="B86" s="225" t="s">
        <v>1087</v>
      </c>
      <c r="C86" s="225"/>
      <c r="D86" s="225"/>
      <c r="E86" s="225"/>
      <c r="F86" s="225"/>
      <c r="G86" s="225"/>
      <c r="H86" s="225"/>
    </row>
    <row r="87" spans="1:8">
      <c r="B87" s="13"/>
      <c r="C87" s="13"/>
      <c r="D87" s="13"/>
      <c r="E87" s="13"/>
      <c r="F87" s="13"/>
      <c r="G87" s="13"/>
      <c r="H87" s="13"/>
    </row>
    <row r="88" spans="1:8" ht="13.5" thickBot="1">
      <c r="B88" s="13"/>
      <c r="C88" s="13"/>
      <c r="D88" s="63" t="s">
        <v>36</v>
      </c>
      <c r="E88" s="63" t="s">
        <v>37</v>
      </c>
      <c r="F88" s="63" t="s">
        <v>38</v>
      </c>
      <c r="G88" s="63" t="s">
        <v>39</v>
      </c>
      <c r="H88" s="63" t="s">
        <v>40</v>
      </c>
    </row>
    <row r="89" spans="1:8" ht="51">
      <c r="B89" s="139" t="s">
        <v>1</v>
      </c>
      <c r="C89" s="139" t="s">
        <v>2</v>
      </c>
      <c r="D89" s="140" t="str">
        <f t="shared" ref="D89:D96" si="19">D7</f>
        <v>Current 30-day average of 30-year U.S. Treasury bond yield</v>
      </c>
      <c r="E89" s="141" t="s">
        <v>1089</v>
      </c>
      <c r="F89" s="141" t="s">
        <v>1090</v>
      </c>
      <c r="G89" s="141" t="s">
        <v>1091</v>
      </c>
      <c r="H89" s="120" t="s">
        <v>1092</v>
      </c>
    </row>
    <row r="90" spans="1:8">
      <c r="B90" s="10" t="str">
        <f>'JCN-R4 CAPM Total MRP 1'!B90</f>
        <v>Atmos Energy Corporation</v>
      </c>
      <c r="C90" s="10" t="str">
        <f>'JCN-R4 CAPM Total MRP 1'!C90</f>
        <v>ATO</v>
      </c>
      <c r="D90" s="12">
        <f t="shared" si="19"/>
        <v>4.7961111111111128E-2</v>
      </c>
      <c r="E90" s="16">
        <f>'JCN-R4 CAPM Total MRP 1'!E90</f>
        <v>0.7195994138012487</v>
      </c>
      <c r="F90" s="15">
        <f t="shared" ref="F90:F96" si="20">F62</f>
        <v>0.11448327374176961</v>
      </c>
      <c r="G90" s="17">
        <f t="shared" ref="G90:G96" si="21">F90-D90</f>
        <v>6.6522162630658493E-2</v>
      </c>
      <c r="H90" s="37">
        <f t="shared" ref="H90:H96" si="22">G90*E90+D90</f>
        <v>9.5830420344924311E-2</v>
      </c>
    </row>
    <row r="91" spans="1:8">
      <c r="A91" s="13"/>
      <c r="B91" s="10" t="str">
        <f>'JCN-R4 CAPM Total MRP 1'!B91</f>
        <v>New Jersey Resources Corporation</v>
      </c>
      <c r="C91" s="10" t="str">
        <f>'JCN-R4 CAPM Total MRP 1'!C91</f>
        <v>NJR</v>
      </c>
      <c r="D91" s="12">
        <f t="shared" si="19"/>
        <v>4.7961111111111128E-2</v>
      </c>
      <c r="E91" s="16">
        <f>'JCN-R4 CAPM Total MRP 1'!E91</f>
        <v>0.75952773325296485</v>
      </c>
      <c r="F91" s="15">
        <f t="shared" si="20"/>
        <v>0.11448327374176961</v>
      </c>
      <c r="G91" s="17">
        <f t="shared" si="21"/>
        <v>6.6522162630658493E-2</v>
      </c>
      <c r="H91" s="37">
        <f t="shared" si="22"/>
        <v>9.8486538505060256E-2</v>
      </c>
    </row>
    <row r="92" spans="1:8">
      <c r="B92" s="10" t="str">
        <f>'JCN-R4 CAPM Total MRP 1'!B92</f>
        <v>NiSource Inc.</v>
      </c>
      <c r="C92" s="10" t="str">
        <f>'JCN-R4 CAPM Total MRP 1'!C92</f>
        <v>NI</v>
      </c>
      <c r="D92" s="12">
        <f t="shared" si="19"/>
        <v>4.7961111111111128E-2</v>
      </c>
      <c r="E92" s="16">
        <f>'JCN-R4 CAPM Total MRP 1'!E92</f>
        <v>0.76411627831530016</v>
      </c>
      <c r="F92" s="15">
        <f t="shared" si="20"/>
        <v>0.11448327374176961</v>
      </c>
      <c r="G92" s="17">
        <f>F92-D92</f>
        <v>6.6522162630658493E-2</v>
      </c>
      <c r="H92" s="37">
        <f>G92*E92+D92</f>
        <v>9.8791778445935036E-2</v>
      </c>
    </row>
    <row r="93" spans="1:8">
      <c r="B93" s="10" t="str">
        <f>'JCN-R4 CAPM Total MRP 1'!B93</f>
        <v>Northwest Natural Gas Company</v>
      </c>
      <c r="C93" s="10" t="str">
        <f>'JCN-R4 CAPM Total MRP 1'!C93</f>
        <v>NWN</v>
      </c>
      <c r="D93" s="12">
        <f t="shared" si="19"/>
        <v>4.7961111111111128E-2</v>
      </c>
      <c r="E93" s="16">
        <f>'JCN-R4 CAPM Total MRP 1'!E93</f>
        <v>0.67177558369048329</v>
      </c>
      <c r="F93" s="15">
        <f t="shared" si="20"/>
        <v>0.11448327374176961</v>
      </c>
      <c r="G93" s="17">
        <f t="shared" si="21"/>
        <v>6.6522162630658493E-2</v>
      </c>
      <c r="H93" s="37">
        <f t="shared" si="22"/>
        <v>9.2649075740674991E-2</v>
      </c>
    </row>
    <row r="94" spans="1:8">
      <c r="B94" s="10" t="str">
        <f>'JCN-R4 CAPM Total MRP 1'!B94</f>
        <v>ONE Gas Inc.</v>
      </c>
      <c r="C94" s="10" t="str">
        <f>'JCN-R4 CAPM Total MRP 1'!C94</f>
        <v>OGS</v>
      </c>
      <c r="D94" s="12">
        <f t="shared" si="19"/>
        <v>4.7961111111111128E-2</v>
      </c>
      <c r="E94" s="16">
        <f>'JCN-R4 CAPM Total MRP 1'!E94</f>
        <v>0.7366188226290904</v>
      </c>
      <c r="F94" s="15">
        <f t="shared" si="20"/>
        <v>0.11448327374176961</v>
      </c>
      <c r="G94" s="17">
        <f t="shared" si="21"/>
        <v>6.6522162630658493E-2</v>
      </c>
      <c r="H94" s="37">
        <f t="shared" si="22"/>
        <v>9.6962588226847668E-2</v>
      </c>
    </row>
    <row r="95" spans="1:8">
      <c r="B95" s="10" t="str">
        <f>'JCN-R4 CAPM Total MRP 1'!B95</f>
        <v>Southwest Gas Holdings, Inc.</v>
      </c>
      <c r="C95" s="10" t="str">
        <f>'JCN-R4 CAPM Total MRP 1'!C95</f>
        <v>SWX</v>
      </c>
      <c r="D95" s="12">
        <f t="shared" si="19"/>
        <v>4.7961111111111128E-2</v>
      </c>
      <c r="E95" s="16">
        <f>'JCN-R4 CAPM Total MRP 1'!E95</f>
        <v>0.79916057817857644</v>
      </c>
      <c r="F95" s="15">
        <f t="shared" si="20"/>
        <v>0.11448327374176961</v>
      </c>
      <c r="G95" s="17">
        <f t="shared" ref="G95" si="23">F95-D95</f>
        <v>6.6522162630658493E-2</v>
      </c>
      <c r="H95" s="37">
        <f t="shared" ref="H95" si="24">G95*E95+D95</f>
        <v>0.10112300106071746</v>
      </c>
    </row>
    <row r="96" spans="1:8">
      <c r="B96" s="121" t="str">
        <f>'JCN-R4 CAPM Total MRP 1'!B96</f>
        <v>Spire, Inc.</v>
      </c>
      <c r="C96" s="121" t="str">
        <f>'JCN-R4 CAPM Total MRP 1'!C96</f>
        <v>SR</v>
      </c>
      <c r="D96" s="167">
        <f t="shared" si="19"/>
        <v>4.7961111111111128E-2</v>
      </c>
      <c r="E96" s="163">
        <f>'JCN-R4 CAPM Total MRP 1'!E96</f>
        <v>0.73744501707159393</v>
      </c>
      <c r="F96" s="166">
        <f t="shared" si="20"/>
        <v>0.11448327374176961</v>
      </c>
      <c r="G96" s="164">
        <f t="shared" si="21"/>
        <v>6.6522162630658493E-2</v>
      </c>
      <c r="H96" s="165">
        <f t="shared" si="22"/>
        <v>9.7017548467916437E-2</v>
      </c>
    </row>
    <row r="97" spans="2:18">
      <c r="B97" s="10"/>
      <c r="C97" s="10"/>
      <c r="D97" s="12"/>
      <c r="E97" s="16"/>
      <c r="F97" s="15"/>
      <c r="G97" s="17"/>
      <c r="H97" s="37"/>
    </row>
    <row r="98" spans="2:18">
      <c r="B98" s="90" t="s">
        <v>33</v>
      </c>
      <c r="C98" s="90"/>
      <c r="D98" s="90"/>
      <c r="E98" s="91">
        <f>MEDIAN(E90:E96)</f>
        <v>0.73744501707159393</v>
      </c>
      <c r="F98" s="92"/>
      <c r="G98" s="92"/>
      <c r="H98" s="92">
        <f>MEDIAN(H90:H96)</f>
        <v>9.7017548467916437E-2</v>
      </c>
    </row>
    <row r="99" spans="2:18" ht="13.5" thickBot="1">
      <c r="B99" s="58" t="s">
        <v>34</v>
      </c>
      <c r="C99" s="47"/>
      <c r="D99" s="47"/>
      <c r="E99" s="57">
        <f>AVERAGE(E90:E96)</f>
        <v>0.74117763241989398</v>
      </c>
      <c r="F99" s="48"/>
      <c r="G99" s="48"/>
      <c r="H99" s="48">
        <f>AVERAGE(H90:H96)</f>
        <v>9.7265850113153723E-2</v>
      </c>
    </row>
    <row r="100" spans="2:18">
      <c r="B100" s="59"/>
      <c r="C100" s="13"/>
      <c r="D100" s="13"/>
      <c r="E100" s="13"/>
      <c r="F100" s="14"/>
      <c r="G100" s="14"/>
      <c r="H100" s="14"/>
    </row>
    <row r="101" spans="2:18">
      <c r="B101" s="90" t="s">
        <v>1280</v>
      </c>
      <c r="C101" s="90"/>
      <c r="D101" s="90"/>
      <c r="E101" s="91">
        <f>MEDIAN(E90:E95)</f>
        <v>0.74807327794102763</v>
      </c>
      <c r="F101" s="92"/>
      <c r="G101" s="92"/>
      <c r="H101" s="187">
        <f>MEDIAN(H90:H95)</f>
        <v>9.7724563365953962E-2</v>
      </c>
      <c r="P101" s="6"/>
      <c r="Q101" s="6"/>
      <c r="R101" s="8"/>
    </row>
    <row r="102" spans="2:18" ht="13.5" thickBot="1">
      <c r="B102" s="58" t="s">
        <v>1281</v>
      </c>
      <c r="C102" s="47"/>
      <c r="D102" s="47"/>
      <c r="E102" s="57">
        <f>AVERAGE(E90:E95)</f>
        <v>0.74179973497794405</v>
      </c>
      <c r="F102" s="48"/>
      <c r="G102" s="48"/>
      <c r="H102" s="188">
        <f>AVERAGE(H90:H95)</f>
        <v>9.7307233720693276E-2</v>
      </c>
      <c r="P102" s="6"/>
      <c r="Q102" s="6"/>
      <c r="R102" s="8"/>
    </row>
    <row r="103" spans="2:18">
      <c r="B103" s="1"/>
      <c r="C103" s="2"/>
      <c r="D103" s="4"/>
      <c r="E103" s="4"/>
      <c r="F103" s="5"/>
      <c r="G103" s="5"/>
      <c r="H103" s="5"/>
      <c r="I103" s="5"/>
      <c r="J103" s="5"/>
      <c r="K103" s="5"/>
      <c r="L103" s="5"/>
      <c r="M103" s="5"/>
      <c r="N103" s="5"/>
      <c r="O103" s="11"/>
      <c r="P103" s="6"/>
      <c r="Q103" s="6"/>
      <c r="R103" s="8"/>
    </row>
    <row r="104" spans="2:18">
      <c r="B104" s="138" t="s">
        <v>43</v>
      </c>
      <c r="C104" s="13"/>
      <c r="D104" s="13"/>
      <c r="E104" s="30"/>
      <c r="F104" s="13"/>
      <c r="G104" s="13"/>
      <c r="H104" s="13"/>
    </row>
    <row r="105" spans="2:18">
      <c r="B105" s="13" t="str">
        <f>B23</f>
        <v>[1] Source: Bloomberg Professional, 30-day average as of August 31, 2025</v>
      </c>
      <c r="C105" s="13"/>
      <c r="D105" s="13"/>
      <c r="E105" s="13"/>
      <c r="F105" s="13"/>
      <c r="G105" s="13"/>
      <c r="H105" s="13"/>
    </row>
    <row r="106" spans="2:18">
      <c r="B106" s="42" t="str">
        <f>'JCN-R4 CAPM Total MRP 1'!B106</f>
        <v>[2] Source: Bloomberg Professional, as of August 31, 2025</v>
      </c>
      <c r="C106" s="13"/>
      <c r="D106" s="13"/>
      <c r="E106" s="13"/>
      <c r="F106" s="13"/>
      <c r="G106" s="13"/>
      <c r="H106" s="13"/>
    </row>
    <row r="107" spans="2:18">
      <c r="B107" s="42" t="str">
        <f>B79</f>
        <v>[3] Source: Exhibit JCN-5, page 8</v>
      </c>
      <c r="C107" s="13"/>
      <c r="D107" s="13"/>
      <c r="E107" s="13"/>
      <c r="F107" s="13"/>
      <c r="G107" s="13"/>
      <c r="H107" s="13"/>
    </row>
    <row r="108" spans="2:18">
      <c r="B108" s="13" t="s">
        <v>1094</v>
      </c>
      <c r="C108" s="13"/>
      <c r="D108" s="13"/>
      <c r="E108" s="13"/>
      <c r="F108" s="13"/>
      <c r="G108" s="13"/>
      <c r="H108" s="13"/>
    </row>
    <row r="109" spans="2:18">
      <c r="B109" s="13" t="s">
        <v>1095</v>
      </c>
      <c r="C109" s="13"/>
      <c r="D109" s="13"/>
      <c r="E109" s="13"/>
      <c r="F109" s="13"/>
      <c r="G109" s="13"/>
      <c r="H109" s="13"/>
    </row>
    <row r="110" spans="2:18">
      <c r="B110" s="13"/>
      <c r="C110" s="13"/>
      <c r="D110" s="13"/>
      <c r="E110" s="13"/>
      <c r="F110" s="13"/>
      <c r="G110" s="13"/>
      <c r="H110" s="13"/>
    </row>
    <row r="111" spans="2:18" ht="13.15" customHeight="1">
      <c r="B111" s="226" t="s">
        <v>1103</v>
      </c>
      <c r="C111" s="226"/>
      <c r="D111" s="226"/>
      <c r="E111" s="226"/>
      <c r="F111" s="226"/>
      <c r="G111" s="226"/>
      <c r="H111" s="226"/>
    </row>
    <row r="112" spans="2:18">
      <c r="B112" s="226" t="str">
        <f>B85</f>
        <v>MARKET RISK PREMIUM DERIVED FROM S&amp;P 500 - FERC METHODOLOGY</v>
      </c>
      <c r="C112" s="226"/>
      <c r="D112" s="226"/>
      <c r="E112" s="226"/>
      <c r="F112" s="226"/>
      <c r="G112" s="226"/>
      <c r="H112" s="226"/>
    </row>
    <row r="113" spans="2:18">
      <c r="B113" s="225" t="s">
        <v>1087</v>
      </c>
      <c r="C113" s="225"/>
      <c r="D113" s="225"/>
      <c r="E113" s="225"/>
      <c r="F113" s="225"/>
      <c r="G113" s="225"/>
      <c r="H113" s="225"/>
    </row>
    <row r="114" spans="2:18">
      <c r="B114" s="13"/>
      <c r="C114" s="13"/>
      <c r="D114" s="13"/>
      <c r="E114" s="13"/>
      <c r="F114" s="13"/>
      <c r="G114" s="13"/>
      <c r="H114" s="13"/>
    </row>
    <row r="115" spans="2:18" ht="13.5" thickBot="1">
      <c r="B115" s="13"/>
      <c r="C115" s="13"/>
      <c r="D115" s="63" t="s">
        <v>36</v>
      </c>
      <c r="E115" s="63" t="s">
        <v>37</v>
      </c>
      <c r="F115" s="63" t="s">
        <v>38</v>
      </c>
      <c r="G115" s="63" t="s">
        <v>39</v>
      </c>
      <c r="H115" s="63" t="s">
        <v>40</v>
      </c>
    </row>
    <row r="116" spans="2:18" ht="63.75">
      <c r="B116" s="139" t="s">
        <v>1</v>
      </c>
      <c r="C116" s="139" t="s">
        <v>2</v>
      </c>
      <c r="D116" s="140" t="str">
        <f t="shared" ref="D116:D123" si="25">D34</f>
        <v>Near-term projected 30-year U.S. Treasury bond yield (Q4 2025 - Q4 2026)</v>
      </c>
      <c r="E116" s="141" t="s">
        <v>1089</v>
      </c>
      <c r="F116" s="141" t="s">
        <v>1090</v>
      </c>
      <c r="G116" s="141" t="s">
        <v>1091</v>
      </c>
      <c r="H116" s="120" t="s">
        <v>1092</v>
      </c>
    </row>
    <row r="117" spans="2:18">
      <c r="B117" s="10" t="str">
        <f>'JCN-R4 CAPM Total MRP 1'!B117</f>
        <v>Atmos Energy Corporation</v>
      </c>
      <c r="C117" s="10" t="str">
        <f>'JCN-R4 CAPM Total MRP 1'!C117</f>
        <v>ATO</v>
      </c>
      <c r="D117" s="12">
        <f t="shared" si="25"/>
        <v>4.6599999999999996E-2</v>
      </c>
      <c r="E117" s="16">
        <f t="shared" ref="E117:F123" si="26">E90</f>
        <v>0.7195994138012487</v>
      </c>
      <c r="F117" s="15">
        <f t="shared" si="26"/>
        <v>0.11448327374176961</v>
      </c>
      <c r="G117" s="17">
        <f t="shared" ref="G117:G123" si="27">F117-D117</f>
        <v>6.7883273741769612E-2</v>
      </c>
      <c r="H117" s="37">
        <f t="shared" ref="H117:H123" si="28">G117*E117+D117</f>
        <v>9.5448763991487107E-2</v>
      </c>
    </row>
    <row r="118" spans="2:18">
      <c r="B118" s="10" t="str">
        <f>'JCN-R4 CAPM Total MRP 1'!B118</f>
        <v>New Jersey Resources Corporation</v>
      </c>
      <c r="C118" s="10" t="str">
        <f>'JCN-R4 CAPM Total MRP 1'!C118</f>
        <v>NJR</v>
      </c>
      <c r="D118" s="12">
        <f t="shared" si="25"/>
        <v>4.6599999999999996E-2</v>
      </c>
      <c r="E118" s="16">
        <f t="shared" si="26"/>
        <v>0.75952773325296485</v>
      </c>
      <c r="F118" s="15">
        <f t="shared" si="26"/>
        <v>0.11448327374176961</v>
      </c>
      <c r="G118" s="17">
        <f t="shared" si="27"/>
        <v>6.7883273741769612E-2</v>
      </c>
      <c r="H118" s="37">
        <f t="shared" si="28"/>
        <v>9.8159229030876788E-2</v>
      </c>
    </row>
    <row r="119" spans="2:18">
      <c r="B119" s="10" t="str">
        <f>'JCN-R4 CAPM Total MRP 1'!B119</f>
        <v>NiSource Inc.</v>
      </c>
      <c r="C119" s="10" t="str">
        <f>'JCN-R4 CAPM Total MRP 1'!C119</f>
        <v>NI</v>
      </c>
      <c r="D119" s="12">
        <f t="shared" si="25"/>
        <v>4.6599999999999996E-2</v>
      </c>
      <c r="E119" s="16">
        <f t="shared" si="26"/>
        <v>0.76411627831530016</v>
      </c>
      <c r="F119" s="15">
        <f t="shared" si="26"/>
        <v>0.11448327374176961</v>
      </c>
      <c r="G119" s="17">
        <f>F119-D119</f>
        <v>6.7883273741769612E-2</v>
      </c>
      <c r="H119" s="37">
        <f>G119*E119+D119</f>
        <v>9.8470714491419725E-2</v>
      </c>
    </row>
    <row r="120" spans="2:18">
      <c r="B120" s="10" t="str">
        <f>'JCN-R4 CAPM Total MRP 1'!B120</f>
        <v>Northwest Natural Gas Company</v>
      </c>
      <c r="C120" s="10" t="str">
        <f>'JCN-R4 CAPM Total MRP 1'!C120</f>
        <v>NWN</v>
      </c>
      <c r="D120" s="12">
        <f t="shared" si="25"/>
        <v>4.6599999999999996E-2</v>
      </c>
      <c r="E120" s="16">
        <f t="shared" si="26"/>
        <v>0.67177558369048329</v>
      </c>
      <c r="F120" s="15">
        <f t="shared" si="26"/>
        <v>0.11448327374176961</v>
      </c>
      <c r="G120" s="17">
        <f t="shared" si="27"/>
        <v>6.7883273741769612E-2</v>
      </c>
      <c r="H120" s="37">
        <f t="shared" si="28"/>
        <v>9.2202325840698138E-2</v>
      </c>
    </row>
    <row r="121" spans="2:18">
      <c r="B121" s="10" t="str">
        <f>'JCN-R4 CAPM Total MRP 1'!B121</f>
        <v>ONE Gas Inc.</v>
      </c>
      <c r="C121" s="10" t="str">
        <f>'JCN-R4 CAPM Total MRP 1'!C121</f>
        <v>OGS</v>
      </c>
      <c r="D121" s="12">
        <f t="shared" si="25"/>
        <v>4.6599999999999996E-2</v>
      </c>
      <c r="E121" s="16">
        <f t="shared" si="26"/>
        <v>0.7366188226290904</v>
      </c>
      <c r="F121" s="15">
        <f t="shared" si="26"/>
        <v>0.11448327374176961</v>
      </c>
      <c r="G121" s="17">
        <f t="shared" si="27"/>
        <v>6.7883273741769612E-2</v>
      </c>
      <c r="H121" s="37">
        <f t="shared" si="28"/>
        <v>9.6604097179870577E-2</v>
      </c>
    </row>
    <row r="122" spans="2:18">
      <c r="B122" s="10" t="str">
        <f>'JCN-R4 CAPM Total MRP 1'!B122</f>
        <v>Southwest Gas Holdings, Inc.</v>
      </c>
      <c r="C122" s="10" t="str">
        <f>'JCN-R4 CAPM Total MRP 1'!C122</f>
        <v>SWX</v>
      </c>
      <c r="D122" s="12">
        <f t="shared" si="25"/>
        <v>4.6599999999999996E-2</v>
      </c>
      <c r="E122" s="16">
        <f t="shared" si="26"/>
        <v>0.79916057817857644</v>
      </c>
      <c r="F122" s="15">
        <f t="shared" si="26"/>
        <v>0.11448327374176961</v>
      </c>
      <c r="G122" s="17">
        <f t="shared" ref="G122" si="29">F122-D122</f>
        <v>6.7883273741769612E-2</v>
      </c>
      <c r="H122" s="37">
        <f t="shared" ref="H122" si="30">G122*E122+D122</f>
        <v>0.10084963629212718</v>
      </c>
    </row>
    <row r="123" spans="2:18">
      <c r="B123" s="121" t="str">
        <f>'JCN-R4 CAPM Total MRP 1'!B123</f>
        <v>Spire, Inc.</v>
      </c>
      <c r="C123" s="121" t="str">
        <f>'JCN-R4 CAPM Total MRP 1'!C123</f>
        <v>SR</v>
      </c>
      <c r="D123" s="167">
        <f t="shared" si="25"/>
        <v>4.6599999999999996E-2</v>
      </c>
      <c r="E123" s="163">
        <f t="shared" si="26"/>
        <v>0.73744501707159393</v>
      </c>
      <c r="F123" s="166">
        <f t="shared" si="26"/>
        <v>0.11448327374176961</v>
      </c>
      <c r="G123" s="164">
        <f t="shared" si="27"/>
        <v>6.7883273741769612E-2</v>
      </c>
      <c r="H123" s="165">
        <f t="shared" si="28"/>
        <v>9.6660181963374975E-2</v>
      </c>
    </row>
    <row r="124" spans="2:18">
      <c r="B124" s="10"/>
      <c r="C124" s="10"/>
      <c r="D124" s="41"/>
      <c r="E124" s="16"/>
      <c r="F124" s="15"/>
      <c r="G124" s="17"/>
      <c r="H124" s="37"/>
    </row>
    <row r="125" spans="2:18">
      <c r="B125" s="90" t="s">
        <v>33</v>
      </c>
      <c r="C125" s="90"/>
      <c r="D125" s="90"/>
      <c r="E125" s="91">
        <f>MEDIAN(E117:E123)</f>
        <v>0.73744501707159393</v>
      </c>
      <c r="F125" s="92"/>
      <c r="G125" s="92"/>
      <c r="H125" s="92">
        <f>MEDIAN(H117:H123)</f>
        <v>9.6660181963374975E-2</v>
      </c>
    </row>
    <row r="126" spans="2:18" ht="13.5" thickBot="1">
      <c r="B126" s="58" t="s">
        <v>34</v>
      </c>
      <c r="C126" s="47"/>
      <c r="D126" s="47"/>
      <c r="E126" s="57">
        <f>AVERAGE(E117:E123)</f>
        <v>0.74117763241989398</v>
      </c>
      <c r="F126" s="48"/>
      <c r="G126" s="48"/>
      <c r="H126" s="48">
        <f>AVERAGE(H117:H123)</f>
        <v>9.6913564112836359E-2</v>
      </c>
    </row>
    <row r="127" spans="2:18">
      <c r="B127" s="59"/>
      <c r="C127" s="13"/>
      <c r="D127" s="13"/>
      <c r="E127" s="13"/>
      <c r="F127" s="14"/>
      <c r="G127" s="14"/>
      <c r="H127" s="14"/>
    </row>
    <row r="128" spans="2:18">
      <c r="B128" s="90" t="s">
        <v>1280</v>
      </c>
      <c r="C128" s="90"/>
      <c r="D128" s="90"/>
      <c r="E128" s="91">
        <f>MEDIAN(E117:E122)</f>
        <v>0.74807327794102763</v>
      </c>
      <c r="F128" s="92"/>
      <c r="G128" s="92"/>
      <c r="H128" s="187">
        <f>MEDIAN(H117:H122)</f>
        <v>9.7381663105373689E-2</v>
      </c>
      <c r="P128" s="6"/>
      <c r="Q128" s="6"/>
      <c r="R128" s="8"/>
    </row>
    <row r="129" spans="2:18" ht="13.5" thickBot="1">
      <c r="B129" s="58" t="s">
        <v>1281</v>
      </c>
      <c r="C129" s="47"/>
      <c r="D129" s="47"/>
      <c r="E129" s="57">
        <f>AVERAGE(E117:E122)</f>
        <v>0.74179973497794405</v>
      </c>
      <c r="F129" s="48"/>
      <c r="G129" s="48"/>
      <c r="H129" s="188">
        <f>AVERAGE(H117:H122)</f>
        <v>9.6955794471079923E-2</v>
      </c>
      <c r="P129" s="6"/>
      <c r="Q129" s="6"/>
      <c r="R129" s="8"/>
    </row>
    <row r="130" spans="2:18">
      <c r="B130" s="1"/>
      <c r="C130" s="2"/>
      <c r="D130" s="4"/>
      <c r="E130" s="4"/>
      <c r="F130" s="5"/>
      <c r="G130" s="5"/>
      <c r="H130" s="5"/>
      <c r="I130" s="5"/>
      <c r="J130" s="5"/>
      <c r="K130" s="5"/>
      <c r="L130" s="5"/>
      <c r="M130" s="5"/>
      <c r="N130" s="5"/>
      <c r="O130" s="11"/>
      <c r="P130" s="6"/>
      <c r="Q130" s="6"/>
      <c r="R130" s="8"/>
    </row>
    <row r="131" spans="2:18">
      <c r="B131" s="138" t="s">
        <v>43</v>
      </c>
      <c r="C131" s="13"/>
      <c r="D131" s="13"/>
      <c r="E131" s="13"/>
      <c r="F131" s="13"/>
      <c r="G131" s="13"/>
      <c r="H131" s="13"/>
    </row>
    <row r="132" spans="2:18">
      <c r="B132" s="42" t="str">
        <f>B50</f>
        <v>[1] Source: Blue Chip Financial Forecasts, Vol. 44, No. 9, August 29, 2025 at 2</v>
      </c>
      <c r="C132" s="13"/>
      <c r="D132" s="13"/>
      <c r="E132" s="13"/>
      <c r="F132" s="13"/>
      <c r="G132" s="13"/>
      <c r="H132" s="13"/>
    </row>
    <row r="133" spans="2:18">
      <c r="B133" s="13" t="str">
        <f>B106</f>
        <v>[2] Source: Bloomberg Professional, as of August 31, 2025</v>
      </c>
      <c r="C133" s="13"/>
      <c r="D133" s="13"/>
      <c r="E133" s="13"/>
      <c r="F133" s="13"/>
      <c r="G133" s="13"/>
      <c r="H133" s="13"/>
    </row>
    <row r="134" spans="2:18">
      <c r="B134" s="42" t="str">
        <f>B107</f>
        <v>[3] Source: Exhibit JCN-5, page 8</v>
      </c>
      <c r="C134" s="13"/>
      <c r="D134" s="13"/>
      <c r="E134" s="13"/>
      <c r="F134" s="13"/>
      <c r="G134" s="13"/>
      <c r="H134" s="13"/>
    </row>
    <row r="135" spans="2:18">
      <c r="B135" s="13" t="s">
        <v>1094</v>
      </c>
      <c r="C135" s="13"/>
      <c r="D135" s="13"/>
      <c r="E135" s="13"/>
      <c r="F135" s="13"/>
      <c r="G135" s="13"/>
      <c r="H135" s="13"/>
    </row>
    <row r="136" spans="2:18">
      <c r="B136" s="13" t="s">
        <v>1095</v>
      </c>
      <c r="C136" s="13"/>
      <c r="D136" s="13"/>
      <c r="E136" s="13"/>
      <c r="F136" s="13"/>
      <c r="G136" s="13"/>
      <c r="H136" s="13"/>
    </row>
    <row r="137" spans="2:18">
      <c r="B137" s="13"/>
      <c r="C137" s="13"/>
      <c r="D137" s="13"/>
      <c r="E137" s="13"/>
      <c r="F137" s="13"/>
      <c r="G137" s="13"/>
      <c r="H137" s="13"/>
    </row>
    <row r="138" spans="2:18">
      <c r="B138" s="226" t="s">
        <v>1104</v>
      </c>
      <c r="C138" s="226"/>
      <c r="D138" s="226"/>
      <c r="E138" s="226"/>
      <c r="F138" s="226"/>
      <c r="G138" s="226"/>
      <c r="H138" s="226"/>
    </row>
    <row r="139" spans="2:18">
      <c r="B139" s="226" t="str">
        <f>B112</f>
        <v>MARKET RISK PREMIUM DERIVED FROM S&amp;P 500 - FERC METHODOLOGY</v>
      </c>
      <c r="C139" s="226"/>
      <c r="D139" s="226"/>
      <c r="E139" s="226"/>
      <c r="F139" s="226"/>
      <c r="G139" s="226"/>
      <c r="H139" s="226"/>
    </row>
    <row r="140" spans="2:18">
      <c r="B140" s="225" t="s">
        <v>1087</v>
      </c>
      <c r="C140" s="225"/>
      <c r="D140" s="225"/>
      <c r="E140" s="225"/>
      <c r="F140" s="225"/>
      <c r="G140" s="225"/>
      <c r="H140" s="225"/>
    </row>
    <row r="141" spans="2:18">
      <c r="B141" s="13"/>
      <c r="C141" s="13"/>
      <c r="D141" s="13"/>
      <c r="E141" s="13"/>
      <c r="F141" s="13"/>
      <c r="G141" s="13"/>
      <c r="H141" s="13"/>
    </row>
    <row r="142" spans="2:18" ht="13.5" thickBot="1">
      <c r="B142" s="13"/>
      <c r="C142" s="13"/>
      <c r="D142" s="63" t="s">
        <v>36</v>
      </c>
      <c r="E142" s="63" t="s">
        <v>37</v>
      </c>
      <c r="F142" s="63" t="s">
        <v>38</v>
      </c>
      <c r="G142" s="63" t="s">
        <v>39</v>
      </c>
      <c r="H142" s="63" t="s">
        <v>40</v>
      </c>
    </row>
    <row r="143" spans="2:18" ht="51">
      <c r="B143" s="139" t="s">
        <v>1</v>
      </c>
      <c r="C143" s="139" t="s">
        <v>2</v>
      </c>
      <c r="D143" s="140" t="str">
        <f t="shared" ref="D143:D150" si="31">D61</f>
        <v>Projected 30-year U.S. Treasury bond yield (2027 - 2031)</v>
      </c>
      <c r="E143" s="141" t="s">
        <v>1089</v>
      </c>
      <c r="F143" s="141" t="s">
        <v>1090</v>
      </c>
      <c r="G143" s="141" t="s">
        <v>1091</v>
      </c>
      <c r="H143" s="120" t="s">
        <v>1092</v>
      </c>
    </row>
    <row r="144" spans="2:18">
      <c r="B144" s="10" t="str">
        <f>'JCN-R4 CAPM Total MRP 1'!B144</f>
        <v>Atmos Energy Corporation</v>
      </c>
      <c r="C144" s="10" t="str">
        <f>'JCN-R4 CAPM Total MRP 1'!C144</f>
        <v>ATO</v>
      </c>
      <c r="D144" s="12">
        <f t="shared" si="31"/>
        <v>4.3999999999999997E-2</v>
      </c>
      <c r="E144" s="16">
        <f t="shared" ref="E144:E150" si="32">E90</f>
        <v>0.7195994138012487</v>
      </c>
      <c r="F144" s="15">
        <f t="shared" ref="F144:F149" si="33">F117</f>
        <v>0.11448327374176961</v>
      </c>
      <c r="G144" s="17">
        <f t="shared" ref="G144:G150" si="34">F144-D144</f>
        <v>7.0483273741769617E-2</v>
      </c>
      <c r="H144" s="37">
        <f t="shared" ref="H144:H150" si="35">G144*E144+D144</f>
        <v>9.4719722467370357E-2</v>
      </c>
      <c r="I144" s="54"/>
    </row>
    <row r="145" spans="2:18">
      <c r="B145" s="10" t="str">
        <f>'JCN-R4 CAPM Total MRP 1'!B145</f>
        <v>New Jersey Resources Corporation</v>
      </c>
      <c r="C145" s="10" t="str">
        <f>'JCN-R4 CAPM Total MRP 1'!C145</f>
        <v>NJR</v>
      </c>
      <c r="D145" s="12">
        <f t="shared" si="31"/>
        <v>4.3999999999999997E-2</v>
      </c>
      <c r="E145" s="16">
        <f t="shared" si="32"/>
        <v>0.75952773325296485</v>
      </c>
      <c r="F145" s="15">
        <f t="shared" si="33"/>
        <v>0.11448327374176961</v>
      </c>
      <c r="G145" s="17">
        <f t="shared" si="34"/>
        <v>7.0483273741769617E-2</v>
      </c>
      <c r="H145" s="37">
        <f t="shared" si="35"/>
        <v>9.7534001137334486E-2</v>
      </c>
      <c r="I145" s="54"/>
    </row>
    <row r="146" spans="2:18">
      <c r="B146" s="10" t="str">
        <f>'JCN-R4 CAPM Total MRP 1'!B146</f>
        <v>NiSource Inc.</v>
      </c>
      <c r="C146" s="10" t="str">
        <f>'JCN-R4 CAPM Total MRP 1'!C146</f>
        <v>NI</v>
      </c>
      <c r="D146" s="12">
        <f t="shared" si="31"/>
        <v>4.3999999999999997E-2</v>
      </c>
      <c r="E146" s="16">
        <f t="shared" si="32"/>
        <v>0.76411627831530016</v>
      </c>
      <c r="F146" s="15">
        <f t="shared" si="33"/>
        <v>0.11448327374176961</v>
      </c>
      <c r="G146" s="17">
        <f>F146-D146</f>
        <v>7.0483273741769617E-2</v>
      </c>
      <c r="H146" s="37">
        <f>G146*E146+D146</f>
        <v>9.7857416815039511E-2</v>
      </c>
      <c r="I146" s="54"/>
    </row>
    <row r="147" spans="2:18">
      <c r="B147" s="10" t="str">
        <f>'JCN-R4 CAPM Total MRP 1'!B147</f>
        <v>Northwest Natural Gas Company</v>
      </c>
      <c r="C147" s="10" t="str">
        <f>'JCN-R4 CAPM Total MRP 1'!C147</f>
        <v>NWN</v>
      </c>
      <c r="D147" s="12">
        <f t="shared" si="31"/>
        <v>4.3999999999999997E-2</v>
      </c>
      <c r="E147" s="16">
        <f t="shared" si="32"/>
        <v>0.67177558369048329</v>
      </c>
      <c r="F147" s="15">
        <f t="shared" si="33"/>
        <v>0.11448327374176961</v>
      </c>
      <c r="G147" s="17">
        <f t="shared" si="34"/>
        <v>7.0483273741769617E-2</v>
      </c>
      <c r="H147" s="37">
        <f t="shared" si="35"/>
        <v>9.1348942358293397E-2</v>
      </c>
      <c r="I147" s="54"/>
    </row>
    <row r="148" spans="2:18">
      <c r="B148" s="10" t="str">
        <f>'JCN-R4 CAPM Total MRP 1'!B148</f>
        <v>ONE Gas Inc.</v>
      </c>
      <c r="C148" s="10" t="str">
        <f>'JCN-R4 CAPM Total MRP 1'!C148</f>
        <v>OGS</v>
      </c>
      <c r="D148" s="12">
        <f t="shared" si="31"/>
        <v>4.3999999999999997E-2</v>
      </c>
      <c r="E148" s="16">
        <f t="shared" si="32"/>
        <v>0.7366188226290904</v>
      </c>
      <c r="F148" s="15">
        <f t="shared" si="33"/>
        <v>0.11448327374176961</v>
      </c>
      <c r="G148" s="17">
        <f>F148-D148</f>
        <v>7.0483273741769617E-2</v>
      </c>
      <c r="H148" s="37">
        <f>G148*E148+D148</f>
        <v>9.5919306118706221E-2</v>
      </c>
      <c r="I148" s="54"/>
    </row>
    <row r="149" spans="2:18">
      <c r="B149" s="10" t="str">
        <f>'JCN-R4 CAPM Total MRP 1'!B149</f>
        <v>Southwest Gas Holdings, Inc.</v>
      </c>
      <c r="C149" s="10" t="str">
        <f>'JCN-R4 CAPM Total MRP 1'!C149</f>
        <v>SWX</v>
      </c>
      <c r="D149" s="12">
        <f t="shared" si="31"/>
        <v>4.3999999999999997E-2</v>
      </c>
      <c r="E149" s="16">
        <f t="shared" si="32"/>
        <v>0.79916057817857644</v>
      </c>
      <c r="F149" s="15">
        <f t="shared" si="33"/>
        <v>0.11448327374176961</v>
      </c>
      <c r="G149" s="17">
        <f>F149-D149</f>
        <v>7.0483273741769617E-2</v>
      </c>
      <c r="H149" s="37">
        <f>G149*E149+D149</f>
        <v>0.10032745379539149</v>
      </c>
      <c r="I149" s="54"/>
    </row>
    <row r="150" spans="2:18">
      <c r="B150" s="121" t="str">
        <f>'JCN-R4 CAPM Total MRP 1'!B150</f>
        <v>Spire, Inc.</v>
      </c>
      <c r="C150" s="121" t="str">
        <f>'JCN-R4 CAPM Total MRP 1'!C150</f>
        <v>SR</v>
      </c>
      <c r="D150" s="167">
        <f t="shared" si="31"/>
        <v>4.3999999999999997E-2</v>
      </c>
      <c r="E150" s="163">
        <f t="shared" si="32"/>
        <v>0.73744501707159393</v>
      </c>
      <c r="F150" s="166">
        <f t="shared" ref="F150" si="36">F123</f>
        <v>0.11448327374176961</v>
      </c>
      <c r="G150" s="164">
        <f t="shared" si="34"/>
        <v>7.0483273741769617E-2</v>
      </c>
      <c r="H150" s="165">
        <f t="shared" si="35"/>
        <v>9.5977539007761126E-2</v>
      </c>
      <c r="I150" s="54"/>
    </row>
    <row r="151" spans="2:18">
      <c r="B151" s="10"/>
      <c r="C151" s="10"/>
      <c r="D151" s="12"/>
      <c r="E151" s="16"/>
      <c r="F151" s="15"/>
      <c r="G151" s="17"/>
      <c r="H151" s="37"/>
      <c r="I151" s="54"/>
    </row>
    <row r="152" spans="2:18">
      <c r="B152" s="90" t="s">
        <v>33</v>
      </c>
      <c r="C152" s="90"/>
      <c r="D152" s="90"/>
      <c r="E152" s="91">
        <f>MEDIAN(E144:E150)</f>
        <v>0.73744501707159393</v>
      </c>
      <c r="F152" s="92"/>
      <c r="G152" s="92"/>
      <c r="H152" s="92">
        <f>MEDIAN(H144:H150)</f>
        <v>9.5977539007761126E-2</v>
      </c>
    </row>
    <row r="153" spans="2:18" ht="13.5" thickBot="1">
      <c r="B153" s="58" t="s">
        <v>34</v>
      </c>
      <c r="C153" s="47"/>
      <c r="D153" s="47"/>
      <c r="E153" s="57">
        <f>AVERAGE(E144:E150)</f>
        <v>0.74117763241989398</v>
      </c>
      <c r="F153" s="48"/>
      <c r="G153" s="48"/>
      <c r="H153" s="48">
        <f>AVERAGE(H144:H150)</f>
        <v>9.6240625957128081E-2</v>
      </c>
    </row>
    <row r="154" spans="2:18">
      <c r="B154" s="59"/>
      <c r="C154" s="13"/>
      <c r="D154" s="13"/>
      <c r="E154" s="13"/>
      <c r="F154" s="14"/>
      <c r="G154" s="14"/>
      <c r="H154" s="14"/>
    </row>
    <row r="155" spans="2:18">
      <c r="B155" s="90" t="s">
        <v>1280</v>
      </c>
      <c r="C155" s="90"/>
      <c r="D155" s="90"/>
      <c r="E155" s="91">
        <f>MEDIAN(E144:E149)</f>
        <v>0.74807327794102763</v>
      </c>
      <c r="F155" s="92"/>
      <c r="G155" s="92"/>
      <c r="H155" s="187">
        <f>MEDIAN(H144:H149)</f>
        <v>9.6726653628020354E-2</v>
      </c>
      <c r="P155" s="6"/>
      <c r="Q155" s="6"/>
      <c r="R155" s="8"/>
    </row>
    <row r="156" spans="2:18" ht="13.5" thickBot="1">
      <c r="B156" s="58" t="s">
        <v>1281</v>
      </c>
      <c r="C156" s="47"/>
      <c r="D156" s="47"/>
      <c r="E156" s="57">
        <f>AVERAGE(E144:E149)</f>
        <v>0.74179973497794405</v>
      </c>
      <c r="F156" s="48"/>
      <c r="G156" s="48"/>
      <c r="H156" s="188">
        <f>AVERAGE(H144:H149)</f>
        <v>9.6284473782022581E-2</v>
      </c>
      <c r="P156" s="6"/>
      <c r="Q156" s="6"/>
      <c r="R156" s="8"/>
    </row>
    <row r="157" spans="2:18">
      <c r="B157" s="1"/>
      <c r="C157" s="2"/>
      <c r="D157" s="4"/>
      <c r="E157" s="4"/>
      <c r="F157" s="5"/>
      <c r="G157" s="5"/>
      <c r="H157" s="5"/>
      <c r="I157" s="5"/>
      <c r="J157" s="5"/>
      <c r="K157" s="5"/>
      <c r="L157" s="5"/>
      <c r="M157" s="5"/>
      <c r="N157" s="5"/>
      <c r="O157" s="11"/>
      <c r="P157" s="6"/>
      <c r="Q157" s="6"/>
      <c r="R157" s="8"/>
    </row>
    <row r="158" spans="2:18">
      <c r="B158" s="138" t="s">
        <v>43</v>
      </c>
      <c r="C158" s="13"/>
      <c r="D158" s="13"/>
      <c r="E158" s="13"/>
      <c r="F158" s="13"/>
      <c r="G158" s="13"/>
      <c r="H158" s="13"/>
    </row>
    <row r="159" spans="2:18">
      <c r="B159" s="13" t="str">
        <f>B77</f>
        <v>[1] Source: Blue Chip Financial Forecasts, Vol. 44, No. 6, June 2, 2025 at 14</v>
      </c>
      <c r="C159" s="13"/>
      <c r="D159" s="13"/>
      <c r="E159" s="13"/>
      <c r="F159" s="13"/>
      <c r="G159" s="13"/>
      <c r="H159" s="13"/>
    </row>
    <row r="160" spans="2:18">
      <c r="B160" s="13" t="str">
        <f>B133</f>
        <v>[2] Source: Bloomberg Professional, as of August 31, 2025</v>
      </c>
      <c r="C160" s="13"/>
      <c r="D160" s="13"/>
      <c r="E160" s="13"/>
      <c r="F160" s="13"/>
      <c r="G160" s="13"/>
      <c r="H160" s="13"/>
    </row>
    <row r="161" spans="2:8">
      <c r="B161" s="42" t="str">
        <f>B134</f>
        <v>[3] Source: Exhibit JCN-5, page 8</v>
      </c>
      <c r="C161" s="13"/>
      <c r="D161" s="13"/>
      <c r="E161" s="13"/>
      <c r="F161" s="13"/>
      <c r="G161" s="13"/>
      <c r="H161" s="13"/>
    </row>
    <row r="162" spans="2:8">
      <c r="B162" s="13" t="s">
        <v>1094</v>
      </c>
      <c r="C162" s="13"/>
      <c r="D162" s="13"/>
      <c r="E162" s="13"/>
      <c r="F162" s="13"/>
      <c r="G162" s="13"/>
      <c r="H162" s="13"/>
    </row>
    <row r="163" spans="2:8">
      <c r="B163" s="13" t="s">
        <v>1095</v>
      </c>
      <c r="C163" s="13"/>
      <c r="D163" s="13"/>
      <c r="E163" s="13"/>
      <c r="F163" s="13"/>
      <c r="G163" s="13"/>
      <c r="H163" s="13"/>
    </row>
  </sheetData>
  <mergeCells count="18">
    <mergeCell ref="B138:H138"/>
    <mergeCell ref="B139:H139"/>
    <mergeCell ref="B140:H140"/>
    <mergeCell ref="B29:H29"/>
    <mergeCell ref="B31:H31"/>
    <mergeCell ref="B113:H113"/>
    <mergeCell ref="B112:H112"/>
    <mergeCell ref="B2:H2"/>
    <mergeCell ref="B4:H4"/>
    <mergeCell ref="B111:H111"/>
    <mergeCell ref="B3:H3"/>
    <mergeCell ref="B30:H30"/>
    <mergeCell ref="B57:H57"/>
    <mergeCell ref="B85:H85"/>
    <mergeCell ref="B84:H84"/>
    <mergeCell ref="B86:H86"/>
    <mergeCell ref="B56:H56"/>
    <mergeCell ref="B58:H58"/>
  </mergeCells>
  <printOptions horizontalCentered="1"/>
  <pageMargins left="0.7" right="0.7" top="0.75" bottom="0.75" header="0.3" footer="0.3"/>
  <pageSetup scale="55" firstPageNumber="3" orientation="portrait" useFirstPageNumber="1" r:id="rId1"/>
  <headerFooter scaleWithDoc="0">
    <oddHeader>&amp;R&amp;"Times New Roman,Bold"KyPSC Case No. 2025-00125
Attachment JCN-Rebuttal-4
Page &amp;P of 4</oddHeader>
  </headerFooter>
  <rowBreaks count="1" manualBreakCount="1">
    <brk id="82" min="1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583B4-C909-4F2A-93B5-579526883F17}">
  <sheetPr codeName="Sheet2"/>
  <dimension ref="B1:S139"/>
  <sheetViews>
    <sheetView zoomScale="85" zoomScaleNormal="85" zoomScaleSheetLayoutView="85" workbookViewId="0"/>
  </sheetViews>
  <sheetFormatPr defaultColWidth="9.140625" defaultRowHeight="12.75"/>
  <cols>
    <col min="1" max="1" width="2.42578125" style="95" customWidth="1"/>
    <col min="2" max="5" width="13.28515625" style="95" customWidth="1"/>
    <col min="6" max="6" width="9.28515625" style="95" bestFit="1" customWidth="1"/>
    <col min="7" max="7" width="7" style="95" bestFit="1" customWidth="1"/>
    <col min="8" max="8" width="40.28515625" style="95" customWidth="1"/>
    <col min="9" max="9" width="12.7109375" style="95" bestFit="1" customWidth="1"/>
    <col min="10" max="10" width="14" style="95" bestFit="1" customWidth="1"/>
    <col min="11" max="13" width="14.42578125" style="95" bestFit="1" customWidth="1"/>
    <col min="14" max="14" width="11.140625" style="95" bestFit="1" customWidth="1"/>
    <col min="15" max="15" width="12.42578125" style="95" bestFit="1" customWidth="1"/>
    <col min="16" max="16" width="12.5703125" style="95" bestFit="1" customWidth="1"/>
    <col min="17" max="17" width="3.28515625" style="95" customWidth="1"/>
    <col min="18" max="16384" width="9.140625" style="95"/>
  </cols>
  <sheetData>
    <row r="1" spans="2:19">
      <c r="B1" s="227" t="s">
        <v>1105</v>
      </c>
      <c r="C1" s="227"/>
      <c r="D1" s="227"/>
      <c r="E1" s="227"/>
      <c r="H1" s="94" t="str">
        <f>B1</f>
        <v>BOND YIELD PLUS RISK PREMIUM ANALYSIS</v>
      </c>
      <c r="I1" s="94"/>
      <c r="J1" s="94"/>
      <c r="K1" s="94"/>
      <c r="L1" s="94"/>
      <c r="M1" s="94"/>
      <c r="N1" s="94"/>
      <c r="O1" s="94"/>
      <c r="P1" s="94"/>
    </row>
    <row r="2" spans="2:19">
      <c r="B2" s="94" t="s">
        <v>1106</v>
      </c>
      <c r="C2" s="94"/>
      <c r="D2" s="94"/>
      <c r="E2" s="94"/>
      <c r="H2" s="94" t="str">
        <f>B2</f>
        <v>Risk Premium -- Natural Gas Utilities (US)</v>
      </c>
      <c r="I2" s="94"/>
      <c r="J2" s="94"/>
      <c r="K2" s="94"/>
      <c r="L2" s="94"/>
      <c r="M2" s="94"/>
      <c r="N2" s="94"/>
      <c r="O2" s="94"/>
      <c r="P2" s="94"/>
    </row>
    <row r="4" spans="2:19" ht="13.5" thickBot="1">
      <c r="C4" s="96" t="s">
        <v>36</v>
      </c>
      <c r="D4" s="96" t="s">
        <v>37</v>
      </c>
      <c r="E4" s="96" t="s">
        <v>38</v>
      </c>
    </row>
    <row r="5" spans="2:19" ht="38.25">
      <c r="B5" s="142"/>
      <c r="C5" s="143" t="s">
        <v>1107</v>
      </c>
      <c r="D5" s="143" t="s">
        <v>1108</v>
      </c>
      <c r="E5" s="143" t="s">
        <v>1109</v>
      </c>
    </row>
    <row r="6" spans="2:19">
      <c r="B6" s="97" t="s">
        <v>1110</v>
      </c>
      <c r="C6" s="98">
        <v>0.12418</v>
      </c>
      <c r="D6" s="98">
        <v>7.8020624999999968E-2</v>
      </c>
      <c r="E6" s="98">
        <f>C6-D6</f>
        <v>4.615937500000003E-2</v>
      </c>
      <c r="F6" s="95">
        <v>5</v>
      </c>
      <c r="R6" s="99"/>
      <c r="S6" s="100"/>
    </row>
    <row r="7" spans="2:19">
      <c r="B7" s="97" t="s">
        <v>1111</v>
      </c>
      <c r="C7" s="98">
        <v>0.11983333333333333</v>
      </c>
      <c r="D7" s="98">
        <v>7.8934374999999987E-2</v>
      </c>
      <c r="E7" s="98">
        <f t="shared" ref="E7:E69" si="0">C7-D7</f>
        <v>4.0898958333333346E-2</v>
      </c>
      <c r="F7" s="95">
        <v>3</v>
      </c>
      <c r="R7" s="99"/>
      <c r="S7" s="100"/>
    </row>
    <row r="8" spans="2:19">
      <c r="B8" s="97" t="s">
        <v>1112</v>
      </c>
      <c r="C8" s="98">
        <v>0.11865999999999999</v>
      </c>
      <c r="D8" s="98">
        <v>7.4454461538461553E-2</v>
      </c>
      <c r="E8" s="98">
        <f t="shared" si="0"/>
        <v>4.4205538461538435E-2</v>
      </c>
      <c r="F8" s="95">
        <v>5</v>
      </c>
      <c r="R8" s="99"/>
      <c r="S8" s="100"/>
    </row>
    <row r="9" spans="2:19">
      <c r="B9" s="97" t="s">
        <v>1113</v>
      </c>
      <c r="C9" s="98">
        <v>0.11939999999999999</v>
      </c>
      <c r="D9" s="98">
        <v>7.5184696969696943E-2</v>
      </c>
      <c r="E9" s="98">
        <f t="shared" si="0"/>
        <v>4.4215303030303049E-2</v>
      </c>
      <c r="F9" s="95">
        <v>15</v>
      </c>
      <c r="R9" s="99"/>
      <c r="S9" s="100"/>
    </row>
    <row r="10" spans="2:19">
      <c r="B10" s="97" t="s">
        <v>1114</v>
      </c>
      <c r="C10" s="98">
        <v>0.11749999999999999</v>
      </c>
      <c r="D10" s="98">
        <v>7.0683968253968263E-2</v>
      </c>
      <c r="E10" s="98">
        <f t="shared" si="0"/>
        <v>4.681603174603173E-2</v>
      </c>
      <c r="F10" s="95">
        <v>4</v>
      </c>
      <c r="R10" s="99"/>
      <c r="S10" s="100"/>
    </row>
    <row r="11" spans="2:19">
      <c r="B11" s="96" t="s">
        <v>1115</v>
      </c>
      <c r="C11" s="98">
        <v>0.11708333333333332</v>
      </c>
      <c r="D11" s="98">
        <v>6.8553230769230741E-2</v>
      </c>
      <c r="E11" s="98">
        <f t="shared" si="0"/>
        <v>4.8530102564102576E-2</v>
      </c>
      <c r="F11" s="95">
        <v>6</v>
      </c>
      <c r="R11" s="99"/>
      <c r="S11" s="100"/>
    </row>
    <row r="12" spans="2:19">
      <c r="B12" s="96" t="s">
        <v>1116</v>
      </c>
      <c r="C12" s="98">
        <v>0.11387500000000002</v>
      </c>
      <c r="D12" s="98">
        <v>6.3142727272727309E-2</v>
      </c>
      <c r="E12" s="98">
        <f t="shared" si="0"/>
        <v>5.0732272727272709E-2</v>
      </c>
      <c r="F12" s="95">
        <v>12</v>
      </c>
      <c r="R12" s="99"/>
      <c r="S12" s="100"/>
    </row>
    <row r="13" spans="2:19">
      <c r="B13" s="96" t="s">
        <v>1117</v>
      </c>
      <c r="C13" s="98">
        <v>0.11155555555555557</v>
      </c>
      <c r="D13" s="98">
        <v>6.1389999999999986E-2</v>
      </c>
      <c r="E13" s="98">
        <f t="shared" si="0"/>
        <v>5.0165555555555588E-2</v>
      </c>
      <c r="F13" s="95">
        <v>18</v>
      </c>
      <c r="R13" s="99"/>
      <c r="S13" s="100"/>
    </row>
    <row r="14" spans="2:19">
      <c r="B14" s="96" t="s">
        <v>1118</v>
      </c>
      <c r="C14" s="98">
        <v>0.11119999999999999</v>
      </c>
      <c r="D14" s="98">
        <v>6.5745156249999992E-2</v>
      </c>
      <c r="E14" s="98">
        <f t="shared" si="0"/>
        <v>4.5454843750000001E-2</v>
      </c>
      <c r="F14" s="95">
        <v>5</v>
      </c>
      <c r="R14" s="99"/>
      <c r="S14" s="100"/>
    </row>
    <row r="15" spans="2:19">
      <c r="B15" s="96" t="s">
        <v>1119</v>
      </c>
      <c r="C15" s="98">
        <v>0.10834999999999999</v>
      </c>
      <c r="D15" s="98">
        <v>7.3526307692307669E-2</v>
      </c>
      <c r="E15" s="98">
        <f t="shared" si="0"/>
        <v>3.4823692307692319E-2</v>
      </c>
      <c r="F15" s="95">
        <v>4</v>
      </c>
      <c r="R15" s="99"/>
      <c r="S15" s="100"/>
    </row>
    <row r="16" spans="2:19">
      <c r="B16" s="96" t="s">
        <v>1120</v>
      </c>
      <c r="C16" s="98">
        <v>0.10866666666666668</v>
      </c>
      <c r="D16" s="98">
        <v>7.5847727272727289E-2</v>
      </c>
      <c r="E16" s="98">
        <f t="shared" si="0"/>
        <v>3.2818939393939386E-2</v>
      </c>
      <c r="F16" s="95">
        <v>3</v>
      </c>
      <c r="R16" s="99"/>
      <c r="S16" s="100"/>
    </row>
    <row r="17" spans="2:19">
      <c r="B17" s="96" t="s">
        <v>1121</v>
      </c>
      <c r="C17" s="98">
        <v>0.11525833333333334</v>
      </c>
      <c r="D17" s="98">
        <v>7.9568461538461532E-2</v>
      </c>
      <c r="E17" s="98">
        <f t="shared" si="0"/>
        <v>3.5689871794871805E-2</v>
      </c>
      <c r="F17" s="95">
        <v>12</v>
      </c>
      <c r="R17" s="99"/>
      <c r="S17" s="100"/>
    </row>
    <row r="18" spans="2:19">
      <c r="B18" s="96" t="s">
        <v>1122</v>
      </c>
      <c r="C18" s="98">
        <v>0.11</v>
      </c>
      <c r="D18" s="98">
        <v>6.9425846153846171E-2</v>
      </c>
      <c r="E18" s="98">
        <f t="shared" si="0"/>
        <v>4.0574153846153829E-2</v>
      </c>
      <c r="F18" s="95">
        <v>1</v>
      </c>
      <c r="R18" s="99"/>
      <c r="S18" s="100"/>
    </row>
    <row r="19" spans="2:19">
      <c r="B19" s="96" t="s">
        <v>1123</v>
      </c>
      <c r="C19" s="98">
        <v>0.11066666666666668</v>
      </c>
      <c r="D19" s="98">
        <v>6.7118615384615374E-2</v>
      </c>
      <c r="E19" s="98">
        <f t="shared" si="0"/>
        <v>4.3548051282051303E-2</v>
      </c>
      <c r="F19" s="95">
        <v>3</v>
      </c>
      <c r="R19" s="99"/>
      <c r="S19" s="100"/>
    </row>
    <row r="20" spans="2:19">
      <c r="B20" s="96" t="s">
        <v>1124</v>
      </c>
      <c r="C20" s="98">
        <v>0.11606666666666667</v>
      </c>
      <c r="D20" s="98">
        <v>6.2348153846153817E-2</v>
      </c>
      <c r="E20" s="98">
        <f t="shared" si="0"/>
        <v>5.3718512820512848E-2</v>
      </c>
      <c r="F20" s="95">
        <v>9</v>
      </c>
      <c r="R20" s="99"/>
      <c r="S20" s="100"/>
    </row>
    <row r="21" spans="2:19">
      <c r="B21" s="96" t="s">
        <v>1125</v>
      </c>
      <c r="C21" s="98">
        <v>0.11449999999999999</v>
      </c>
      <c r="D21" s="98">
        <v>6.2925692307692321E-2</v>
      </c>
      <c r="E21" s="98">
        <f t="shared" si="0"/>
        <v>5.1574307692307669E-2</v>
      </c>
      <c r="F21" s="95">
        <v>2</v>
      </c>
      <c r="R21" s="99"/>
      <c r="S21" s="100"/>
    </row>
    <row r="22" spans="2:19">
      <c r="B22" s="96" t="s">
        <v>1126</v>
      </c>
      <c r="C22" s="98">
        <v>0.10875</v>
      </c>
      <c r="D22" s="98">
        <v>6.9183230769230789E-2</v>
      </c>
      <c r="E22" s="98">
        <f t="shared" si="0"/>
        <v>3.9566769230769211E-2</v>
      </c>
      <c r="F22" s="95">
        <v>6</v>
      </c>
      <c r="R22" s="99"/>
      <c r="S22" s="100"/>
    </row>
    <row r="23" spans="2:19">
      <c r="B23" s="96" t="s">
        <v>1127</v>
      </c>
      <c r="C23" s="98">
        <v>0.1125</v>
      </c>
      <c r="D23" s="98">
        <v>6.9644696969696968E-2</v>
      </c>
      <c r="E23" s="98">
        <f t="shared" si="0"/>
        <v>4.2855303030303035E-2</v>
      </c>
      <c r="F23" s="95">
        <v>2</v>
      </c>
      <c r="R23" s="99"/>
      <c r="S23" s="100"/>
    </row>
    <row r="24" spans="2:19">
      <c r="B24" s="96" t="s">
        <v>1128</v>
      </c>
      <c r="C24" s="98">
        <v>0.11194285714285715</v>
      </c>
      <c r="D24" s="98">
        <v>6.6189999999999999E-2</v>
      </c>
      <c r="E24" s="98">
        <f t="shared" si="0"/>
        <v>4.5752857142857151E-2</v>
      </c>
      <c r="F24" s="95">
        <v>7</v>
      </c>
      <c r="H24" t="s">
        <v>1129</v>
      </c>
      <c r="I24"/>
      <c r="J24"/>
      <c r="K24"/>
      <c r="L24"/>
      <c r="M24"/>
      <c r="N24"/>
      <c r="O24"/>
      <c r="P24"/>
      <c r="R24" s="99"/>
      <c r="S24" s="100"/>
    </row>
    <row r="25" spans="2:19" ht="13.5" thickBot="1">
      <c r="B25" s="96" t="s">
        <v>1130</v>
      </c>
      <c r="C25" s="98">
        <v>0.11307142857142859</v>
      </c>
      <c r="D25" s="98">
        <v>6.8133281250000011E-2</v>
      </c>
      <c r="E25" s="98">
        <f t="shared" si="0"/>
        <v>4.4938147321428576E-2</v>
      </c>
      <c r="F25" s="95">
        <v>7</v>
      </c>
      <c r="H25"/>
      <c r="I25"/>
      <c r="J25"/>
      <c r="K25"/>
      <c r="L25"/>
      <c r="M25"/>
      <c r="N25"/>
      <c r="O25"/>
      <c r="P25"/>
      <c r="R25" s="99"/>
      <c r="S25" s="100"/>
    </row>
    <row r="26" spans="2:19">
      <c r="B26" s="96" t="s">
        <v>1131</v>
      </c>
      <c r="C26" s="98">
        <v>0.11699999999999999</v>
      </c>
      <c r="D26" s="98">
        <v>6.9324153846153841E-2</v>
      </c>
      <c r="E26" s="98">
        <f t="shared" si="0"/>
        <v>4.7675846153846152E-2</v>
      </c>
      <c r="F26" s="95">
        <v>1</v>
      </c>
      <c r="H26" s="186" t="s">
        <v>1132</v>
      </c>
      <c r="I26" s="186"/>
      <c r="J26"/>
      <c r="K26"/>
      <c r="L26"/>
      <c r="M26"/>
      <c r="N26"/>
      <c r="O26"/>
      <c r="P26"/>
      <c r="R26" s="99"/>
      <c r="S26" s="100"/>
    </row>
    <row r="27" spans="2:19">
      <c r="B27" s="96" t="s">
        <v>1133</v>
      </c>
      <c r="C27" s="98">
        <v>0.12</v>
      </c>
      <c r="D27" s="98">
        <v>6.5281666666666668E-2</v>
      </c>
      <c r="E27" s="98">
        <f t="shared" si="0"/>
        <v>5.4718333333333327E-2</v>
      </c>
      <c r="F27" s="95">
        <v>1</v>
      </c>
      <c r="H27" t="s">
        <v>1134</v>
      </c>
      <c r="I27">
        <v>0.90603119286720613</v>
      </c>
      <c r="J27"/>
      <c r="K27"/>
      <c r="L27"/>
      <c r="M27"/>
      <c r="N27"/>
      <c r="O27"/>
      <c r="P27"/>
      <c r="R27" s="99"/>
      <c r="S27" s="100"/>
    </row>
    <row r="28" spans="2:19">
      <c r="B28" s="97" t="s">
        <v>1135</v>
      </c>
      <c r="C28" s="98">
        <v>0.10916666666666668</v>
      </c>
      <c r="D28" s="98">
        <v>6.1372272727272741E-2</v>
      </c>
      <c r="E28" s="98">
        <f t="shared" si="0"/>
        <v>4.7794393939393935E-2</v>
      </c>
      <c r="F28" s="95">
        <v>3</v>
      </c>
      <c r="H28" t="s">
        <v>1136</v>
      </c>
      <c r="I28">
        <v>0.82089252244837252</v>
      </c>
      <c r="J28"/>
      <c r="K28"/>
      <c r="L28"/>
      <c r="M28"/>
      <c r="N28"/>
      <c r="O28"/>
      <c r="P28"/>
      <c r="R28" s="99"/>
      <c r="S28" s="100"/>
    </row>
    <row r="29" spans="2:19">
      <c r="B29" s="96" t="s">
        <v>1137</v>
      </c>
      <c r="C29" s="98">
        <v>0.11366666666666665</v>
      </c>
      <c r="D29" s="98">
        <v>5.8462461538461553E-2</v>
      </c>
      <c r="E29" s="98">
        <f t="shared" si="0"/>
        <v>5.5204205128205099E-2</v>
      </c>
      <c r="F29" s="95">
        <v>3</v>
      </c>
      <c r="H29" t="s">
        <v>1138</v>
      </c>
      <c r="I29">
        <v>0.81950409238983279</v>
      </c>
      <c r="J29"/>
      <c r="K29"/>
      <c r="L29"/>
      <c r="M29"/>
      <c r="N29"/>
      <c r="O29"/>
      <c r="P29"/>
      <c r="R29" s="99"/>
      <c r="S29" s="100"/>
    </row>
    <row r="30" spans="2:19">
      <c r="B30" s="96" t="s">
        <v>1139</v>
      </c>
      <c r="C30" s="98">
        <v>0.11409999999999999</v>
      </c>
      <c r="D30" s="98">
        <v>5.4731969696969689E-2</v>
      </c>
      <c r="E30" s="98">
        <f t="shared" si="0"/>
        <v>5.9368030303030304E-2</v>
      </c>
      <c r="F30" s="95">
        <v>3</v>
      </c>
      <c r="H30" t="s">
        <v>1140</v>
      </c>
      <c r="I30">
        <v>4.273877029508908E-3</v>
      </c>
      <c r="J30"/>
      <c r="K30"/>
      <c r="L30"/>
      <c r="M30"/>
      <c r="N30"/>
      <c r="O30"/>
      <c r="P30"/>
      <c r="R30" s="99"/>
      <c r="S30" s="100"/>
    </row>
    <row r="31" spans="2:19" ht="13.5" thickBot="1">
      <c r="B31" s="96" t="s">
        <v>1141</v>
      </c>
      <c r="C31" s="98">
        <v>0.1169</v>
      </c>
      <c r="D31" s="98">
        <v>5.1047272727272747E-2</v>
      </c>
      <c r="E31" s="98">
        <f t="shared" si="0"/>
        <v>6.5852727272727257E-2</v>
      </c>
      <c r="F31" s="95">
        <v>4</v>
      </c>
      <c r="H31" s="184" t="s">
        <v>1142</v>
      </c>
      <c r="I31" s="184">
        <v>131</v>
      </c>
      <c r="J31"/>
      <c r="K31"/>
      <c r="L31"/>
      <c r="M31"/>
      <c r="N31"/>
      <c r="O31"/>
      <c r="P31"/>
      <c r="R31" s="99"/>
      <c r="S31" s="100"/>
    </row>
    <row r="32" spans="2:19">
      <c r="B32" s="97" t="s">
        <v>1143</v>
      </c>
      <c r="C32" s="98">
        <v>0.10816666666666667</v>
      </c>
      <c r="D32" s="98">
        <v>5.3729687500000019E-2</v>
      </c>
      <c r="E32" s="98">
        <f t="shared" si="0"/>
        <v>5.4436979166666656E-2</v>
      </c>
      <c r="F32" s="95">
        <v>3</v>
      </c>
      <c r="H32"/>
      <c r="I32"/>
      <c r="J32"/>
      <c r="K32"/>
      <c r="L32"/>
      <c r="M32"/>
      <c r="N32"/>
      <c r="O32"/>
      <c r="P32"/>
      <c r="R32" s="99"/>
      <c r="S32" s="100"/>
    </row>
    <row r="33" spans="2:19" ht="13.5" thickBot="1">
      <c r="B33" s="97" t="s">
        <v>1144</v>
      </c>
      <c r="C33" s="98">
        <v>0.1125</v>
      </c>
      <c r="D33" s="98">
        <v>5.794030769230768E-2</v>
      </c>
      <c r="E33" s="98">
        <f t="shared" si="0"/>
        <v>5.4559692307692323E-2</v>
      </c>
      <c r="F33" s="95">
        <v>1</v>
      </c>
      <c r="H33" t="s">
        <v>1145</v>
      </c>
      <c r="I33"/>
      <c r="J33"/>
      <c r="K33"/>
      <c r="L33"/>
      <c r="M33"/>
      <c r="N33"/>
      <c r="O33"/>
      <c r="P33"/>
      <c r="R33" s="99"/>
      <c r="S33" s="100"/>
    </row>
    <row r="34" spans="2:19">
      <c r="B34" s="97" t="s">
        <v>1146</v>
      </c>
      <c r="C34" s="98">
        <v>0.10375</v>
      </c>
      <c r="D34" s="98">
        <v>6.2528484848484861E-2</v>
      </c>
      <c r="E34" s="98">
        <f t="shared" si="0"/>
        <v>4.1221515151515134E-2</v>
      </c>
      <c r="F34" s="95">
        <v>2</v>
      </c>
      <c r="H34" s="185"/>
      <c r="I34" s="185" t="s">
        <v>1147</v>
      </c>
      <c r="J34" s="185" t="s">
        <v>1148</v>
      </c>
      <c r="K34" s="185" t="s">
        <v>670</v>
      </c>
      <c r="L34" s="185" t="s">
        <v>329</v>
      </c>
      <c r="M34" s="185" t="s">
        <v>1149</v>
      </c>
      <c r="N34"/>
      <c r="O34"/>
      <c r="P34"/>
      <c r="R34" s="99"/>
      <c r="S34" s="100"/>
    </row>
    <row r="35" spans="2:19">
      <c r="B35" s="96" t="s">
        <v>1150</v>
      </c>
      <c r="C35" s="98">
        <v>0.10655000000000001</v>
      </c>
      <c r="D35" s="98">
        <v>6.2912615384615386E-2</v>
      </c>
      <c r="E35" s="98">
        <f t="shared" si="0"/>
        <v>4.363738461538462E-2</v>
      </c>
      <c r="F35" s="95">
        <v>2</v>
      </c>
      <c r="H35" t="s">
        <v>1151</v>
      </c>
      <c r="I35">
        <v>1</v>
      </c>
      <c r="J35">
        <v>1.0799566843836235E-2</v>
      </c>
      <c r="K35">
        <v>1.0799566843836235E-2</v>
      </c>
      <c r="L35">
        <v>591.23793625710516</v>
      </c>
      <c r="M35">
        <v>5.1733848871134325E-50</v>
      </c>
      <c r="N35"/>
      <c r="O35"/>
      <c r="P35"/>
      <c r="R35" s="99"/>
      <c r="S35" s="100"/>
    </row>
    <row r="36" spans="2:19">
      <c r="B36" s="97" t="s">
        <v>1152</v>
      </c>
      <c r="C36" s="98">
        <v>0.11033333333333334</v>
      </c>
      <c r="D36" s="98">
        <v>5.9723230769230765E-2</v>
      </c>
      <c r="E36" s="98">
        <f t="shared" si="0"/>
        <v>5.0610102564102574E-2</v>
      </c>
      <c r="F36" s="95">
        <v>3</v>
      </c>
      <c r="H36" t="s">
        <v>1153</v>
      </c>
      <c r="I36">
        <v>129</v>
      </c>
      <c r="J36">
        <v>2.3563172073739411E-3</v>
      </c>
      <c r="K36">
        <v>1.8266024863363885E-5</v>
      </c>
      <c r="L36"/>
      <c r="M36"/>
      <c r="N36"/>
      <c r="O36"/>
      <c r="P36"/>
      <c r="R36" s="99"/>
      <c r="S36" s="100"/>
    </row>
    <row r="37" spans="2:19" ht="13.5" thickBot="1">
      <c r="B37" s="96" t="s">
        <v>1154</v>
      </c>
      <c r="C37" s="98">
        <v>0.11334</v>
      </c>
      <c r="D37" s="98">
        <v>5.7871875000000017E-2</v>
      </c>
      <c r="E37" s="98">
        <f t="shared" si="0"/>
        <v>5.5468124999999979E-2</v>
      </c>
      <c r="F37" s="95">
        <v>5</v>
      </c>
      <c r="H37" s="184" t="s">
        <v>1155</v>
      </c>
      <c r="I37" s="184">
        <v>130</v>
      </c>
      <c r="J37" s="184">
        <v>1.3155884051210176E-2</v>
      </c>
      <c r="K37" s="184"/>
      <c r="L37" s="184"/>
      <c r="M37" s="184"/>
      <c r="N37"/>
      <c r="O37"/>
      <c r="P37"/>
      <c r="R37" s="99"/>
      <c r="S37" s="100"/>
    </row>
    <row r="38" spans="2:19" ht="13.5" thickBot="1">
      <c r="B38" s="96" t="s">
        <v>1156</v>
      </c>
      <c r="C38" s="98">
        <v>0.121</v>
      </c>
      <c r="D38" s="98">
        <v>5.686107692307691E-2</v>
      </c>
      <c r="E38" s="98">
        <f t="shared" si="0"/>
        <v>6.4138923076923093E-2</v>
      </c>
      <c r="F38" s="95">
        <v>3</v>
      </c>
      <c r="H38"/>
      <c r="I38"/>
      <c r="J38"/>
      <c r="K38"/>
      <c r="L38"/>
      <c r="M38"/>
      <c r="N38"/>
      <c r="O38"/>
      <c r="P38"/>
      <c r="R38" s="99"/>
      <c r="S38" s="100"/>
    </row>
    <row r="39" spans="2:19">
      <c r="B39" s="97" t="s">
        <v>1157</v>
      </c>
      <c r="C39" s="98">
        <v>0.11375</v>
      </c>
      <c r="D39" s="98">
        <v>5.4425937500000014E-2</v>
      </c>
      <c r="E39" s="98">
        <f t="shared" si="0"/>
        <v>5.932406249999999E-2</v>
      </c>
      <c r="F39" s="95">
        <v>2</v>
      </c>
      <c r="H39" s="185"/>
      <c r="I39" s="185" t="s">
        <v>1158</v>
      </c>
      <c r="J39" s="185" t="s">
        <v>1140</v>
      </c>
      <c r="K39" s="185" t="s">
        <v>1159</v>
      </c>
      <c r="L39" s="185" t="s">
        <v>1160</v>
      </c>
      <c r="M39" s="185" t="s">
        <v>1161</v>
      </c>
      <c r="N39" s="185" t="s">
        <v>1162</v>
      </c>
      <c r="O39" s="185" t="s">
        <v>1306</v>
      </c>
      <c r="P39" s="185" t="s">
        <v>1307</v>
      </c>
      <c r="R39" s="99"/>
      <c r="S39" s="100"/>
    </row>
    <row r="40" spans="2:19">
      <c r="B40" s="97" t="s">
        <v>1163</v>
      </c>
      <c r="C40" s="98">
        <v>0.1075</v>
      </c>
      <c r="D40" s="98">
        <v>5.699338461538464E-2</v>
      </c>
      <c r="E40" s="98">
        <f t="shared" si="0"/>
        <v>5.0506615384615358E-2</v>
      </c>
      <c r="F40" s="95">
        <v>1</v>
      </c>
      <c r="H40" t="s">
        <v>1164</v>
      </c>
      <c r="I40">
        <v>8.4481990091773096E-2</v>
      </c>
      <c r="J40">
        <v>1.1279732021835308E-3</v>
      </c>
      <c r="K40">
        <v>74.897160613596881</v>
      </c>
      <c r="L40">
        <v>3.4736936842906347E-108</v>
      </c>
      <c r="M40">
        <v>8.2250267485520695E-2</v>
      </c>
      <c r="N40">
        <v>8.6713712698025497E-2</v>
      </c>
      <c r="O40">
        <v>8.2250267485520695E-2</v>
      </c>
      <c r="P40">
        <v>8.6713712698025497E-2</v>
      </c>
      <c r="R40" s="99"/>
      <c r="S40" s="100"/>
    </row>
    <row r="41" spans="2:19" ht="13.5" thickBot="1">
      <c r="B41" s="96" t="s">
        <v>1165</v>
      </c>
      <c r="C41" s="98">
        <v>0.10650000000000001</v>
      </c>
      <c r="D41" s="98">
        <v>5.2970909090909089E-2</v>
      </c>
      <c r="E41" s="98">
        <f t="shared" si="0"/>
        <v>5.3529090909090922E-2</v>
      </c>
      <c r="F41" s="95">
        <v>2</v>
      </c>
      <c r="H41" s="184" t="s">
        <v>1166</v>
      </c>
      <c r="I41" s="184">
        <v>-0.57675974232369143</v>
      </c>
      <c r="J41" s="184">
        <v>2.3719951294382809E-2</v>
      </c>
      <c r="K41" s="184">
        <v>-24.315384764734976</v>
      </c>
      <c r="L41" s="184">
        <v>5.1733848871132103E-50</v>
      </c>
      <c r="M41" s="184">
        <v>-0.62369024689632302</v>
      </c>
      <c r="N41" s="184">
        <v>-0.52982923775105983</v>
      </c>
      <c r="O41" s="184">
        <v>-0.62369024689632302</v>
      </c>
      <c r="P41" s="184">
        <v>-0.52982923775105983</v>
      </c>
      <c r="R41" s="99"/>
      <c r="S41" s="100"/>
    </row>
    <row r="42" spans="2:19">
      <c r="B42" s="97" t="s">
        <v>1167</v>
      </c>
      <c r="C42" s="98">
        <v>0.10666666666666667</v>
      </c>
      <c r="D42" s="98">
        <v>5.5132187499999999E-2</v>
      </c>
      <c r="E42" s="98">
        <f t="shared" si="0"/>
        <v>5.1534479166666675E-2</v>
      </c>
      <c r="F42" s="95">
        <v>3</v>
      </c>
      <c r="H42"/>
      <c r="I42"/>
      <c r="J42"/>
      <c r="K42"/>
      <c r="L42"/>
      <c r="M42"/>
      <c r="N42"/>
      <c r="O42"/>
      <c r="P42"/>
      <c r="R42" s="99"/>
      <c r="S42" s="100"/>
    </row>
    <row r="43" spans="2:19">
      <c r="B43" s="96" t="s">
        <v>1168</v>
      </c>
      <c r="C43" s="98">
        <v>0.116425</v>
      </c>
      <c r="D43" s="98">
        <v>5.6129153846153849E-2</v>
      </c>
      <c r="E43" s="98">
        <f t="shared" si="0"/>
        <v>6.0295846153846151E-2</v>
      </c>
      <c r="F43" s="95">
        <v>4</v>
      </c>
      <c r="H43"/>
      <c r="I43"/>
      <c r="J43"/>
      <c r="K43"/>
      <c r="L43"/>
      <c r="M43"/>
      <c r="N43"/>
      <c r="O43"/>
      <c r="P43"/>
      <c r="R43" s="99"/>
      <c r="S43" s="100"/>
    </row>
    <row r="44" spans="2:19">
      <c r="B44" s="96" t="s">
        <v>1169</v>
      </c>
      <c r="C44" s="98">
        <v>0.11499999999999999</v>
      </c>
      <c r="D44" s="98">
        <v>5.0848590909090899E-2</v>
      </c>
      <c r="E44" s="98">
        <f t="shared" si="0"/>
        <v>6.4151409090909092E-2</v>
      </c>
      <c r="F44" s="95">
        <v>3</v>
      </c>
      <c r="H44"/>
      <c r="I44"/>
      <c r="J44"/>
      <c r="K44"/>
      <c r="L44"/>
      <c r="M44"/>
      <c r="N44"/>
      <c r="O44"/>
      <c r="P44"/>
      <c r="R44" s="99"/>
      <c r="S44" s="100"/>
    </row>
    <row r="45" spans="2:19" ht="13.5" thickBot="1">
      <c r="B45" s="97" t="s">
        <v>1170</v>
      </c>
      <c r="C45" s="98">
        <v>0.1101111111111111</v>
      </c>
      <c r="D45" s="98">
        <v>4.9307318181818195E-2</v>
      </c>
      <c r="E45" s="98">
        <f t="shared" si="0"/>
        <v>6.0803792929292909E-2</v>
      </c>
      <c r="F45" s="95">
        <v>9</v>
      </c>
      <c r="H45" s="1"/>
      <c r="I45" s="1"/>
      <c r="J45" s="1"/>
      <c r="K45" s="2" t="s">
        <v>42</v>
      </c>
      <c r="L45" s="2" t="s">
        <v>77</v>
      </c>
      <c r="M45" s="2" t="s">
        <v>78</v>
      </c>
      <c r="R45" s="99"/>
      <c r="S45" s="100"/>
    </row>
    <row r="46" spans="2:19">
      <c r="B46" s="96" t="s">
        <v>1171</v>
      </c>
      <c r="C46" s="98">
        <v>0.11381999999999999</v>
      </c>
      <c r="D46" s="98">
        <v>4.8490953125E-2</v>
      </c>
      <c r="E46" s="98">
        <f t="shared" si="0"/>
        <v>6.5329046874999991E-2</v>
      </c>
      <c r="F46" s="95">
        <v>5</v>
      </c>
      <c r="H46" s="144"/>
      <c r="I46" s="144"/>
      <c r="J46" s="144"/>
      <c r="K46" s="145" t="s">
        <v>1172</v>
      </c>
      <c r="L46" s="145"/>
      <c r="M46" s="145"/>
      <c r="R46" s="99"/>
      <c r="S46" s="100"/>
    </row>
    <row r="47" spans="2:19">
      <c r="B47" s="96" t="s">
        <v>1173</v>
      </c>
      <c r="C47" s="98">
        <v>0.11362499999999999</v>
      </c>
      <c r="D47" s="98">
        <v>4.5979046153846168E-2</v>
      </c>
      <c r="E47" s="98">
        <f t="shared" si="0"/>
        <v>6.7645953846153822E-2</v>
      </c>
      <c r="F47" s="95">
        <v>4</v>
      </c>
      <c r="K47" s="96" t="s">
        <v>1174</v>
      </c>
      <c r="L47" s="96" t="s">
        <v>1175</v>
      </c>
      <c r="M47" s="96"/>
      <c r="R47" s="99"/>
      <c r="S47" s="100"/>
    </row>
    <row r="48" spans="2:19">
      <c r="B48" s="96" t="s">
        <v>1176</v>
      </c>
      <c r="C48" s="98">
        <v>0.10612000000000002</v>
      </c>
      <c r="D48" s="98">
        <v>5.1104863636363636E-2</v>
      </c>
      <c r="E48" s="98">
        <f t="shared" si="0"/>
        <v>5.5015136363636384E-2</v>
      </c>
      <c r="F48" s="95">
        <v>5</v>
      </c>
      <c r="H48" s="146"/>
      <c r="I48" s="146"/>
      <c r="J48" s="146"/>
      <c r="K48" s="147" t="s">
        <v>1177</v>
      </c>
      <c r="L48" s="147" t="s">
        <v>1178</v>
      </c>
      <c r="M48" s="147" t="s">
        <v>1179</v>
      </c>
      <c r="R48" s="99"/>
      <c r="S48" s="100"/>
    </row>
    <row r="49" spans="2:19">
      <c r="B49" s="96" t="s">
        <v>1180</v>
      </c>
      <c r="C49" s="98">
        <v>0.10841818181818183</v>
      </c>
      <c r="D49" s="98">
        <v>5.1142196969696976E-2</v>
      </c>
      <c r="E49" s="98">
        <f t="shared" si="0"/>
        <v>5.7275984848484854E-2</v>
      </c>
      <c r="F49" s="95">
        <v>11</v>
      </c>
      <c r="R49" s="99"/>
      <c r="S49" s="100"/>
    </row>
    <row r="50" spans="2:19">
      <c r="B50" s="96" t="s">
        <v>1181</v>
      </c>
      <c r="C50" s="98">
        <v>0.11059999999999999</v>
      </c>
      <c r="D50" s="98">
        <v>4.8753138461538476E-2</v>
      </c>
      <c r="E50" s="98">
        <f t="shared" si="0"/>
        <v>6.1846861538461514E-2</v>
      </c>
      <c r="F50" s="95">
        <v>5</v>
      </c>
      <c r="H50" s="95" t="s">
        <v>1182</v>
      </c>
      <c r="K50" s="101">
        <f>'JCN-R4 CAPM Total MRP 1'!D8</f>
        <v>4.7961111111111128E-2</v>
      </c>
      <c r="L50" s="98">
        <f>$I$40+($I$41*K50)</f>
        <v>5.681995200577071E-2</v>
      </c>
      <c r="M50" s="98">
        <f>SUM(K50:L50)</f>
        <v>0.10478106311688185</v>
      </c>
      <c r="R50" s="99"/>
      <c r="S50" s="100"/>
    </row>
    <row r="51" spans="2:19">
      <c r="B51" s="96" t="s">
        <v>1183</v>
      </c>
      <c r="C51" s="98">
        <v>0.10573333333333333</v>
      </c>
      <c r="D51" s="98">
        <v>5.3192861538461533E-2</v>
      </c>
      <c r="E51" s="98">
        <f t="shared" si="0"/>
        <v>5.2540471794871799E-2</v>
      </c>
      <c r="F51" s="95">
        <v>3</v>
      </c>
      <c r="H51" s="95" t="s">
        <v>1271</v>
      </c>
      <c r="K51" s="101">
        <f>'JCN-R4 CAPM Total MRP 1'!D35</f>
        <v>4.6599999999999996E-2</v>
      </c>
      <c r="L51" s="98">
        <f>$I$40+($I$41*K51)</f>
        <v>5.7604986099489081E-2</v>
      </c>
      <c r="M51" s="98">
        <f>SUM(K51:L51)</f>
        <v>0.10420498609948908</v>
      </c>
      <c r="R51" s="99"/>
      <c r="S51" s="100"/>
    </row>
    <row r="52" spans="2:19">
      <c r="B52" s="96" t="s">
        <v>1184</v>
      </c>
      <c r="C52" s="98">
        <v>0.10368749999999999</v>
      </c>
      <c r="D52" s="98">
        <v>5.0588015151515148E-2</v>
      </c>
      <c r="E52" s="98">
        <f t="shared" si="0"/>
        <v>5.309948484848484E-2</v>
      </c>
      <c r="F52" s="95">
        <v>8</v>
      </c>
      <c r="H52" s="146" t="s">
        <v>1185</v>
      </c>
      <c r="I52" s="146"/>
      <c r="J52" s="146"/>
      <c r="K52" s="101">
        <f>'JCN-R4 CAPM Total MRP 1'!D62</f>
        <v>4.3999999999999997E-2</v>
      </c>
      <c r="L52" s="148">
        <f>$I$40+($I$41*K52)</f>
        <v>5.9104561429530675E-2</v>
      </c>
      <c r="M52" s="148">
        <f>SUM(K52:L52)</f>
        <v>0.10310456142953067</v>
      </c>
      <c r="R52" s="99"/>
      <c r="S52" s="100"/>
    </row>
    <row r="53" spans="2:19" ht="13.5" thickBot="1">
      <c r="B53" s="96" t="s">
        <v>1186</v>
      </c>
      <c r="C53" s="98">
        <v>0.10658333333333335</v>
      </c>
      <c r="D53" s="98">
        <v>4.864845454545455E-2</v>
      </c>
      <c r="E53" s="98">
        <f t="shared" si="0"/>
        <v>5.7934878787878799E-2</v>
      </c>
      <c r="F53" s="95">
        <v>6</v>
      </c>
      <c r="H53" s="102" t="s">
        <v>1187</v>
      </c>
      <c r="I53" s="102"/>
      <c r="J53" s="102"/>
      <c r="K53" s="103"/>
      <c r="L53" s="103"/>
      <c r="M53" s="103">
        <f>AVERAGE(M50:M52)</f>
        <v>0.10403020354863386</v>
      </c>
      <c r="R53" s="99"/>
      <c r="S53" s="100"/>
    </row>
    <row r="54" spans="2:19">
      <c r="B54" s="96" t="s">
        <v>1188</v>
      </c>
      <c r="C54" s="98">
        <v>0.10650000000000001</v>
      </c>
      <c r="D54" s="98">
        <v>4.6927312499999985E-2</v>
      </c>
      <c r="E54" s="98">
        <f t="shared" si="0"/>
        <v>5.9572687500000027E-2</v>
      </c>
      <c r="F54" s="95">
        <v>2</v>
      </c>
      <c r="R54" s="99"/>
      <c r="S54" s="100"/>
    </row>
    <row r="55" spans="2:19">
      <c r="B55" s="97" t="s">
        <v>1189</v>
      </c>
      <c r="C55" s="98">
        <v>0.10536000000000001</v>
      </c>
      <c r="D55" s="98">
        <v>4.4650938461538468E-2</v>
      </c>
      <c r="E55" s="98">
        <f t="shared" si="0"/>
        <v>6.0709061538461541E-2</v>
      </c>
      <c r="F55" s="95">
        <v>5</v>
      </c>
      <c r="H55" s="149" t="s">
        <v>43</v>
      </c>
      <c r="R55" s="99"/>
      <c r="S55" s="100"/>
    </row>
    <row r="56" spans="2:19">
      <c r="B56" s="96" t="s">
        <v>1190</v>
      </c>
      <c r="C56" s="98">
        <v>0.10471999999999999</v>
      </c>
      <c r="D56" s="98">
        <v>4.4381742424242414E-2</v>
      </c>
      <c r="E56" s="98">
        <f t="shared" si="0"/>
        <v>6.033825757575758E-2</v>
      </c>
      <c r="F56" s="95">
        <v>5</v>
      </c>
      <c r="H56" s="104" t="s">
        <v>1315</v>
      </c>
      <c r="R56" s="99"/>
      <c r="S56" s="100"/>
    </row>
    <row r="57" spans="2:19">
      <c r="B57" s="96" t="s">
        <v>1191</v>
      </c>
      <c r="C57" s="98">
        <v>0.10316428571428574</v>
      </c>
      <c r="D57" s="98">
        <v>4.6829078125E-2</v>
      </c>
      <c r="E57" s="98">
        <f t="shared" si="0"/>
        <v>5.6335207589285737E-2</v>
      </c>
      <c r="F57" s="95">
        <v>13</v>
      </c>
      <c r="H57" s="104" t="s">
        <v>1192</v>
      </c>
      <c r="R57" s="99"/>
      <c r="S57" s="100"/>
    </row>
    <row r="58" spans="2:19">
      <c r="B58" s="96" t="s">
        <v>1193</v>
      </c>
      <c r="C58" s="98">
        <v>0.10679999999999998</v>
      </c>
      <c r="D58" s="98">
        <v>4.633183076923076E-2</v>
      </c>
      <c r="E58" s="98">
        <f t="shared" si="0"/>
        <v>6.0468169230769218E-2</v>
      </c>
      <c r="F58" s="95">
        <v>5</v>
      </c>
      <c r="H58" s="104" t="s">
        <v>1194</v>
      </c>
      <c r="R58" s="99"/>
      <c r="S58" s="100"/>
    </row>
    <row r="59" spans="2:19">
      <c r="B59" s="96" t="s">
        <v>1195</v>
      </c>
      <c r="C59" s="98">
        <v>0.106</v>
      </c>
      <c r="D59" s="98">
        <v>5.1406507692307687E-2</v>
      </c>
      <c r="E59" s="98">
        <f t="shared" si="0"/>
        <v>5.459349230769231E-2</v>
      </c>
      <c r="F59" s="95">
        <v>1</v>
      </c>
      <c r="H59" s="104" t="s">
        <v>1316</v>
      </c>
      <c r="R59" s="99"/>
      <c r="S59" s="100"/>
    </row>
    <row r="60" spans="2:19">
      <c r="B60" s="96" t="s">
        <v>1196</v>
      </c>
      <c r="C60" s="98">
        <v>0.10337499999999999</v>
      </c>
      <c r="D60" s="98">
        <v>4.9925692307692303E-2</v>
      </c>
      <c r="E60" s="98">
        <f t="shared" si="0"/>
        <v>5.3449307692307692E-2</v>
      </c>
      <c r="F60" s="95">
        <v>4</v>
      </c>
      <c r="H60" s="104" t="s">
        <v>1317</v>
      </c>
      <c r="R60" s="99"/>
      <c r="S60" s="100"/>
    </row>
    <row r="61" spans="2:19">
      <c r="B61" s="96" t="s">
        <v>1197</v>
      </c>
      <c r="C61" s="98">
        <v>0.10142</v>
      </c>
      <c r="D61" s="98">
        <v>4.739560000000001E-2</v>
      </c>
      <c r="E61" s="98">
        <f t="shared" si="0"/>
        <v>5.4024399999999986E-2</v>
      </c>
      <c r="F61" s="95">
        <v>5</v>
      </c>
      <c r="H61" s="104" t="s">
        <v>1318</v>
      </c>
      <c r="R61" s="99"/>
      <c r="S61" s="100"/>
    </row>
    <row r="62" spans="2:19">
      <c r="B62" s="96" t="s">
        <v>1198</v>
      </c>
      <c r="C62" s="98">
        <v>0.10518181818181818</v>
      </c>
      <c r="D62" s="98">
        <v>4.7964107692307696E-2</v>
      </c>
      <c r="E62" s="98">
        <f t="shared" si="0"/>
        <v>5.7217710489510486E-2</v>
      </c>
      <c r="F62" s="95">
        <v>11</v>
      </c>
      <c r="H62" s="1" t="s">
        <v>1199</v>
      </c>
      <c r="R62" s="99"/>
      <c r="S62" s="100"/>
    </row>
    <row r="63" spans="2:19">
      <c r="B63" s="96" t="s">
        <v>1200</v>
      </c>
      <c r="C63" s="98">
        <v>0.10126666666666666</v>
      </c>
      <c r="D63" s="98">
        <v>4.9891384615384615E-2</v>
      </c>
      <c r="E63" s="98">
        <f t="shared" si="0"/>
        <v>5.1375282051282042E-2</v>
      </c>
      <c r="F63" s="95">
        <v>3</v>
      </c>
      <c r="H63" s="105" t="str">
        <f>"[8] Equals "&amp;TEXT(I40,"0.000000")&amp;" + ("&amp;TEXT(I41,"0.000000")&amp;" x Column [7])"</f>
        <v>[8] Equals 0.084482 + (-0.576760 x Column [7])</v>
      </c>
      <c r="R63" s="99"/>
      <c r="S63" s="100"/>
    </row>
    <row r="64" spans="2:19">
      <c r="B64" s="96" t="s">
        <v>1201</v>
      </c>
      <c r="C64" s="98">
        <v>0.10026249999999999</v>
      </c>
      <c r="D64" s="98">
        <v>4.9470430769230793E-2</v>
      </c>
      <c r="E64" s="98">
        <f t="shared" si="0"/>
        <v>5.0792069230769198E-2</v>
      </c>
      <c r="F64" s="95">
        <v>8</v>
      </c>
      <c r="H64" s="104" t="s">
        <v>1202</v>
      </c>
      <c r="R64" s="99"/>
      <c r="S64" s="100"/>
    </row>
    <row r="65" spans="2:19">
      <c r="B65" s="96" t="s">
        <v>1203</v>
      </c>
      <c r="C65" s="98">
        <v>0.10117692307692308</v>
      </c>
      <c r="D65" s="98">
        <v>4.6137848484848476E-2</v>
      </c>
      <c r="E65" s="98">
        <f t="shared" si="0"/>
        <v>5.5039074592074605E-2</v>
      </c>
      <c r="F65" s="95">
        <v>13</v>
      </c>
      <c r="H65" s="104"/>
      <c r="R65" s="99"/>
      <c r="S65" s="100"/>
    </row>
    <row r="66" spans="2:19">
      <c r="B66" s="96" t="s">
        <v>1204</v>
      </c>
      <c r="C66" s="98">
        <v>0.10375714285714285</v>
      </c>
      <c r="D66" s="98">
        <v>4.4057984615384606E-2</v>
      </c>
      <c r="E66" s="98">
        <f t="shared" si="0"/>
        <v>5.9699158241758248E-2</v>
      </c>
      <c r="F66" s="95">
        <v>7</v>
      </c>
      <c r="R66" s="99"/>
      <c r="S66" s="100"/>
    </row>
    <row r="67" spans="2:19">
      <c r="B67" s="96" t="s">
        <v>1205</v>
      </c>
      <c r="C67" s="98">
        <v>0.10166666666666668</v>
      </c>
      <c r="D67" s="98">
        <v>4.5697861538461525E-2</v>
      </c>
      <c r="E67" s="98">
        <f t="shared" si="0"/>
        <v>5.5968805128205158E-2</v>
      </c>
      <c r="F67" s="95">
        <v>3</v>
      </c>
      <c r="R67" s="99"/>
      <c r="S67" s="100"/>
    </row>
    <row r="68" spans="2:19">
      <c r="B68" s="96" t="s">
        <v>1206</v>
      </c>
      <c r="C68" s="98">
        <v>0.10551111111111111</v>
      </c>
      <c r="D68" s="98">
        <v>4.4448575757575763E-2</v>
      </c>
      <c r="E68" s="98">
        <f t="shared" si="0"/>
        <v>6.1062535353535348E-2</v>
      </c>
      <c r="F68" s="95">
        <v>9</v>
      </c>
      <c r="R68" s="99"/>
      <c r="S68" s="100"/>
    </row>
    <row r="69" spans="2:19">
      <c r="B69" s="96" t="s">
        <v>1207</v>
      </c>
      <c r="C69" s="98">
        <v>0.10338461538461539</v>
      </c>
      <c r="D69" s="98">
        <v>3.648545454545455E-2</v>
      </c>
      <c r="E69" s="98">
        <f t="shared" si="0"/>
        <v>6.6899160839160837E-2</v>
      </c>
      <c r="F69" s="95">
        <v>13</v>
      </c>
      <c r="R69" s="99"/>
      <c r="S69" s="100"/>
    </row>
    <row r="70" spans="2:19">
      <c r="B70" s="96" t="s">
        <v>1208</v>
      </c>
      <c r="C70" s="98">
        <v>0.10242500000000002</v>
      </c>
      <c r="D70" s="98">
        <v>3.4371828125000004E-2</v>
      </c>
      <c r="E70" s="98">
        <f t="shared" ref="E70:E133" si="1">C70-D70</f>
        <v>6.8053171875000013E-2</v>
      </c>
      <c r="F70" s="95">
        <v>4</v>
      </c>
      <c r="R70" s="99"/>
      <c r="S70" s="100"/>
    </row>
    <row r="71" spans="2:19">
      <c r="B71" s="96" t="s">
        <v>1209</v>
      </c>
      <c r="C71" s="98">
        <v>0.10107499999999998</v>
      </c>
      <c r="D71" s="98">
        <v>4.1675338461538453E-2</v>
      </c>
      <c r="E71" s="98">
        <f t="shared" si="1"/>
        <v>5.9399661538461532E-2</v>
      </c>
      <c r="F71" s="95">
        <v>8</v>
      </c>
      <c r="R71" s="99"/>
      <c r="S71" s="100"/>
    </row>
    <row r="72" spans="2:19">
      <c r="B72" s="96" t="s">
        <v>1210</v>
      </c>
      <c r="C72" s="98">
        <v>9.8799999999999999E-2</v>
      </c>
      <c r="D72" s="98">
        <v>4.3207924242424235E-2</v>
      </c>
      <c r="E72" s="98">
        <f t="shared" si="1"/>
        <v>5.5592075757575764E-2</v>
      </c>
      <c r="F72" s="95">
        <v>2</v>
      </c>
      <c r="R72" s="99"/>
      <c r="S72" s="100"/>
    </row>
    <row r="73" spans="2:19">
      <c r="B73" s="96" t="s">
        <v>1211</v>
      </c>
      <c r="C73" s="98">
        <v>0.10305000000000003</v>
      </c>
      <c r="D73" s="98">
        <v>4.3368999999999998E-2</v>
      </c>
      <c r="E73" s="98">
        <f t="shared" si="1"/>
        <v>5.9681000000000033E-2</v>
      </c>
      <c r="F73" s="95">
        <v>16</v>
      </c>
      <c r="R73" s="99"/>
      <c r="S73" s="100"/>
    </row>
    <row r="74" spans="2:19">
      <c r="B74" s="96" t="s">
        <v>1212</v>
      </c>
      <c r="C74" s="98">
        <v>0.10236666666666666</v>
      </c>
      <c r="D74" s="98">
        <v>4.6233281250000008E-2</v>
      </c>
      <c r="E74" s="98">
        <f t="shared" si="1"/>
        <v>5.6133385416666653E-2</v>
      </c>
      <c r="F74" s="95">
        <v>9</v>
      </c>
      <c r="R74" s="99"/>
      <c r="S74" s="100"/>
    </row>
    <row r="75" spans="2:19">
      <c r="B75" s="96" t="s">
        <v>1213</v>
      </c>
      <c r="C75" s="98">
        <v>9.985454545454546E-2</v>
      </c>
      <c r="D75" s="98">
        <v>4.3635553846153849E-2</v>
      </c>
      <c r="E75" s="98">
        <f t="shared" si="1"/>
        <v>5.6218991608391611E-2</v>
      </c>
      <c r="F75" s="95">
        <v>11</v>
      </c>
      <c r="R75" s="99"/>
      <c r="S75" s="100"/>
    </row>
    <row r="76" spans="2:19">
      <c r="B76" s="96" t="s">
        <v>1214</v>
      </c>
      <c r="C76" s="98">
        <v>0.10425</v>
      </c>
      <c r="D76" s="98">
        <v>3.855463636363636E-2</v>
      </c>
      <c r="E76" s="98">
        <f t="shared" si="1"/>
        <v>6.5695363636363635E-2</v>
      </c>
      <c r="F76" s="95">
        <v>6</v>
      </c>
      <c r="R76" s="99"/>
      <c r="S76" s="100"/>
    </row>
    <row r="77" spans="2:19">
      <c r="B77" s="96" t="s">
        <v>1215</v>
      </c>
      <c r="C77" s="98">
        <v>0.10092307692307692</v>
      </c>
      <c r="D77" s="98">
        <v>4.1662787878787896E-2</v>
      </c>
      <c r="E77" s="98">
        <f t="shared" si="1"/>
        <v>5.9260289044289025E-2</v>
      </c>
      <c r="F77" s="95">
        <v>13</v>
      </c>
      <c r="R77" s="99"/>
      <c r="S77" s="100"/>
    </row>
    <row r="78" spans="2:19">
      <c r="B78" s="96" t="s">
        <v>1216</v>
      </c>
      <c r="C78" s="98">
        <v>0.10100000000000001</v>
      </c>
      <c r="D78" s="98">
        <v>4.5583796874999978E-2</v>
      </c>
      <c r="E78" s="98">
        <f t="shared" si="1"/>
        <v>5.5416203125000028E-2</v>
      </c>
      <c r="F78" s="95">
        <v>5</v>
      </c>
      <c r="R78" s="99"/>
      <c r="S78" s="100"/>
    </row>
    <row r="79" spans="2:19">
      <c r="B79" s="97" t="s">
        <v>1217</v>
      </c>
      <c r="C79" s="98">
        <v>9.8449999999999996E-2</v>
      </c>
      <c r="D79" s="98">
        <v>4.3380446153846154E-2</v>
      </c>
      <c r="E79" s="98">
        <f t="shared" si="1"/>
        <v>5.5069553846153842E-2</v>
      </c>
      <c r="F79" s="95">
        <v>4</v>
      </c>
      <c r="R79" s="99"/>
      <c r="S79" s="100"/>
    </row>
    <row r="80" spans="2:19">
      <c r="B80" s="97" t="s">
        <v>1218</v>
      </c>
      <c r="C80" s="98">
        <v>9.6500000000000002E-2</v>
      </c>
      <c r="D80" s="98">
        <v>3.692825757575758E-2</v>
      </c>
      <c r="E80" s="98">
        <f t="shared" si="1"/>
        <v>5.9571742424242423E-2</v>
      </c>
      <c r="F80" s="95">
        <v>2</v>
      </c>
      <c r="R80" s="99"/>
      <c r="S80" s="100"/>
    </row>
    <row r="81" spans="2:19">
      <c r="B81" s="97" t="s">
        <v>1219</v>
      </c>
      <c r="C81" s="98">
        <v>9.8750000000000004E-2</v>
      </c>
      <c r="D81" s="98">
        <v>3.0392815384615392E-2</v>
      </c>
      <c r="E81" s="98">
        <f t="shared" si="1"/>
        <v>6.835718461538462E-2</v>
      </c>
      <c r="F81" s="95">
        <v>4</v>
      </c>
      <c r="R81" s="99"/>
      <c r="S81" s="100"/>
    </row>
    <row r="82" spans="2:19">
      <c r="B82" s="97" t="s">
        <v>1220</v>
      </c>
      <c r="C82" s="98">
        <v>9.6319999999999989E-2</v>
      </c>
      <c r="D82" s="98">
        <v>3.1351338461538467E-2</v>
      </c>
      <c r="E82" s="98">
        <f t="shared" si="1"/>
        <v>6.4968661538461522E-2</v>
      </c>
      <c r="F82" s="95">
        <v>5</v>
      </c>
      <c r="R82" s="99"/>
      <c r="S82" s="100"/>
    </row>
    <row r="83" spans="2:19">
      <c r="B83" s="97" t="s">
        <v>1221</v>
      </c>
      <c r="C83" s="98">
        <v>9.8312499999999983E-2</v>
      </c>
      <c r="D83" s="98">
        <v>2.9340830769230764E-2</v>
      </c>
      <c r="E83" s="98">
        <f t="shared" si="1"/>
        <v>6.8971669230769223E-2</v>
      </c>
      <c r="F83" s="95">
        <v>8</v>
      </c>
      <c r="R83" s="99"/>
      <c r="S83" s="100"/>
    </row>
    <row r="84" spans="2:19">
      <c r="B84" s="97" t="s">
        <v>1222</v>
      </c>
      <c r="C84" s="98">
        <v>9.7500000000000003E-2</v>
      </c>
      <c r="D84" s="98">
        <v>2.7412938461538462E-2</v>
      </c>
      <c r="E84" s="98">
        <f t="shared" si="1"/>
        <v>7.0087061538461545E-2</v>
      </c>
      <c r="F84" s="95">
        <v>1</v>
      </c>
      <c r="R84" s="99"/>
      <c r="S84" s="100"/>
    </row>
    <row r="85" spans="2:19">
      <c r="B85" s="97" t="s">
        <v>1223</v>
      </c>
      <c r="C85" s="98">
        <v>0.10055</v>
      </c>
      <c r="D85" s="98">
        <v>2.8642166666666666E-2</v>
      </c>
      <c r="E85" s="98">
        <f t="shared" si="1"/>
        <v>7.1907833333333337E-2</v>
      </c>
      <c r="F85" s="95">
        <v>20</v>
      </c>
      <c r="R85" s="99"/>
      <c r="S85" s="100"/>
    </row>
    <row r="86" spans="2:19">
      <c r="B86" s="97" t="s">
        <v>1224</v>
      </c>
      <c r="C86" s="98">
        <v>9.5666666666666678E-2</v>
      </c>
      <c r="D86" s="98">
        <v>3.1295609374999998E-2</v>
      </c>
      <c r="E86" s="98">
        <f t="shared" si="1"/>
        <v>6.4371057291666672E-2</v>
      </c>
      <c r="F86" s="95">
        <v>3</v>
      </c>
      <c r="R86" s="99"/>
      <c r="S86" s="100"/>
    </row>
    <row r="87" spans="2:19">
      <c r="B87" s="97" t="s">
        <v>1225</v>
      </c>
      <c r="C87" s="98">
        <v>9.4683333333333328E-2</v>
      </c>
      <c r="D87" s="98">
        <v>3.1398800000000004E-2</v>
      </c>
      <c r="E87" s="98">
        <f t="shared" si="1"/>
        <v>6.3284533333333323E-2</v>
      </c>
      <c r="F87" s="95">
        <v>6</v>
      </c>
      <c r="R87" s="99"/>
      <c r="S87" s="100"/>
    </row>
    <row r="88" spans="2:19">
      <c r="B88" s="97" t="s">
        <v>1226</v>
      </c>
      <c r="C88" s="98">
        <v>9.6000000000000002E-2</v>
      </c>
      <c r="D88" s="98">
        <v>3.7113621212121202E-2</v>
      </c>
      <c r="E88" s="98">
        <f t="shared" si="1"/>
        <v>5.88863787878788E-2</v>
      </c>
      <c r="F88" s="95">
        <v>1</v>
      </c>
      <c r="R88" s="99"/>
      <c r="S88" s="100"/>
    </row>
    <row r="89" spans="2:19">
      <c r="B89" s="97" t="s">
        <v>1227</v>
      </c>
      <c r="C89" s="98">
        <v>9.8290909090909109E-2</v>
      </c>
      <c r="D89" s="98">
        <v>3.7872272727272713E-2</v>
      </c>
      <c r="E89" s="98">
        <f t="shared" si="1"/>
        <v>6.0418636363636397E-2</v>
      </c>
      <c r="F89" s="95">
        <v>11</v>
      </c>
      <c r="R89" s="99"/>
      <c r="S89" s="100"/>
    </row>
    <row r="90" spans="2:19">
      <c r="B90" s="97" t="s">
        <v>1228</v>
      </c>
      <c r="C90" s="98">
        <v>9.5416666666666664E-2</v>
      </c>
      <c r="D90" s="98">
        <v>3.6892906249999989E-2</v>
      </c>
      <c r="E90" s="98">
        <f t="shared" si="1"/>
        <v>5.8523760416666674E-2</v>
      </c>
      <c r="F90" s="95">
        <v>6</v>
      </c>
      <c r="R90" s="99"/>
      <c r="S90" s="100"/>
    </row>
    <row r="91" spans="2:19">
      <c r="B91" s="97" t="s">
        <v>1229</v>
      </c>
      <c r="C91" s="98">
        <v>9.8362499999999992E-2</v>
      </c>
      <c r="D91" s="98">
        <v>3.4420169230769224E-2</v>
      </c>
      <c r="E91" s="98">
        <f t="shared" si="1"/>
        <v>6.3942330769230768E-2</v>
      </c>
      <c r="F91" s="95">
        <v>8</v>
      </c>
      <c r="R91" s="99"/>
      <c r="S91" s="100"/>
    </row>
    <row r="92" spans="2:19">
      <c r="B92" s="97" t="s">
        <v>1230</v>
      </c>
      <c r="C92" s="98">
        <v>9.4500000000000015E-2</v>
      </c>
      <c r="D92" s="98">
        <v>3.2637651515151515E-2</v>
      </c>
      <c r="E92" s="98">
        <f t="shared" si="1"/>
        <v>6.1862348484848499E-2</v>
      </c>
      <c r="F92" s="95">
        <v>6</v>
      </c>
      <c r="R92" s="99"/>
      <c r="S92" s="100"/>
    </row>
    <row r="93" spans="2:19">
      <c r="B93" s="97" t="s">
        <v>1231</v>
      </c>
      <c r="C93" s="98">
        <v>0.10283333333333333</v>
      </c>
      <c r="D93" s="98">
        <v>2.9634439393939404E-2</v>
      </c>
      <c r="E93" s="98">
        <f t="shared" si="1"/>
        <v>7.3198893939393925E-2</v>
      </c>
      <c r="F93" s="95">
        <v>6</v>
      </c>
      <c r="R93" s="99"/>
    </row>
    <row r="94" spans="2:19">
      <c r="B94" s="97" t="s">
        <v>1232</v>
      </c>
      <c r="C94" s="98">
        <v>9.4666666666666677E-2</v>
      </c>
      <c r="D94" s="98">
        <v>2.5536187500000005E-2</v>
      </c>
      <c r="E94" s="98">
        <f t="shared" si="1"/>
        <v>6.9130479166666675E-2</v>
      </c>
      <c r="F94" s="95">
        <v>3</v>
      </c>
      <c r="R94" s="99"/>
    </row>
    <row r="95" spans="2:19">
      <c r="B95" s="97" t="s">
        <v>1233</v>
      </c>
      <c r="C95" s="98">
        <v>9.4333333333333338E-2</v>
      </c>
      <c r="D95" s="98">
        <v>2.8846923076923076E-2</v>
      </c>
      <c r="E95" s="98">
        <f t="shared" si="1"/>
        <v>6.5486410256410263E-2</v>
      </c>
      <c r="F95" s="95">
        <v>3</v>
      </c>
      <c r="R95" s="99"/>
    </row>
    <row r="96" spans="2:19">
      <c r="B96" s="97" t="s">
        <v>1234</v>
      </c>
      <c r="C96" s="98">
        <v>9.7500000000000003E-2</v>
      </c>
      <c r="D96" s="98">
        <v>2.9591227272727273E-2</v>
      </c>
      <c r="E96" s="98">
        <f t="shared" si="1"/>
        <v>6.7908772727272734E-2</v>
      </c>
      <c r="F96" s="95">
        <v>1</v>
      </c>
      <c r="R96" s="99"/>
    </row>
    <row r="97" spans="2:18">
      <c r="B97" s="97" t="s">
        <v>1235</v>
      </c>
      <c r="C97" s="98">
        <v>9.6777777777777768E-2</v>
      </c>
      <c r="D97" s="98">
        <v>2.9592590909090898E-2</v>
      </c>
      <c r="E97" s="98">
        <f t="shared" si="1"/>
        <v>6.7185186868686866E-2</v>
      </c>
      <c r="F97" s="95">
        <v>9</v>
      </c>
      <c r="R97" s="99"/>
    </row>
    <row r="98" spans="2:18">
      <c r="B98" s="97" t="s">
        <v>1236</v>
      </c>
      <c r="C98" s="98">
        <v>9.4833333333333325E-2</v>
      </c>
      <c r="D98" s="98">
        <v>2.7197200000000001E-2</v>
      </c>
      <c r="E98" s="98">
        <f t="shared" si="1"/>
        <v>6.763613333333332E-2</v>
      </c>
      <c r="F98" s="95">
        <v>6</v>
      </c>
      <c r="R98" s="99"/>
    </row>
    <row r="99" spans="2:18">
      <c r="B99" s="97" t="s">
        <v>1237</v>
      </c>
      <c r="C99" s="98">
        <v>9.4149999999999998E-2</v>
      </c>
      <c r="D99" s="98">
        <v>2.5666046153846152E-2</v>
      </c>
      <c r="E99" s="98">
        <f t="shared" si="1"/>
        <v>6.8483953846153842E-2</v>
      </c>
      <c r="F99" s="95">
        <v>6</v>
      </c>
    </row>
    <row r="100" spans="2:18">
      <c r="B100" s="97" t="s">
        <v>1238</v>
      </c>
      <c r="C100" s="98">
        <v>9.4649999999999998E-2</v>
      </c>
      <c r="D100" s="98">
        <v>2.2773333333333333E-2</v>
      </c>
      <c r="E100" s="98">
        <f t="shared" si="1"/>
        <v>7.1876666666666672E-2</v>
      </c>
      <c r="F100" s="95">
        <v>4</v>
      </c>
    </row>
    <row r="101" spans="2:18">
      <c r="B101" s="97" t="s">
        <v>1239</v>
      </c>
      <c r="C101" s="98">
        <v>9.6722222222222209E-2</v>
      </c>
      <c r="D101" s="98">
        <v>2.8326507692307684E-2</v>
      </c>
      <c r="E101" s="98">
        <f t="shared" si="1"/>
        <v>6.8395714529914525E-2</v>
      </c>
      <c r="F101" s="95">
        <v>9</v>
      </c>
    </row>
    <row r="102" spans="2:18">
      <c r="B102" s="97" t="s">
        <v>1240</v>
      </c>
      <c r="C102" s="98">
        <v>9.6000000000000016E-2</v>
      </c>
      <c r="D102" s="98">
        <v>3.0435492307692304E-2</v>
      </c>
      <c r="E102" s="98">
        <f t="shared" si="1"/>
        <v>6.5564507692307705E-2</v>
      </c>
      <c r="F102" s="95">
        <v>3</v>
      </c>
    </row>
    <row r="103" spans="2:18">
      <c r="B103" s="97" t="s">
        <v>1241</v>
      </c>
      <c r="C103" s="98">
        <v>9.4714285714285709E-2</v>
      </c>
      <c r="D103" s="98">
        <v>2.8955353846153841E-2</v>
      </c>
      <c r="E103" s="98">
        <f t="shared" si="1"/>
        <v>6.5758931868131865E-2</v>
      </c>
      <c r="F103" s="95">
        <v>7</v>
      </c>
    </row>
    <row r="104" spans="2:18">
      <c r="B104" s="97" t="s">
        <v>1242</v>
      </c>
      <c r="C104" s="98">
        <v>0.10138333333333333</v>
      </c>
      <c r="D104" s="98">
        <v>2.8157476923076918E-2</v>
      </c>
      <c r="E104" s="98">
        <f t="shared" si="1"/>
        <v>7.3225856410256404E-2</v>
      </c>
      <c r="F104" s="95">
        <v>6</v>
      </c>
    </row>
    <row r="105" spans="2:18">
      <c r="B105" s="97" t="s">
        <v>1243</v>
      </c>
      <c r="C105" s="98">
        <v>9.6999999999999989E-2</v>
      </c>
      <c r="D105" s="98">
        <v>2.8170630769230768E-2</v>
      </c>
      <c r="E105" s="98">
        <f t="shared" si="1"/>
        <v>6.8829369230769225E-2</v>
      </c>
      <c r="F105" s="95">
        <v>7</v>
      </c>
    </row>
    <row r="106" spans="2:18">
      <c r="B106" s="97" t="s">
        <v>1244</v>
      </c>
      <c r="C106" s="98">
        <v>9.6816666666666662E-2</v>
      </c>
      <c r="D106" s="98">
        <v>3.0233969230769233E-2</v>
      </c>
      <c r="E106" s="98">
        <f t="shared" si="1"/>
        <v>6.6582697435897426E-2</v>
      </c>
      <c r="F106" s="95">
        <v>6</v>
      </c>
    </row>
    <row r="107" spans="2:18">
      <c r="B107" s="97" t="s">
        <v>1245</v>
      </c>
      <c r="C107" s="98">
        <v>9.4285714285714278E-2</v>
      </c>
      <c r="D107" s="98">
        <v>3.0863630769230772E-2</v>
      </c>
      <c r="E107" s="98">
        <f t="shared" si="1"/>
        <v>6.3422083516483513E-2</v>
      </c>
      <c r="F107" s="95">
        <v>7</v>
      </c>
    </row>
    <row r="108" spans="2:18">
      <c r="B108" s="97" t="s">
        <v>1246</v>
      </c>
      <c r="C108" s="98">
        <v>9.7108333333333338E-2</v>
      </c>
      <c r="D108" s="98">
        <v>3.0584523076923074E-2</v>
      </c>
      <c r="E108" s="98">
        <f t="shared" si="1"/>
        <v>6.6523810256410271E-2</v>
      </c>
      <c r="F108" s="95">
        <v>12</v>
      </c>
    </row>
    <row r="109" spans="2:18">
      <c r="B109" s="97" t="s">
        <v>1247</v>
      </c>
      <c r="C109" s="98">
        <v>9.530714285714284E-2</v>
      </c>
      <c r="D109" s="98">
        <v>3.270189393939394E-2</v>
      </c>
      <c r="E109" s="98">
        <f t="shared" si="1"/>
        <v>6.2605248917748907E-2</v>
      </c>
      <c r="F109" s="95">
        <v>14</v>
      </c>
    </row>
    <row r="110" spans="2:18">
      <c r="B110" s="97" t="s">
        <v>1248</v>
      </c>
      <c r="C110" s="98">
        <v>9.5500000000000002E-2</v>
      </c>
      <c r="D110" s="98">
        <v>3.0102703124999998E-2</v>
      </c>
      <c r="E110" s="98">
        <f t="shared" si="1"/>
        <v>6.5397296875000011E-2</v>
      </c>
      <c r="F110" s="95">
        <v>4</v>
      </c>
    </row>
    <row r="111" spans="2:18">
      <c r="B111" s="97" t="s">
        <v>1249</v>
      </c>
      <c r="C111" s="98">
        <v>9.7266666666666668E-2</v>
      </c>
      <c r="D111" s="98">
        <v>2.7823599999999997E-2</v>
      </c>
      <c r="E111" s="98">
        <f t="shared" si="1"/>
        <v>6.9443066666666664E-2</v>
      </c>
      <c r="F111" s="95">
        <v>3</v>
      </c>
    </row>
    <row r="112" spans="2:18">
      <c r="B112" s="97" t="s">
        <v>1250</v>
      </c>
      <c r="C112" s="98">
        <v>9.9500000000000005E-2</v>
      </c>
      <c r="D112" s="98">
        <v>2.2855318181818182E-2</v>
      </c>
      <c r="E112" s="98">
        <f t="shared" si="1"/>
        <v>7.664468181818182E-2</v>
      </c>
      <c r="F112" s="95">
        <v>2</v>
      </c>
    </row>
    <row r="113" spans="2:6">
      <c r="B113" s="97" t="s">
        <v>1251</v>
      </c>
      <c r="C113" s="98">
        <v>9.738636363636366E-2</v>
      </c>
      <c r="D113" s="98">
        <v>2.2538393939393941E-2</v>
      </c>
      <c r="E113" s="98">
        <f t="shared" si="1"/>
        <v>7.4847969696969718E-2</v>
      </c>
      <c r="F113" s="95">
        <v>22</v>
      </c>
    </row>
    <row r="114" spans="2:6">
      <c r="B114" s="97" t="s">
        <v>1252</v>
      </c>
      <c r="C114" s="98">
        <v>9.3524999999999983E-2</v>
      </c>
      <c r="D114" s="98">
        <v>1.8880323076923073E-2</v>
      </c>
      <c r="E114" s="98">
        <f t="shared" si="1"/>
        <v>7.4644676923076914E-2</v>
      </c>
      <c r="F114" s="95">
        <v>9</v>
      </c>
    </row>
    <row r="115" spans="2:6">
      <c r="B115" s="97" t="s">
        <v>1253</v>
      </c>
      <c r="C115" s="98">
        <v>9.5499999999999988E-2</v>
      </c>
      <c r="D115" s="98">
        <v>1.3756846153846161E-2</v>
      </c>
      <c r="E115" s="98">
        <f t="shared" si="1"/>
        <v>8.1743153846153827E-2</v>
      </c>
      <c r="F115" s="95">
        <v>3</v>
      </c>
    </row>
    <row r="116" spans="2:6">
      <c r="B116" s="97">
        <v>2020.3</v>
      </c>
      <c r="C116" s="98">
        <v>9.5428571428571432E-2</v>
      </c>
      <c r="D116" s="98">
        <v>1.3650969696969693E-2</v>
      </c>
      <c r="E116" s="98">
        <f t="shared" si="1"/>
        <v>8.1777601731601743E-2</v>
      </c>
      <c r="F116" s="95">
        <v>8</v>
      </c>
    </row>
    <row r="117" spans="2:6">
      <c r="B117" s="97">
        <v>2020.4</v>
      </c>
      <c r="C117" s="98">
        <v>9.4953333333333348E-2</v>
      </c>
      <c r="D117" s="98">
        <v>1.6167287878787885E-2</v>
      </c>
      <c r="E117" s="98">
        <f t="shared" si="1"/>
        <v>7.8786045454545456E-2</v>
      </c>
      <c r="F117" s="95">
        <v>15</v>
      </c>
    </row>
    <row r="118" spans="2:6">
      <c r="B118" s="97">
        <v>2021.1</v>
      </c>
      <c r="C118" s="98">
        <v>9.708E-2</v>
      </c>
      <c r="D118" s="98">
        <v>2.0693546875000003E-2</v>
      </c>
      <c r="E118" s="98">
        <f t="shared" si="1"/>
        <v>7.6386453125000003E-2</v>
      </c>
      <c r="F118" s="95">
        <v>10</v>
      </c>
    </row>
    <row r="119" spans="2:6">
      <c r="B119" s="97">
        <v>2021.2</v>
      </c>
      <c r="C119" s="98">
        <v>9.4783333333333331E-2</v>
      </c>
      <c r="D119" s="98">
        <v>2.2536384615384621E-2</v>
      </c>
      <c r="E119" s="98">
        <f t="shared" si="1"/>
        <v>7.2246948717948706E-2</v>
      </c>
      <c r="F119" s="95">
        <v>6</v>
      </c>
    </row>
    <row r="120" spans="2:6">
      <c r="B120" s="97">
        <v>2021.3</v>
      </c>
      <c r="C120" s="98">
        <v>9.4327272727272732E-2</v>
      </c>
      <c r="D120" s="98">
        <v>1.9311075757575756E-2</v>
      </c>
      <c r="E120" s="98">
        <f t="shared" si="1"/>
        <v>7.5016196969696969E-2</v>
      </c>
      <c r="F120" s="95">
        <v>11</v>
      </c>
    </row>
    <row r="121" spans="2:6">
      <c r="B121" s="97">
        <v>2021.4</v>
      </c>
      <c r="C121" s="98">
        <v>9.5937499999999995E-2</v>
      </c>
      <c r="D121" s="98">
        <v>1.943701515151515E-2</v>
      </c>
      <c r="E121" s="98">
        <f t="shared" si="1"/>
        <v>7.6500484848484845E-2</v>
      </c>
      <c r="F121" s="95">
        <v>16</v>
      </c>
    </row>
    <row r="122" spans="2:6">
      <c r="B122" s="97">
        <v>2022.1</v>
      </c>
      <c r="C122" s="98">
        <v>9.3749999999999986E-2</v>
      </c>
      <c r="D122" s="98">
        <v>2.2523281249999996E-2</v>
      </c>
      <c r="E122" s="98">
        <f t="shared" si="1"/>
        <v>7.1226718749999987E-2</v>
      </c>
      <c r="F122" s="95">
        <v>6</v>
      </c>
    </row>
    <row r="123" spans="2:6">
      <c r="B123" s="97">
        <v>2022.2</v>
      </c>
      <c r="C123" s="98">
        <v>9.2266666666666677E-2</v>
      </c>
      <c r="D123" s="98">
        <v>3.0324123076923084E-2</v>
      </c>
      <c r="E123" s="98">
        <f t="shared" si="1"/>
        <v>6.194254358974359E-2</v>
      </c>
      <c r="F123" s="95">
        <v>3</v>
      </c>
    </row>
    <row r="124" spans="2:6">
      <c r="B124" s="97">
        <v>2022.3</v>
      </c>
      <c r="C124" s="98">
        <v>9.5174999999999982E-2</v>
      </c>
      <c r="D124" s="98">
        <v>3.2550939393939403E-2</v>
      </c>
      <c r="E124" s="98">
        <f t="shared" si="1"/>
        <v>6.2624060606060572E-2</v>
      </c>
      <c r="F124" s="95">
        <v>8</v>
      </c>
    </row>
    <row r="125" spans="2:6">
      <c r="B125" s="97">
        <v>2022.4</v>
      </c>
      <c r="C125" s="98">
        <v>9.6456250000000021E-2</v>
      </c>
      <c r="D125" s="98">
        <v>3.8797984615384619E-2</v>
      </c>
      <c r="E125" s="98">
        <f t="shared" si="1"/>
        <v>5.7658265384615402E-2</v>
      </c>
      <c r="F125" s="95">
        <v>16</v>
      </c>
    </row>
    <row r="126" spans="2:6">
      <c r="B126" s="97">
        <v>2023.1</v>
      </c>
      <c r="C126" s="98">
        <v>9.6366666666666656E-2</v>
      </c>
      <c r="D126" s="98">
        <v>3.7428369230769219E-2</v>
      </c>
      <c r="E126" s="98">
        <f t="shared" si="1"/>
        <v>5.8938297435897437E-2</v>
      </c>
      <c r="F126" s="95">
        <v>6</v>
      </c>
    </row>
    <row r="127" spans="2:6">
      <c r="B127" s="96">
        <v>2023.2</v>
      </c>
      <c r="C127" s="98">
        <v>9.4E-2</v>
      </c>
      <c r="D127" s="98">
        <v>3.8023369230769231E-2</v>
      </c>
      <c r="E127" s="98">
        <f t="shared" si="1"/>
        <v>5.5976630769230769E-2</v>
      </c>
      <c r="F127" s="95">
        <v>2</v>
      </c>
    </row>
    <row r="128" spans="2:6">
      <c r="B128" s="96">
        <v>2023.3</v>
      </c>
      <c r="C128" s="98">
        <v>9.5316666666666661E-2</v>
      </c>
      <c r="D128" s="98">
        <v>4.2271369230769247E-2</v>
      </c>
      <c r="E128" s="98">
        <f t="shared" si="1"/>
        <v>5.3045297435897414E-2</v>
      </c>
      <c r="F128" s="95">
        <v>6</v>
      </c>
    </row>
    <row r="129" spans="2:6">
      <c r="B129" s="96">
        <v>2023.4</v>
      </c>
      <c r="C129" s="161">
        <v>9.6186363636363653E-2</v>
      </c>
      <c r="D129" s="98">
        <v>4.5814830769230791E-2</v>
      </c>
      <c r="E129" s="98">
        <f t="shared" si="1"/>
        <v>5.0371532867132862E-2</v>
      </c>
      <c r="F129" s="95">
        <v>23</v>
      </c>
    </row>
    <row r="130" spans="2:6">
      <c r="B130" s="96">
        <v>2024.1</v>
      </c>
      <c r="C130" s="161">
        <v>9.6166666666666664E-2</v>
      </c>
      <c r="D130" s="98">
        <v>4.3217861538461522E-2</v>
      </c>
      <c r="E130" s="98">
        <f t="shared" si="1"/>
        <v>5.2948805128205143E-2</v>
      </c>
      <c r="F130" s="95">
        <v>3</v>
      </c>
    </row>
    <row r="131" spans="2:6">
      <c r="B131" s="96">
        <v>2024.2</v>
      </c>
      <c r="C131" s="98">
        <v>9.9716666666666662E-2</v>
      </c>
      <c r="D131" s="98">
        <v>4.5760249999999988E-2</v>
      </c>
      <c r="E131" s="98">
        <f t="shared" si="1"/>
        <v>5.3956416666666673E-2</v>
      </c>
      <c r="F131" s="95">
        <v>6</v>
      </c>
    </row>
    <row r="132" spans="2:6">
      <c r="B132" s="96">
        <v>2024.3</v>
      </c>
      <c r="C132" s="98">
        <v>9.576666666666668E-2</v>
      </c>
      <c r="D132" s="98">
        <v>4.2270787878787887E-2</v>
      </c>
      <c r="E132" s="98">
        <f t="shared" si="1"/>
        <v>5.3495878787878794E-2</v>
      </c>
      <c r="F132" s="95">
        <v>9</v>
      </c>
    </row>
    <row r="133" spans="2:6">
      <c r="B133" s="96">
        <v>2024.4</v>
      </c>
      <c r="C133" s="98">
        <v>9.7036363636363643E-2</v>
      </c>
      <c r="D133" s="98">
        <v>4.4956424242424256E-2</v>
      </c>
      <c r="E133" s="98">
        <f t="shared" si="1"/>
        <v>5.2079939393939387E-2</v>
      </c>
      <c r="F133" s="95">
        <v>22</v>
      </c>
    </row>
    <row r="134" spans="2:6">
      <c r="B134" s="96">
        <v>2025.1</v>
      </c>
      <c r="C134" s="98">
        <v>9.7316666666666676E-2</v>
      </c>
      <c r="D134" s="98">
        <v>4.7136281250000002E-2</v>
      </c>
      <c r="E134" s="98">
        <v>5.0180385416666674E-2</v>
      </c>
      <c r="F134" s="95">
        <v>6</v>
      </c>
    </row>
    <row r="135" spans="2:6">
      <c r="B135" s="96">
        <v>2025.2</v>
      </c>
      <c r="C135" s="98">
        <v>9.6945454545454543E-2</v>
      </c>
      <c r="D135" s="98">
        <v>4.8349859374999998E-2</v>
      </c>
      <c r="E135" s="98">
        <v>4.8595595170454545E-2</v>
      </c>
      <c r="F135" s="95">
        <v>11</v>
      </c>
    </row>
    <row r="136" spans="2:6">
      <c r="B136" s="96">
        <v>2025.3</v>
      </c>
      <c r="C136" s="98">
        <v>9.5666666666666678E-2</v>
      </c>
      <c r="D136" s="98">
        <v>4.8952113636363641E-2</v>
      </c>
      <c r="E136" s="98">
        <v>4.6714553030303037E-2</v>
      </c>
      <c r="F136" s="95">
        <v>6</v>
      </c>
    </row>
    <row r="137" spans="2:6">
      <c r="B137" s="106" t="s">
        <v>1187</v>
      </c>
      <c r="C137" s="107">
        <f>AVERAGE(C6:C136)</f>
        <v>0.10347381560657325</v>
      </c>
      <c r="D137" s="107">
        <f>AVERAGE(D6:D136)</f>
        <v>4.4872445780724808E-2</v>
      </c>
      <c r="E137" s="107">
        <f>AVERAGE(E6:E136)</f>
        <v>5.8601369825848446E-2</v>
      </c>
      <c r="F137" s="95">
        <f>SUM(F6:F136)</f>
        <v>851</v>
      </c>
    </row>
    <row r="138" spans="2:6" ht="13.5" thickBot="1">
      <c r="B138" s="150" t="s">
        <v>1254</v>
      </c>
      <c r="C138" s="183">
        <f>MEDIAN(C6:C136)</f>
        <v>0.10142</v>
      </c>
      <c r="D138" s="183">
        <f>MEDIAN(D6:D136)</f>
        <v>4.5583796874999978E-2</v>
      </c>
      <c r="E138" s="183">
        <f>MEDIAN(E6:E136)</f>
        <v>5.8938297435897437E-2</v>
      </c>
    </row>
    <row r="139" spans="2:6">
      <c r="B139" s="97"/>
      <c r="D139" s="98"/>
    </row>
  </sheetData>
  <mergeCells count="1">
    <mergeCell ref="B1:E1"/>
  </mergeCells>
  <printOptions horizontalCentered="1"/>
  <pageMargins left="0.7" right="0.7" top="0.75" bottom="0.75" header="0.3" footer="0.3"/>
  <pageSetup scale="58" fitToWidth="0" orientation="portrait" useFirstPageNumber="1" r:id="rId1"/>
  <headerFooter scaleWithDoc="0">
    <oddHeader>&amp;R&amp;"Times New Roman,Bold"KyPSC Case No. 2025-00125
Attachment JCN-Rebuttal-5
Page &amp;P of 3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R32"/>
  <sheetViews>
    <sheetView tabSelected="1" zoomScaleNormal="100" zoomScaleSheetLayoutView="85" workbookViewId="0">
      <selection activeCell="E36" sqref="E36"/>
    </sheetView>
  </sheetViews>
  <sheetFormatPr defaultColWidth="9.140625" defaultRowHeight="12.75"/>
  <cols>
    <col min="1" max="1" width="3" style="18" customWidth="1"/>
    <col min="2" max="2" width="31.85546875" style="18" customWidth="1"/>
    <col min="3" max="3" width="7.7109375" style="18" customWidth="1"/>
    <col min="4" max="4" width="15.42578125" style="18" customWidth="1"/>
    <col min="5" max="5" width="12.28515625" style="18" customWidth="1"/>
    <col min="6" max="6" width="14.85546875" style="18" customWidth="1"/>
    <col min="7" max="7" width="12" style="18" customWidth="1"/>
    <col min="8" max="8" width="13" style="18" customWidth="1"/>
    <col min="9" max="9" width="13.42578125" style="18" customWidth="1"/>
    <col min="10" max="10" width="12.5703125" style="18" customWidth="1"/>
    <col min="11" max="11" width="14" style="18" customWidth="1"/>
    <col min="12" max="12" width="12.85546875" style="18" customWidth="1"/>
    <col min="13" max="13" width="15.7109375" style="18" customWidth="1"/>
    <col min="14" max="14" width="19" style="18" bestFit="1" customWidth="1"/>
    <col min="15" max="16384" width="9.140625" style="18"/>
  </cols>
  <sheetData>
    <row r="1" spans="1:15" ht="12.75" customHeight="1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5">
      <c r="B2" s="228" t="s">
        <v>1255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5" ht="12.75" customHeight="1"/>
    <row r="4" spans="1:15" ht="12.75" customHeight="1" thickBot="1">
      <c r="D4" s="26" t="s">
        <v>36</v>
      </c>
      <c r="E4" s="26" t="s">
        <v>37</v>
      </c>
      <c r="F4" s="26" t="s">
        <v>38</v>
      </c>
      <c r="G4" s="26" t="s">
        <v>39</v>
      </c>
      <c r="H4" s="26" t="s">
        <v>40</v>
      </c>
      <c r="I4" s="26" t="s">
        <v>41</v>
      </c>
      <c r="J4" s="26" t="s">
        <v>42</v>
      </c>
      <c r="K4" s="26" t="s">
        <v>77</v>
      </c>
      <c r="L4" s="26" t="s">
        <v>78</v>
      </c>
      <c r="M4" s="26" t="s">
        <v>79</v>
      </c>
      <c r="O4" s="20"/>
    </row>
    <row r="5" spans="1:15" ht="63" customHeight="1">
      <c r="A5" s="21"/>
      <c r="B5" s="151"/>
      <c r="C5" s="151"/>
      <c r="D5" s="152" t="s">
        <v>1308</v>
      </c>
      <c r="E5" s="152" t="s">
        <v>1309</v>
      </c>
      <c r="F5" s="152" t="s">
        <v>1310</v>
      </c>
      <c r="G5" s="152" t="s">
        <v>1311</v>
      </c>
      <c r="H5" s="152" t="s">
        <v>1312</v>
      </c>
      <c r="I5" s="152" t="s">
        <v>1313</v>
      </c>
      <c r="J5" s="152" t="s">
        <v>1314</v>
      </c>
      <c r="K5" s="153" t="s">
        <v>1256</v>
      </c>
      <c r="L5" s="153" t="s">
        <v>1257</v>
      </c>
      <c r="M5" s="153" t="s">
        <v>1258</v>
      </c>
    </row>
    <row r="6" spans="1:15">
      <c r="A6" s="22"/>
      <c r="B6" s="10" t="str">
        <f>'JCN-R4 CAPM Total MRP 1'!B8</f>
        <v>Atmos Energy Corporation</v>
      </c>
      <c r="C6" s="10" t="str">
        <f>'JCN-R4 CAPM Total MRP 1'!C8</f>
        <v>ATO</v>
      </c>
      <c r="D6" s="35">
        <v>9.5000000000000001E-2</v>
      </c>
      <c r="E6" s="56">
        <v>20018</v>
      </c>
      <c r="F6" s="35">
        <v>0.60699999999999998</v>
      </c>
      <c r="G6" s="173">
        <f t="shared" ref="G6:G12" si="0">E6*F6</f>
        <v>12150.925999999999</v>
      </c>
      <c r="H6" s="56">
        <v>30000</v>
      </c>
      <c r="I6" s="35">
        <v>0.6</v>
      </c>
      <c r="J6" s="174">
        <f>H6*I6</f>
        <v>18000</v>
      </c>
      <c r="K6" s="175">
        <f t="shared" ref="K6" si="1">IFERROR((J6/G6)^(1/5)-1, " ")</f>
        <v>8.1764252454693764E-2</v>
      </c>
      <c r="L6" s="176">
        <f t="shared" ref="L6" si="2">IFERROR(2*(1+K6)/(2+K6), " ")</f>
        <v>1.0392764225623925</v>
      </c>
      <c r="M6" s="171">
        <f t="shared" ref="M6" si="3">D6*L6</f>
        <v>9.8731260143427285E-2</v>
      </c>
    </row>
    <row r="7" spans="1:15">
      <c r="A7" s="22"/>
      <c r="B7" s="10" t="str">
        <f>'JCN-R4 CAPM Total MRP 1'!B9</f>
        <v>New Jersey Resources Corporation</v>
      </c>
      <c r="C7" s="10" t="str">
        <f>'JCN-R4 CAPM Total MRP 1'!C9</f>
        <v>NJR</v>
      </c>
      <c r="D7" s="35">
        <v>0.14000000000000001</v>
      </c>
      <c r="E7" s="56">
        <v>5079.8999999999996</v>
      </c>
      <c r="F7" s="35">
        <v>0.433</v>
      </c>
      <c r="G7" s="173">
        <f t="shared" si="0"/>
        <v>2199.5966999999996</v>
      </c>
      <c r="H7" s="56">
        <v>6450</v>
      </c>
      <c r="I7" s="35">
        <v>0.45</v>
      </c>
      <c r="J7" s="174">
        <f t="shared" ref="J7:J12" si="4">H7*I7</f>
        <v>2902.5</v>
      </c>
      <c r="K7" s="175">
        <f t="shared" ref="K7:K12" si="5">IFERROR((J7/G7)^(1/5)-1, " ")</f>
        <v>5.7026398856409477E-2</v>
      </c>
      <c r="L7" s="176">
        <f t="shared" ref="L7:L12" si="6">IFERROR(2*(1+K7)/(2+K7), " ")</f>
        <v>1.0277227355410279</v>
      </c>
      <c r="M7" s="171">
        <f t="shared" ref="M7:M12" si="7">D7*L7</f>
        <v>0.14388118297574393</v>
      </c>
    </row>
    <row r="8" spans="1:15">
      <c r="A8" s="22"/>
      <c r="B8" s="10" t="str">
        <f>'JCN-R4 CAPM Total MRP 1'!B10</f>
        <v>NiSource Inc.</v>
      </c>
      <c r="C8" s="10" t="str">
        <f>'JCN-R4 CAPM Total MRP 1'!C10</f>
        <v>NI</v>
      </c>
      <c r="D8" s="35">
        <v>8.5000000000000006E-2</v>
      </c>
      <c r="E8" s="56">
        <v>24294</v>
      </c>
      <c r="F8" s="35">
        <v>0.46</v>
      </c>
      <c r="G8" s="173">
        <f t="shared" si="0"/>
        <v>11175.24</v>
      </c>
      <c r="H8" s="56">
        <v>35000</v>
      </c>
      <c r="I8" s="35">
        <v>0.45</v>
      </c>
      <c r="J8" s="174">
        <f t="shared" si="4"/>
        <v>15750</v>
      </c>
      <c r="K8" s="175">
        <f t="shared" si="5"/>
        <v>7.1037655129376098E-2</v>
      </c>
      <c r="L8" s="176">
        <f t="shared" si="6"/>
        <v>1.0343005135389189</v>
      </c>
      <c r="M8" s="171">
        <f t="shared" si="7"/>
        <v>8.7915543650808115E-2</v>
      </c>
    </row>
    <row r="9" spans="1:15">
      <c r="A9" s="22"/>
      <c r="B9" s="10" t="str">
        <f>'JCN-R4 CAPM Total MRP 1'!B11</f>
        <v>Northwest Natural Gas Company</v>
      </c>
      <c r="C9" s="10" t="str">
        <f>'JCN-R4 CAPM Total MRP 1'!C11</f>
        <v>NWN</v>
      </c>
      <c r="D9" s="35">
        <v>8.5000000000000006E-2</v>
      </c>
      <c r="E9" s="56">
        <v>3064.8</v>
      </c>
      <c r="F9" s="35">
        <v>0.45200000000000001</v>
      </c>
      <c r="G9" s="173">
        <f t="shared" si="0"/>
        <v>1385.2896000000001</v>
      </c>
      <c r="H9" s="56">
        <v>4485</v>
      </c>
      <c r="I9" s="35">
        <v>0.45</v>
      </c>
      <c r="J9" s="174">
        <f t="shared" si="4"/>
        <v>2018.25</v>
      </c>
      <c r="K9" s="175">
        <f t="shared" si="5"/>
        <v>7.8169091438113236E-2</v>
      </c>
      <c r="L9" s="176">
        <f t="shared" si="6"/>
        <v>1.0376144038327602</v>
      </c>
      <c r="M9" s="171">
        <f t="shared" si="7"/>
        <v>8.8197224325784626E-2</v>
      </c>
    </row>
    <row r="10" spans="1:15">
      <c r="A10" s="22"/>
      <c r="B10" s="10" t="str">
        <f>'JCN-R4 CAPM Total MRP 1'!B12</f>
        <v>ONE Gas Inc.</v>
      </c>
      <c r="C10" s="10" t="str">
        <f>'JCN-R4 CAPM Total MRP 1'!C12</f>
        <v>OGS</v>
      </c>
      <c r="D10" s="35">
        <v>9.5000000000000001E-2</v>
      </c>
      <c r="E10" s="56">
        <v>5489.8</v>
      </c>
      <c r="F10" s="35">
        <v>0.56499999999999995</v>
      </c>
      <c r="G10" s="173">
        <f t="shared" si="0"/>
        <v>3101.7369999999996</v>
      </c>
      <c r="H10" s="56">
        <v>7200</v>
      </c>
      <c r="I10" s="35">
        <v>0.55000000000000004</v>
      </c>
      <c r="J10" s="174">
        <f t="shared" si="4"/>
        <v>3960.0000000000005</v>
      </c>
      <c r="K10" s="175">
        <f t="shared" si="5"/>
        <v>5.0069497026429488E-2</v>
      </c>
      <c r="L10" s="176">
        <f t="shared" si="6"/>
        <v>1.0244233169163552</v>
      </c>
      <c r="M10" s="171">
        <f t="shared" si="7"/>
        <v>9.7320215107053742E-2</v>
      </c>
    </row>
    <row r="11" spans="1:15">
      <c r="A11" s="22"/>
      <c r="B11" s="10" t="str">
        <f>'JCN-R4 CAPM Total MRP 1'!B13</f>
        <v>Southwest Gas Holdings, Inc.</v>
      </c>
      <c r="C11" s="10" t="str">
        <f>'JCN-R4 CAPM Total MRP 1'!C13</f>
        <v>SWX</v>
      </c>
      <c r="D11" s="35">
        <v>8.5000000000000006E-2</v>
      </c>
      <c r="E11" s="56">
        <v>8037.4</v>
      </c>
      <c r="F11" s="35">
        <v>0.45900000000000002</v>
      </c>
      <c r="G11" s="173">
        <f t="shared" si="0"/>
        <v>3689.1666</v>
      </c>
      <c r="H11" s="56">
        <v>10000</v>
      </c>
      <c r="I11" s="35">
        <v>0.44</v>
      </c>
      <c r="J11" s="174">
        <f t="shared" si="4"/>
        <v>4400</v>
      </c>
      <c r="K11" s="175">
        <f t="shared" si="5"/>
        <v>3.5869108188424592E-2</v>
      </c>
      <c r="L11" s="176">
        <f t="shared" si="6"/>
        <v>1.0176185728464351</v>
      </c>
      <c r="M11" s="171">
        <f t="shared" si="7"/>
        <v>8.6497578691946991E-2</v>
      </c>
    </row>
    <row r="12" spans="1:15">
      <c r="A12" s="22"/>
      <c r="B12" s="10" t="str">
        <f>'JCN-R4 CAPM Total MRP 1'!B14</f>
        <v>Spire, Inc.</v>
      </c>
      <c r="C12" s="10" t="str">
        <f>'JCN-R4 CAPM Total MRP 1'!C14</f>
        <v>SR</v>
      </c>
      <c r="D12" s="35">
        <v>0.09</v>
      </c>
      <c r="E12" s="56">
        <v>6937.1</v>
      </c>
      <c r="F12" s="35">
        <v>0.43099999999999999</v>
      </c>
      <c r="G12" s="173">
        <f t="shared" si="0"/>
        <v>2989.8901000000001</v>
      </c>
      <c r="H12" s="56">
        <v>9250</v>
      </c>
      <c r="I12" s="35">
        <v>0.45</v>
      </c>
      <c r="J12" s="174">
        <f t="shared" si="4"/>
        <v>4162.5</v>
      </c>
      <c r="K12" s="175">
        <f t="shared" si="5"/>
        <v>6.8414575888305462E-2</v>
      </c>
      <c r="L12" s="176">
        <f t="shared" si="6"/>
        <v>1.0330758527259574</v>
      </c>
      <c r="M12" s="171">
        <f t="shared" si="7"/>
        <v>9.2976826745336166E-2</v>
      </c>
    </row>
    <row r="13" spans="1:15">
      <c r="A13" s="22"/>
      <c r="B13" s="85"/>
      <c r="C13" s="177"/>
      <c r="D13" s="178"/>
      <c r="E13" s="178"/>
      <c r="F13" s="178"/>
      <c r="G13" s="178"/>
      <c r="H13" s="178"/>
      <c r="I13" s="178"/>
      <c r="J13" s="178"/>
      <c r="K13" s="178"/>
      <c r="L13" s="179"/>
      <c r="M13" s="180"/>
    </row>
    <row r="14" spans="1:15" ht="12.75" customHeight="1">
      <c r="A14" s="22"/>
      <c r="B14" s="85" t="s">
        <v>33</v>
      </c>
      <c r="C14" s="86"/>
      <c r="D14" s="87"/>
      <c r="E14" s="87"/>
      <c r="F14" s="87"/>
      <c r="G14" s="87"/>
      <c r="H14" s="87"/>
      <c r="I14" s="87"/>
      <c r="J14" s="87"/>
      <c r="K14" s="87"/>
      <c r="L14" s="88"/>
      <c r="M14" s="89">
        <f>MEDIAN(M6:M12)</f>
        <v>9.2976826745336166E-2</v>
      </c>
    </row>
    <row r="15" spans="1:15" ht="12.75" customHeight="1" thickBot="1">
      <c r="A15" s="22"/>
      <c r="B15" s="49" t="s">
        <v>34</v>
      </c>
      <c r="C15" s="50"/>
      <c r="D15" s="51"/>
      <c r="E15" s="51"/>
      <c r="F15" s="51"/>
      <c r="G15" s="51"/>
      <c r="H15" s="51"/>
      <c r="I15" s="51"/>
      <c r="J15" s="51"/>
      <c r="K15" s="51"/>
      <c r="L15" s="49"/>
      <c r="M15" s="52">
        <f>AVERAGE(M6:M12)</f>
        <v>9.9359975948585824E-2</v>
      </c>
    </row>
    <row r="16" spans="1:15" ht="12.75" customHeight="1">
      <c r="B16" s="168"/>
    </row>
    <row r="17" spans="2:18" customFormat="1">
      <c r="B17" s="85" t="s">
        <v>1280</v>
      </c>
      <c r="C17" s="86"/>
      <c r="D17" s="87"/>
      <c r="E17" s="87"/>
      <c r="F17" s="87"/>
      <c r="G17" s="87"/>
      <c r="H17" s="87"/>
      <c r="I17" s="87"/>
      <c r="J17" s="87"/>
      <c r="K17" s="87"/>
      <c r="L17" s="88"/>
      <c r="M17" s="89">
        <f>MEDIAN(M6:M11)</f>
        <v>9.2758719716419191E-2</v>
      </c>
      <c r="P17" s="6"/>
      <c r="Q17" s="6"/>
      <c r="R17" s="8"/>
    </row>
    <row r="18" spans="2:18" customFormat="1" ht="13.5" thickBot="1">
      <c r="B18" s="49" t="s">
        <v>1281</v>
      </c>
      <c r="C18" s="50"/>
      <c r="D18" s="51"/>
      <c r="E18" s="51"/>
      <c r="F18" s="51"/>
      <c r="G18" s="51"/>
      <c r="H18" s="51"/>
      <c r="I18" s="51"/>
      <c r="J18" s="51"/>
      <c r="K18" s="51"/>
      <c r="L18" s="49"/>
      <c r="M18" s="52">
        <f>AVERAGE(M6:M11)</f>
        <v>0.10042383414912744</v>
      </c>
      <c r="P18" s="6"/>
      <c r="Q18" s="6"/>
      <c r="R18" s="8"/>
    </row>
    <row r="19" spans="2:18" customFormat="1">
      <c r="B19" s="1"/>
      <c r="C19" s="2"/>
      <c r="D19" s="4"/>
      <c r="E19" s="4"/>
      <c r="F19" s="5"/>
      <c r="G19" s="5"/>
      <c r="H19" s="5"/>
      <c r="I19" s="5"/>
      <c r="J19" s="5"/>
      <c r="K19" s="5"/>
      <c r="L19" s="5"/>
      <c r="M19" s="5"/>
      <c r="N19" s="5"/>
      <c r="O19" s="11"/>
      <c r="P19" s="6"/>
      <c r="Q19" s="6"/>
      <c r="R19" s="8"/>
    </row>
    <row r="20" spans="2:18" ht="12.75" customHeight="1">
      <c r="B20" s="154" t="s">
        <v>43</v>
      </c>
      <c r="N20" s="26"/>
    </row>
    <row r="21" spans="2:18" ht="12.75" customHeight="1">
      <c r="B21" s="33" t="s">
        <v>1259</v>
      </c>
      <c r="G21" s="27"/>
      <c r="H21" s="28"/>
      <c r="I21" s="28"/>
      <c r="J21" s="28"/>
      <c r="K21" s="28"/>
      <c r="L21" s="28"/>
      <c r="M21" s="28"/>
      <c r="N21" s="29"/>
    </row>
    <row r="22" spans="2:18" ht="12.75" customHeight="1">
      <c r="B22" s="33" t="s">
        <v>1260</v>
      </c>
      <c r="G22" s="25"/>
      <c r="H22" s="25"/>
      <c r="I22" s="25"/>
      <c r="J22" s="25"/>
      <c r="K22" s="25"/>
      <c r="L22" s="25"/>
      <c r="N22" s="25"/>
    </row>
    <row r="23" spans="2:18" ht="12.75" customHeight="1">
      <c r="B23" s="33" t="s">
        <v>1261</v>
      </c>
      <c r="G23" s="23"/>
      <c r="H23" s="23"/>
      <c r="I23" s="23"/>
      <c r="J23" s="23"/>
      <c r="K23" s="23"/>
      <c r="L23" s="23"/>
      <c r="N23" s="23"/>
    </row>
    <row r="24" spans="2:18" ht="12.75" customHeight="1">
      <c r="B24" s="24" t="s">
        <v>1262</v>
      </c>
    </row>
    <row r="25" spans="2:18" ht="12.75" customHeight="1">
      <c r="B25" s="33" t="s">
        <v>60</v>
      </c>
    </row>
    <row r="26" spans="2:18" ht="12.75" customHeight="1">
      <c r="B26" s="33" t="s">
        <v>1263</v>
      </c>
    </row>
    <row r="27" spans="2:18" ht="12.75" customHeight="1">
      <c r="B27" s="33" t="s">
        <v>1264</v>
      </c>
    </row>
    <row r="28" spans="2:18" ht="12.75" customHeight="1">
      <c r="B28" s="24" t="s">
        <v>1265</v>
      </c>
    </row>
    <row r="29" spans="2:18" ht="12.75" customHeight="1">
      <c r="B29" s="24" t="s">
        <v>1266</v>
      </c>
    </row>
    <row r="30" spans="2:18" ht="12.75" customHeight="1">
      <c r="B30" s="24" t="s">
        <v>1267</v>
      </c>
    </row>
    <row r="31" spans="2:18" ht="12.75" customHeight="1">
      <c r="B31" s="24"/>
    </row>
    <row r="32" spans="2:18" ht="12.75" customHeight="1">
      <c r="B32" s="24"/>
    </row>
  </sheetData>
  <mergeCells count="1">
    <mergeCell ref="B2:M2"/>
  </mergeCells>
  <conditionalFormatting sqref="B6:C12">
    <cfRule type="expression" dxfId="3" priority="2">
      <formula>"(blank)"</formula>
    </cfRule>
    <cfRule type="expression" dxfId="2" priority="3">
      <formula>#REF!</formula>
    </cfRule>
  </conditionalFormatting>
  <conditionalFormatting sqref="D6:J12 D13:K15">
    <cfRule type="expression" dxfId="1" priority="4">
      <formula>$D6="Yes"</formula>
    </cfRule>
  </conditionalFormatting>
  <conditionalFormatting sqref="D17:K18">
    <cfRule type="expression" dxfId="0" priority="1">
      <formula>$D17="Yes"</formula>
    </cfRule>
  </conditionalFormatting>
  <pageMargins left="0.7" right="0.7" top="0.75" bottom="0.75" header="0.3" footer="0.3"/>
  <pageSetup scale="69" orientation="landscape" useFirstPageNumber="1" r:id="rId1"/>
  <headerFooter scaleWithDoc="0">
    <oddHeader>&amp;R&amp;"Times New Roman,Bold"KyPSC Case No. 2025-00125
Attachment JCN-Rebuttal-6
Page &amp;P of 1</oddHeader>
  </headerFooter>
  <colBreaks count="1" manualBreakCount="1">
    <brk id="1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r g o G u i d   x m l n s : x s d = " h t t p : / / w w w . w 3 . o r g / 2 0 0 1 / X M L S c h e m a "   x m l n s : x s i = " h t t p : / / w w w . w 3 . o r g / 2 0 0 1 / X M L S c h e m a - i n s t a n c e "   x m l n s = " h t t p : / / w w w . b o o z a l l e n . c o m / a r g o / g u i d " > a e 0 e d 0 d c - c f 1 d - 4 e 3 f - 9 f 0 4 - 7 1 9 8 2 1 1 5 9 e 0 d < / A r g o G u i d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BEE85F94FDA24284F9339BDDA255A4" ma:contentTypeVersion="7" ma:contentTypeDescription="Create a new document." ma:contentTypeScope="" ma:versionID="e8764dc57dc655f945a4a00cc1a0d935">
  <xsd:schema xmlns:xsd="http://www.w3.org/2001/XMLSchema" xmlns:xs="http://www.w3.org/2001/XMLSchema" xmlns:p="http://schemas.microsoft.com/office/2006/metadata/properties" xmlns:ns2="6c836d23-bd62-4bc8-8279-d47645d2dce0" targetNamespace="http://schemas.microsoft.com/office/2006/metadata/properties" ma:root="true" ma:fieldsID="a07d2268c05289e144e0ec3cb037e0d2" ns2:_="">
    <xsd:import namespace="6c836d23-bd62-4bc8-8279-d47645d2dc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36d23-bd62-4bc8-8279-d47645d2dc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6c836d23-bd62-4bc8-8279-d47645d2dce0">
      <UserInfo>
        <DisplayName/>
        <AccountId xsi:nil="true"/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8F0A5DE5-6CC9-4DB8-A2D1-2B05BED4CCF2}">
  <ds:schemaRefs>
    <ds:schemaRef ds:uri="http://www.w3.org/2001/XMLSchema"/>
    <ds:schemaRef ds:uri="http://www.boozallen.com/argo/guid"/>
  </ds:schemaRefs>
</ds:datastoreItem>
</file>

<file path=customXml/itemProps2.xml><?xml version="1.0" encoding="utf-8"?>
<ds:datastoreItem xmlns:ds="http://schemas.openxmlformats.org/officeDocument/2006/customXml" ds:itemID="{B2E21904-478B-46F1-A023-62C95FEBCA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836d23-bd62-4bc8-8279-d47645d2dc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4E2860-870C-4B9A-B577-D14D8750136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44680FF-245A-432B-BFF2-06D7D46F68F0}">
  <ds:schemaRefs>
    <ds:schemaRef ds:uri="6c836d23-bd62-4bc8-8279-d47645d2dce0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JCN-R1 Summary ROE Results</vt:lpstr>
      <vt:lpstr>JCN-R2 Constant Growth DCF</vt:lpstr>
      <vt:lpstr>JCN-R3 SP500 Total MRP 1</vt:lpstr>
      <vt:lpstr>JCN-R3 SP500 FERC MRP 2</vt:lpstr>
      <vt:lpstr>JCN-R4 CAPM Total MRP 1</vt:lpstr>
      <vt:lpstr>JCN-R4 CAPM FERC MRP 2</vt:lpstr>
      <vt:lpstr>JCN-R5 Risk Premium - Gas</vt:lpstr>
      <vt:lpstr>JCN-R6 Exp Earnings</vt:lpstr>
      <vt:lpstr>'JCN-R1 Summary ROE Results'!Print_Area</vt:lpstr>
      <vt:lpstr>'JCN-R2 Constant Growth DCF'!Print_Area</vt:lpstr>
      <vt:lpstr>'JCN-R3 SP500 FERC MRP 2'!Print_Area</vt:lpstr>
      <vt:lpstr>'JCN-R3 SP500 Total MRP 1'!Print_Area</vt:lpstr>
      <vt:lpstr>'JCN-R4 CAPM FERC MRP 2'!Print_Area</vt:lpstr>
      <vt:lpstr>'JCN-R4 CAPM Total MRP 1'!Print_Area</vt:lpstr>
      <vt:lpstr>'JCN-R5 Risk Premium - Gas'!Print_Area</vt:lpstr>
      <vt:lpstr>'JCN-R6 Exp Earnings'!Print_Area</vt:lpstr>
      <vt:lpstr>'JCN-R3 SP500 FERC MRP 2'!Print_Titles</vt:lpstr>
      <vt:lpstr>'JCN-R3 SP500 Total MRP 1'!Print_Titles</vt:lpstr>
      <vt:lpstr>'JCN-R5 Risk Premium - Gas'!Print_Titles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2025-05-13T12:21:51Z</dcterms:created>
  <dcterms:modified xsi:type="dcterms:W3CDTF">2025-10-02T19:01:25Z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{098B5B85-D27F-4216-9E65-A16F90CD38FC}</vt:lpwstr>
  </property>
  <property fmtid="{D5CDD505-2E9C-101B-9397-08002B2CF9AE}" pid="3" name="MediaServiceImageTags">
    <vt:lpwstr/>
  </property>
  <property fmtid="{D5CDD505-2E9C-101B-9397-08002B2CF9AE}" pid="4" name="ContentTypeId">
    <vt:lpwstr>0x010100FEBEE85F94FDA24284F9339BDDA255A4</vt:lpwstr>
  </property>
  <property fmtid="{D5CDD505-2E9C-101B-9397-08002B2CF9AE}" pid="5" name="Industry_x0020_Segment">
    <vt:lpwstr/>
  </property>
  <property fmtid="{D5CDD505-2E9C-101B-9397-08002B2CF9AE}" pid="6" name="Practice Areas and Services Provided">
    <vt:lpwstr/>
  </property>
  <property fmtid="{D5CDD505-2E9C-101B-9397-08002B2CF9AE}" pid="7" name="Practice_x0020_Areas_x0020_and_x0020_Services_x0020_Provided">
    <vt:lpwstr/>
  </property>
  <property fmtid="{D5CDD505-2E9C-101B-9397-08002B2CF9AE}" pid="8" name="Industry Segment">
    <vt:lpwstr/>
  </property>
  <property fmtid="{D5CDD505-2E9C-101B-9397-08002B2CF9AE}" pid="9" name="Engagement Type">
    <vt:lpwstr/>
  </property>
  <property fmtid="{D5CDD505-2E9C-101B-9397-08002B2CF9AE}" pid="10" name="Engagement_x0020_Type">
    <vt:lpwstr/>
  </property>
</Properties>
</file>