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ukeenergy.sharepoint.com/sites/2025DEKGasRateCase/202500xxx 2025 DEK Natural Gas Rate Case/Rebuttal Testimony/"/>
    </mc:Choice>
  </mc:AlternateContent>
  <xr:revisionPtr revIDLastSave="0" documentId="13_ncr:1_{7964D682-E799-4FF7-BE43-72329ED9EACD}" xr6:coauthVersionLast="47" xr6:coauthVersionMax="47" xr10:uidLastSave="{00000000-0000-0000-0000-000000000000}"/>
  <bookViews>
    <workbookView xWindow="-120" yWindow="-120" windowWidth="29040" windowHeight="17520" xr2:uid="{1AC369E0-387C-4981-B43F-59D134319031}"/>
  </bookViews>
  <sheets>
    <sheet name="Sheet1" sheetId="1" r:id="rId1"/>
  </sheets>
  <definedNames>
    <definedName name="_xlnm.Print_Area" localSheetId="0">Sheet1!$A$1:$M$44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1" l="1"/>
  <c r="M31" i="1"/>
  <c r="M30" i="1"/>
  <c r="J20" i="1"/>
  <c r="J19" i="1"/>
  <c r="J18" i="1"/>
  <c r="G20" i="1"/>
  <c r="G19" i="1"/>
  <c r="G18" i="1"/>
  <c r="D20" i="1"/>
  <c r="D19" i="1"/>
  <c r="D18" i="1"/>
  <c r="D8" i="1"/>
  <c r="D7" i="1"/>
  <c r="D6" i="1"/>
  <c r="L41" i="1"/>
  <c r="L38" i="1"/>
  <c r="C14" i="1"/>
  <c r="M33" i="1" l="1"/>
  <c r="L43" i="1"/>
  <c r="D9" i="1"/>
  <c r="C9" i="1"/>
  <c r="I26" i="1"/>
  <c r="F26" i="1"/>
  <c r="C26" i="1"/>
  <c r="L33" i="1" l="1"/>
  <c r="I21" i="1"/>
  <c r="C21" i="1" l="1"/>
  <c r="J21" i="1"/>
  <c r="D21" i="1"/>
  <c r="G21" i="1" l="1"/>
  <c r="F21" i="1"/>
</calcChain>
</file>

<file path=xl/sharedStrings.xml><?xml version="1.0" encoding="utf-8"?>
<sst xmlns="http://schemas.openxmlformats.org/spreadsheetml/2006/main" count="30" uniqueCount="30">
  <si>
    <t>Interest payment to BNP Paribas / Starbird Funding Corporation</t>
  </si>
  <si>
    <t>Interest payment to Scotia Bank / Liberty Street Funding</t>
  </si>
  <si>
    <t xml:space="preserve">  Total transfers to CRC to fund interest payments</t>
  </si>
  <si>
    <t>Duke Energy Indiana pro rata share of interest payments</t>
  </si>
  <si>
    <t>Duke Energy Ohio pro rata share of interest payments</t>
  </si>
  <si>
    <t>Duke Energy Kentucky pro rata share of interest payments</t>
  </si>
  <si>
    <t>Total interest payments to lending banks</t>
  </si>
  <si>
    <t>Duke Energy Indiana pro rata share of principal repayment and accrued interest</t>
  </si>
  <si>
    <t>Duke Energy Ohio pro rata share of principal repayment and accrued interest</t>
  </si>
  <si>
    <t>Duke Energy Kentucky pro rata share of principal repayment and accrued interest</t>
  </si>
  <si>
    <t>Accrued interest payment to Scotia Bank / Liberty Street Funding</t>
  </si>
  <si>
    <t>Accrued interest payment to BNP Paribas / Starbird Funding Corporation</t>
  </si>
  <si>
    <t>Principal repayment to BNP Paribas / Starbird Funding Corporation</t>
  </si>
  <si>
    <t>Principal repayment to Scotia Bank / Liberty Street Funding</t>
  </si>
  <si>
    <t>Protivit outstanding invoice for 2023 due diligence review</t>
  </si>
  <si>
    <t xml:space="preserve">  Total transfers to CRC to fund principal repayment and accrued interest</t>
  </si>
  <si>
    <t>Total principal repayment and accrued interest to lending banks</t>
  </si>
  <si>
    <t>Duke Energy Indiana pro rata share of reborrowing</t>
  </si>
  <si>
    <t>Duke Energy Ohio pro rata share of reborrowing</t>
  </si>
  <si>
    <t>Duke Energy Kentucky pro rata share of reborrowing</t>
  </si>
  <si>
    <t>Reborrowing from BNP Paribas / Starbird Funding Corporation</t>
  </si>
  <si>
    <t>Reborrowing from Scotia Bank / Liberty Street Funding</t>
  </si>
  <si>
    <t>Total reborrowing from lending banks</t>
  </si>
  <si>
    <t xml:space="preserve">  Total transfers to operating companies to distribute reborrowings</t>
  </si>
  <si>
    <t>Distribution of reborrowing to operating companies - based on percentage of outstanding receivables at each month end (Transfers out of CRC account)</t>
  </si>
  <si>
    <t>Reborrowing from lending banks (Transfers into CRC account)</t>
  </si>
  <si>
    <t>Funding of interest payments - based on percentage of outstanding receivables at each month end (Transfers into CRC account)</t>
  </si>
  <si>
    <t>Interest payments to lending banks (Transfers out of CRC account)</t>
  </si>
  <si>
    <t>Funding of principal repayment and accrued interest at termination - based on percentage of outstanding receivables for trailing 12 months (Transfers into CRC account)</t>
  </si>
  <si>
    <t>Principal repayments and accrued interest to lending banks (Transfers out of CRC account)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</si>
</sst>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4" fontId="0" fillId="0" borderId="0" xfId="0" applyNumberFormat="1"/>
    <xf numFmtId="17" fontId="0" fillId="0" borderId="0" xfId="0" applyNumberFormat="1"/>
    <xf numFmtId="10" fontId="0" fillId="0" borderId="0" xfId="1" applyNumberFormat="1" applyFont="1"/>
    <xf numFmtId="10" fontId="0" fillId="0" borderId="1" xfId="1" applyNumberFormat="1" applyFont="1" applyBorder="1"/>
    <xf numFmtId="0" fontId="2" fillId="0" borderId="0" xfId="0" applyFont="1"/>
    <xf numFmtId="4" fontId="2" fillId="0" borderId="0" xfId="0" applyNumberFormat="1" applyFont="1"/>
    <xf numFmtId="10" fontId="2" fillId="0" borderId="0" xfId="1" applyNumberFormat="1" applyFont="1"/>
    <xf numFmtId="0" fontId="2" fillId="0" borderId="0" xfId="0" applyFont="1" applyAlignment="1">
      <alignment horizontal="left" indent="2"/>
    </xf>
    <xf numFmtId="0" fontId="3" fillId="0" borderId="0" xfId="0" applyFont="1" applyAlignment="1">
      <alignment wrapText="1"/>
    </xf>
    <xf numFmtId="43" fontId="0" fillId="0" borderId="0" xfId="2" applyFont="1"/>
    <xf numFmtId="43" fontId="0" fillId="0" borderId="1" xfId="2" applyFont="1" applyBorder="1"/>
    <xf numFmtId="43" fontId="2" fillId="0" borderId="0" xfId="2" applyFont="1"/>
    <xf numFmtId="43" fontId="4" fillId="0" borderId="0" xfId="2" applyFont="1"/>
    <xf numFmtId="43" fontId="4" fillId="0" borderId="0" xfId="2" applyFont="1" applyBorder="1"/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C7963-A48C-4B76-AD85-60DF4950C887}">
  <sheetPr>
    <pageSetUpPr fitToPage="1"/>
  </sheetPr>
  <dimension ref="B2:M47"/>
  <sheetViews>
    <sheetView tabSelected="1" view="pageLayout" zoomScaleNormal="100" workbookViewId="0">
      <selection activeCell="J25" sqref="J25"/>
    </sheetView>
  </sheetViews>
  <sheetFormatPr defaultRowHeight="15" x14ac:dyDescent="0.25"/>
  <cols>
    <col min="1" max="1" width="2.7109375" customWidth="1"/>
    <col min="2" max="2" width="74.28515625" bestFit="1" customWidth="1"/>
    <col min="3" max="3" width="21.28515625" bestFit="1" customWidth="1"/>
    <col min="4" max="4" width="11.7109375" customWidth="1"/>
    <col min="5" max="5" width="2.7109375" customWidth="1"/>
    <col min="6" max="6" width="19.7109375" bestFit="1" customWidth="1"/>
    <col min="7" max="7" width="11.7109375" customWidth="1"/>
    <col min="8" max="8" width="2.7109375" customWidth="1"/>
    <col min="9" max="9" width="18.7109375" bestFit="1" customWidth="1"/>
    <col min="10" max="10" width="11.28515625" bestFit="1" customWidth="1"/>
    <col min="11" max="11" width="2.7109375" customWidth="1"/>
    <col min="12" max="12" width="20.5703125" bestFit="1" customWidth="1"/>
    <col min="13" max="13" width="11.28515625" bestFit="1" customWidth="1"/>
    <col min="14" max="14" width="2.7109375" customWidth="1"/>
  </cols>
  <sheetData>
    <row r="2" spans="2:13" ht="15.75" thickBot="1" x14ac:dyDescent="0.3"/>
    <row r="3" spans="2:13" ht="15.75" thickBot="1" x14ac:dyDescent="0.3">
      <c r="C3" s="15">
        <v>45316</v>
      </c>
      <c r="D3" s="16"/>
      <c r="E3" s="2"/>
      <c r="F3" s="15">
        <v>45349</v>
      </c>
      <c r="G3" s="16"/>
      <c r="H3" s="2"/>
      <c r="I3" s="15">
        <v>45378</v>
      </c>
      <c r="J3" s="16"/>
      <c r="L3" s="15">
        <v>45379</v>
      </c>
      <c r="M3" s="16"/>
    </row>
    <row r="5" spans="2:13" ht="30" x14ac:dyDescent="0.25">
      <c r="B5" s="9" t="s">
        <v>24</v>
      </c>
    </row>
    <row r="6" spans="2:13" x14ac:dyDescent="0.25">
      <c r="B6" t="s">
        <v>17</v>
      </c>
      <c r="C6" s="10">
        <v>-18619562.600000001</v>
      </c>
      <c r="D6" s="3">
        <f>-C6/C14</f>
        <v>0.48926573325710282</v>
      </c>
      <c r="F6" s="10"/>
      <c r="I6" s="10"/>
      <c r="L6" s="10"/>
    </row>
    <row r="7" spans="2:13" x14ac:dyDescent="0.25">
      <c r="B7" t="s">
        <v>18</v>
      </c>
      <c r="C7" s="10">
        <v>-15291067</v>
      </c>
      <c r="D7" s="3">
        <f>-C7/C14</f>
        <v>0.40180294611423828</v>
      </c>
      <c r="F7" s="10"/>
      <c r="I7" s="10"/>
      <c r="L7" s="10"/>
    </row>
    <row r="8" spans="2:13" x14ac:dyDescent="0.25">
      <c r="B8" t="s">
        <v>19</v>
      </c>
      <c r="C8" s="11">
        <v>-4145505</v>
      </c>
      <c r="D8" s="4">
        <f>-C8/C14</f>
        <v>0.1089313206286589</v>
      </c>
      <c r="F8" s="10"/>
      <c r="I8" s="10"/>
      <c r="L8" s="10"/>
    </row>
    <row r="9" spans="2:13" x14ac:dyDescent="0.25">
      <c r="B9" s="8" t="s">
        <v>23</v>
      </c>
      <c r="C9" s="12">
        <f>SUM(C6:C8)</f>
        <v>-38056134.600000001</v>
      </c>
      <c r="D9" s="7">
        <f>SUM(D6:D8)</f>
        <v>1</v>
      </c>
      <c r="F9" s="10"/>
      <c r="I9" s="10"/>
      <c r="L9" s="10"/>
    </row>
    <row r="10" spans="2:13" x14ac:dyDescent="0.25">
      <c r="C10" s="10"/>
      <c r="F10" s="10"/>
      <c r="I10" s="10"/>
      <c r="L10" s="10"/>
    </row>
    <row r="11" spans="2:13" x14ac:dyDescent="0.25">
      <c r="B11" s="9" t="s">
        <v>25</v>
      </c>
      <c r="C11" s="10"/>
      <c r="F11" s="10"/>
      <c r="I11" s="10"/>
      <c r="L11" s="10"/>
    </row>
    <row r="12" spans="2:13" x14ac:dyDescent="0.25">
      <c r="B12" t="s">
        <v>20</v>
      </c>
      <c r="C12" s="10">
        <v>14638020.34</v>
      </c>
      <c r="D12" s="1"/>
      <c r="F12" s="10"/>
      <c r="I12" s="10"/>
      <c r="L12" s="10"/>
    </row>
    <row r="13" spans="2:13" x14ac:dyDescent="0.25">
      <c r="B13" t="s">
        <v>21</v>
      </c>
      <c r="C13" s="11">
        <v>23418114.260000002</v>
      </c>
      <c r="D13" s="1"/>
      <c r="F13" s="10"/>
      <c r="I13" s="10"/>
      <c r="L13" s="10"/>
    </row>
    <row r="14" spans="2:13" x14ac:dyDescent="0.25">
      <c r="B14" s="8" t="s">
        <v>22</v>
      </c>
      <c r="C14" s="12">
        <f>SUM(C12:C13)</f>
        <v>38056134.600000001</v>
      </c>
      <c r="D14" s="6"/>
      <c r="F14" s="10"/>
      <c r="I14" s="10"/>
      <c r="L14" s="10"/>
    </row>
    <row r="15" spans="2:13" x14ac:dyDescent="0.25">
      <c r="C15" s="10"/>
      <c r="F15" s="10"/>
      <c r="I15" s="10"/>
      <c r="L15" s="10"/>
    </row>
    <row r="16" spans="2:13" x14ac:dyDescent="0.25">
      <c r="C16" s="10"/>
      <c r="F16" s="10"/>
      <c r="I16" s="10"/>
      <c r="L16" s="10"/>
    </row>
    <row r="17" spans="2:13" ht="30" x14ac:dyDescent="0.25">
      <c r="B17" s="9" t="s">
        <v>26</v>
      </c>
      <c r="C17" s="10"/>
      <c r="F17" s="10"/>
      <c r="I17" s="10"/>
      <c r="L17" s="10"/>
    </row>
    <row r="18" spans="2:13" x14ac:dyDescent="0.25">
      <c r="B18" t="s">
        <v>3</v>
      </c>
      <c r="C18" s="10">
        <v>809125.97</v>
      </c>
      <c r="D18" s="3">
        <f>-C18/C26</f>
        <v>0.48926573577702198</v>
      </c>
      <c r="E18" s="1"/>
      <c r="F18" s="10">
        <v>843694.38</v>
      </c>
      <c r="G18" s="3">
        <f>-F18/F26</f>
        <v>0.47654571473281931</v>
      </c>
      <c r="H18" s="1"/>
      <c r="I18" s="10">
        <v>818391.27</v>
      </c>
      <c r="J18" s="3">
        <f>-I18/I26</f>
        <v>0.45819193863933805</v>
      </c>
      <c r="L18" s="10"/>
    </row>
    <row r="19" spans="2:13" x14ac:dyDescent="0.25">
      <c r="B19" t="s">
        <v>4</v>
      </c>
      <c r="C19" s="10">
        <v>664483.9</v>
      </c>
      <c r="D19" s="3">
        <f>-C19/C26</f>
        <v>0.4018029531859979</v>
      </c>
      <c r="E19" s="1"/>
      <c r="F19" s="10">
        <v>721771.34</v>
      </c>
      <c r="G19" s="3">
        <f>-F19/F26</f>
        <v>0.40767966131760258</v>
      </c>
      <c r="H19" s="1"/>
      <c r="I19" s="10">
        <v>753999.48</v>
      </c>
      <c r="J19" s="3">
        <f>-I19/I26</f>
        <v>0.42214096867657547</v>
      </c>
      <c r="L19" s="10"/>
    </row>
    <row r="20" spans="2:13" x14ac:dyDescent="0.25">
      <c r="B20" t="s">
        <v>5</v>
      </c>
      <c r="C20" s="11">
        <v>180145.77</v>
      </c>
      <c r="D20" s="4">
        <f>-C20/C26</f>
        <v>0.10893131103698003</v>
      </c>
      <c r="E20" s="1"/>
      <c r="F20" s="11">
        <v>204971.73</v>
      </c>
      <c r="G20" s="4">
        <f>-F20/F26</f>
        <v>0.11577462394957812</v>
      </c>
      <c r="H20" s="1"/>
      <c r="I20" s="11">
        <v>213741.22</v>
      </c>
      <c r="J20" s="4">
        <f>-I20/I26</f>
        <v>0.1196670926840865</v>
      </c>
      <c r="L20" s="10"/>
    </row>
    <row r="21" spans="2:13" s="5" customFormat="1" x14ac:dyDescent="0.25">
      <c r="B21" s="8" t="s">
        <v>2</v>
      </c>
      <c r="C21" s="12">
        <f>SUM(C18:C20)</f>
        <v>1653755.6400000001</v>
      </c>
      <c r="D21" s="7">
        <f>SUM(D18:D20)</f>
        <v>1</v>
      </c>
      <c r="E21" s="6"/>
      <c r="F21" s="12">
        <f t="shared" ref="F21:I21" si="0">SUM(F18:F20)</f>
        <v>1770437.45</v>
      </c>
      <c r="G21" s="7">
        <f>SUM(G18:G20)</f>
        <v>1</v>
      </c>
      <c r="H21" s="6"/>
      <c r="I21" s="12">
        <f t="shared" si="0"/>
        <v>1786131.97</v>
      </c>
      <c r="J21" s="7">
        <f>SUM(J18:J20)</f>
        <v>1</v>
      </c>
      <c r="L21" s="10"/>
      <c r="M21"/>
    </row>
    <row r="22" spans="2:13" x14ac:dyDescent="0.25">
      <c r="C22" s="10"/>
      <c r="F22" s="10"/>
      <c r="I22" s="10"/>
      <c r="L22" s="10"/>
    </row>
    <row r="23" spans="2:13" x14ac:dyDescent="0.25">
      <c r="B23" s="9" t="s">
        <v>27</v>
      </c>
      <c r="C23" s="10"/>
      <c r="F23" s="10"/>
      <c r="I23" s="10"/>
      <c r="L23" s="10"/>
    </row>
    <row r="24" spans="2:13" x14ac:dyDescent="0.25">
      <c r="B24" t="s">
        <v>0</v>
      </c>
      <c r="C24" s="10">
        <v>-633667.65</v>
      </c>
      <c r="D24" s="1"/>
      <c r="E24" s="1"/>
      <c r="F24" s="10">
        <v>-678844.77</v>
      </c>
      <c r="G24" s="1"/>
      <c r="H24" s="1"/>
      <c r="I24" s="10">
        <v>-684946.03</v>
      </c>
      <c r="L24" s="10"/>
    </row>
    <row r="25" spans="2:13" x14ac:dyDescent="0.25">
      <c r="B25" t="s">
        <v>1</v>
      </c>
      <c r="C25" s="11">
        <v>-1020087.99</v>
      </c>
      <c r="D25" s="1"/>
      <c r="E25" s="1"/>
      <c r="F25" s="11">
        <v>-1091592.68</v>
      </c>
      <c r="G25" s="1"/>
      <c r="H25" s="1"/>
      <c r="I25" s="11">
        <v>-1101185.94</v>
      </c>
      <c r="L25" s="10"/>
    </row>
    <row r="26" spans="2:13" s="5" customFormat="1" x14ac:dyDescent="0.25">
      <c r="B26" s="8" t="s">
        <v>6</v>
      </c>
      <c r="C26" s="12">
        <f>SUM(C24:C25)</f>
        <v>-1653755.6400000001</v>
      </c>
      <c r="D26" s="6"/>
      <c r="E26" s="6"/>
      <c r="F26" s="12">
        <f t="shared" ref="F26:I26" si="1">SUM(F24:F25)</f>
        <v>-1770437.45</v>
      </c>
      <c r="G26" s="6"/>
      <c r="H26" s="6"/>
      <c r="I26" s="12">
        <f t="shared" si="1"/>
        <v>-1786131.97</v>
      </c>
      <c r="L26" s="10"/>
      <c r="M26"/>
    </row>
    <row r="27" spans="2:13" x14ac:dyDescent="0.25">
      <c r="C27" s="10"/>
      <c r="F27" s="10"/>
      <c r="I27" s="10"/>
      <c r="L27" s="10"/>
    </row>
    <row r="28" spans="2:13" x14ac:dyDescent="0.25">
      <c r="C28" s="10"/>
      <c r="F28" s="10"/>
      <c r="I28" s="10"/>
      <c r="L28" s="10"/>
    </row>
    <row r="29" spans="2:13" ht="45" x14ac:dyDescent="0.25">
      <c r="B29" s="9" t="s">
        <v>28</v>
      </c>
      <c r="C29" s="10"/>
      <c r="F29" s="10"/>
      <c r="I29" s="10"/>
      <c r="L29" s="10"/>
    </row>
    <row r="30" spans="2:13" x14ac:dyDescent="0.25">
      <c r="B30" t="s">
        <v>7</v>
      </c>
      <c r="C30" s="10"/>
      <c r="D30" s="1"/>
      <c r="E30" s="1"/>
      <c r="F30" s="10"/>
      <c r="G30" s="1"/>
      <c r="H30" s="1"/>
      <c r="I30" s="10"/>
      <c r="J30" s="1"/>
      <c r="L30" s="10">
        <v>173916352.74000001</v>
      </c>
      <c r="M30" s="3">
        <f>-L30/L43</f>
        <v>0.49450000000314187</v>
      </c>
    </row>
    <row r="31" spans="2:13" x14ac:dyDescent="0.25">
      <c r="B31" t="s">
        <v>8</v>
      </c>
      <c r="C31" s="10"/>
      <c r="D31" s="1"/>
      <c r="E31" s="1"/>
      <c r="F31" s="10"/>
      <c r="G31" s="1"/>
      <c r="H31" s="1"/>
      <c r="I31" s="10"/>
      <c r="J31" s="1"/>
      <c r="L31" s="10">
        <v>145815409.19</v>
      </c>
      <c r="M31" s="3">
        <f>-L31/L43</f>
        <v>0.4145999999937276</v>
      </c>
    </row>
    <row r="32" spans="2:13" x14ac:dyDescent="0.25">
      <c r="B32" t="s">
        <v>9</v>
      </c>
      <c r="C32" s="10"/>
      <c r="D32" s="1"/>
      <c r="E32" s="1"/>
      <c r="F32" s="10"/>
      <c r="G32" s="1"/>
      <c r="H32" s="1"/>
      <c r="I32" s="10"/>
      <c r="J32" s="1"/>
      <c r="L32" s="11">
        <v>31969659.18</v>
      </c>
      <c r="M32" s="4">
        <f>-L32/L43</f>
        <v>9.0900000003130491E-2</v>
      </c>
    </row>
    <row r="33" spans="2:13" s="5" customFormat="1" x14ac:dyDescent="0.25">
      <c r="B33" s="8" t="s">
        <v>15</v>
      </c>
      <c r="C33" s="10"/>
      <c r="D33" s="1"/>
      <c r="E33" s="1"/>
      <c r="F33" s="10"/>
      <c r="G33" s="1"/>
      <c r="H33" s="1"/>
      <c r="I33" s="10"/>
      <c r="J33" s="1"/>
      <c r="L33" s="12">
        <f t="shared" ref="L33" si="2">SUM(L30:L32)</f>
        <v>351701421.11000001</v>
      </c>
      <c r="M33" s="7">
        <f>SUM(M30:M32)</f>
        <v>0.99999999999999989</v>
      </c>
    </row>
    <row r="34" spans="2:13" x14ac:dyDescent="0.25">
      <c r="C34" s="10"/>
      <c r="D34" s="1"/>
      <c r="E34" s="1"/>
      <c r="F34" s="10"/>
      <c r="G34" s="1"/>
      <c r="H34" s="1"/>
      <c r="I34" s="10"/>
      <c r="J34" s="1"/>
      <c r="L34" s="10"/>
    </row>
    <row r="35" spans="2:13" ht="30" x14ac:dyDescent="0.25">
      <c r="B35" s="9" t="s">
        <v>29</v>
      </c>
      <c r="C35" s="10"/>
      <c r="D35" s="1"/>
      <c r="E35" s="1"/>
      <c r="F35" s="10"/>
      <c r="G35" s="1"/>
      <c r="H35" s="1"/>
      <c r="I35" s="10"/>
      <c r="J35" s="1"/>
      <c r="L35" s="10"/>
    </row>
    <row r="36" spans="2:13" x14ac:dyDescent="0.25">
      <c r="B36" t="s">
        <v>12</v>
      </c>
      <c r="C36" s="10"/>
      <c r="D36" s="1"/>
      <c r="E36" s="1"/>
      <c r="F36" s="10"/>
      <c r="G36" s="1"/>
      <c r="H36" s="1"/>
      <c r="I36" s="10"/>
      <c r="J36" s="1"/>
      <c r="L36" s="10">
        <v>-134625000</v>
      </c>
    </row>
    <row r="37" spans="2:13" x14ac:dyDescent="0.25">
      <c r="B37" t="s">
        <v>11</v>
      </c>
      <c r="C37" s="10"/>
      <c r="D37" s="1"/>
      <c r="E37" s="1"/>
      <c r="F37" s="10"/>
      <c r="G37" s="1"/>
      <c r="H37" s="1"/>
      <c r="I37" s="10"/>
      <c r="J37" s="1"/>
      <c r="L37" s="11">
        <v>-634331.38</v>
      </c>
    </row>
    <row r="38" spans="2:13" x14ac:dyDescent="0.25">
      <c r="C38" s="10"/>
      <c r="D38" s="1"/>
      <c r="E38" s="1"/>
      <c r="F38" s="10"/>
      <c r="G38" s="1"/>
      <c r="H38" s="1"/>
      <c r="I38" s="10"/>
      <c r="J38" s="1"/>
      <c r="L38" s="13">
        <f>+L36+L37</f>
        <v>-135259331.38</v>
      </c>
    </row>
    <row r="39" spans="2:13" x14ac:dyDescent="0.25">
      <c r="B39" t="s">
        <v>13</v>
      </c>
      <c r="C39" s="10"/>
      <c r="D39" s="1"/>
      <c r="E39" s="1"/>
      <c r="F39" s="10"/>
      <c r="G39" s="1"/>
      <c r="H39" s="1"/>
      <c r="I39" s="10"/>
      <c r="J39" s="1"/>
      <c r="L39" s="10">
        <v>-215375000</v>
      </c>
    </row>
    <row r="40" spans="2:13" x14ac:dyDescent="0.25">
      <c r="B40" t="s">
        <v>10</v>
      </c>
      <c r="C40" s="10"/>
      <c r="D40" s="1"/>
      <c r="E40" s="1"/>
      <c r="F40" s="10"/>
      <c r="G40" s="1"/>
      <c r="H40" s="1"/>
      <c r="I40" s="10"/>
      <c r="J40" s="1"/>
      <c r="L40" s="11">
        <v>-1019339.73</v>
      </c>
    </row>
    <row r="41" spans="2:13" x14ac:dyDescent="0.25">
      <c r="C41" s="10"/>
      <c r="D41" s="1"/>
      <c r="E41" s="1"/>
      <c r="F41" s="10"/>
      <c r="G41" s="1"/>
      <c r="H41" s="1"/>
      <c r="I41" s="10"/>
      <c r="J41" s="1"/>
      <c r="L41" s="14">
        <f>+L39+L40</f>
        <v>-216394339.72999999</v>
      </c>
    </row>
    <row r="42" spans="2:13" x14ac:dyDescent="0.25">
      <c r="B42" t="s">
        <v>14</v>
      </c>
      <c r="C42" s="10"/>
      <c r="D42" s="1"/>
      <c r="E42" s="1"/>
      <c r="F42" s="10"/>
      <c r="G42" s="1"/>
      <c r="H42" s="1"/>
      <c r="I42" s="10"/>
      <c r="J42" s="1"/>
      <c r="L42" s="11">
        <v>-47750</v>
      </c>
    </row>
    <row r="43" spans="2:13" s="5" customFormat="1" x14ac:dyDescent="0.25">
      <c r="B43" s="8" t="s">
        <v>16</v>
      </c>
      <c r="C43" s="10"/>
      <c r="D43" s="1"/>
      <c r="E43" s="1"/>
      <c r="F43" s="10"/>
      <c r="G43" s="1"/>
      <c r="H43" s="1"/>
      <c r="I43" s="10"/>
      <c r="J43" s="1"/>
      <c r="L43" s="12">
        <f>+L38+L41+L42</f>
        <v>-351701421.11000001</v>
      </c>
    </row>
    <row r="44" spans="2:13" x14ac:dyDescent="0.25">
      <c r="C44" s="10"/>
      <c r="F44" s="10"/>
      <c r="I44" s="10"/>
      <c r="L44" s="10"/>
    </row>
    <row r="45" spans="2:13" x14ac:dyDescent="0.25">
      <c r="C45" s="10"/>
      <c r="F45" s="10"/>
      <c r="I45" s="10"/>
      <c r="L45" s="10"/>
    </row>
    <row r="46" spans="2:13" x14ac:dyDescent="0.25">
      <c r="C46" s="10"/>
      <c r="F46" s="10"/>
      <c r="I46" s="10"/>
      <c r="L46" s="10"/>
    </row>
    <row r="47" spans="2:13" x14ac:dyDescent="0.25">
      <c r="C47" s="10"/>
      <c r="F47" s="10"/>
      <c r="I47" s="10"/>
      <c r="L47" s="10"/>
    </row>
  </sheetData>
  <mergeCells count="4">
    <mergeCell ref="C3:D3"/>
    <mergeCell ref="F3:G3"/>
    <mergeCell ref="I3:J3"/>
    <mergeCell ref="L3:M3"/>
  </mergeCells>
  <pageMargins left="0.7" right="0.7" top="0.75" bottom="0.75" header="0.3" footer="0.3"/>
  <pageSetup scale="57" orientation="landscape" r:id="rId1"/>
  <headerFooter>
    <oddHeader>&amp;R&amp;"Times New Roman,Bold"&amp;10KyPSC Case No. 2025-00125
Attachment TJH-Rebuttal-1
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6c836d23-bd62-4bc8-8279-d47645d2dce0">
      <UserInfo>
        <DisplayName>i:0#.f|membership|thomas.heath@duke-energy.com,#i:0#.f|membership|thomas.heath@duke-energy.com,#Thomas.Heath@duke-energy.com,#,#Heath, Thomas,#,#43406,#Corporate Finance Dir</DisplayName>
        <AccountId>53</AccountId>
        <AccountType/>
      </UserInfo>
    </Witnes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BEE85F94FDA24284F9339BDDA255A4" ma:contentTypeVersion="7" ma:contentTypeDescription="Create a new document." ma:contentTypeScope="" ma:versionID="e8764dc57dc655f945a4a00cc1a0d935">
  <xsd:schema xmlns:xsd="http://www.w3.org/2001/XMLSchema" xmlns:xs="http://www.w3.org/2001/XMLSchema" xmlns:p="http://schemas.microsoft.com/office/2006/metadata/properties" xmlns:ns2="6c836d23-bd62-4bc8-8279-d47645d2dce0" targetNamespace="http://schemas.microsoft.com/office/2006/metadata/properties" ma:root="true" ma:fieldsID="a07d2268c05289e144e0ec3cb037e0d2" ns2:_="">
    <xsd:import namespace="6c836d23-bd62-4bc8-8279-d47645d2dc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36d23-bd62-4bc8-8279-d47645d2dc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A6AD59-D307-437A-8FDD-26EC43B390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BB8FB3-307F-41AD-AA6D-D25CB65D5D1F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6c836d23-bd62-4bc8-8279-d47645d2dce0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F03F003-C34D-48C5-B808-D87DD5C236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836d23-bd62-4bc8-8279-d47645d2dc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CRC Summary of Cash Inflows and Outflows</dc:subject>
  <dc:creator>Heath, Thomas</dc:creator>
  <cp:lastModifiedBy>D'Ascenzo, Rocco</cp:lastModifiedBy>
  <cp:lastPrinted>2025-04-03T14:34:07Z</cp:lastPrinted>
  <dcterms:created xsi:type="dcterms:W3CDTF">2023-04-11T17:01:43Z</dcterms:created>
  <dcterms:modified xsi:type="dcterms:W3CDTF">2025-10-02T17:09:44Z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0x010100FEBEE85F94FDA24284F9339BDDA255A4</vt:lpwstr>
  </property>
</Properties>
</file>