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ukeenergy.sharepoint.com/sites/2025DEKGasRateCase/202500xxx 2025 DEK Natural Gas Rate Case/Discovery/AG's 1st Set of Data Requests (114)/"/>
    </mc:Choice>
  </mc:AlternateContent>
  <xr:revisionPtr revIDLastSave="0" documentId="13_ncr:1_{CADA2576-EFC6-4845-B467-E0389A048DA7}" xr6:coauthVersionLast="47" xr6:coauthVersionMax="47" xr10:uidLastSave="{00000000-0000-0000-0000-000000000000}"/>
  <bookViews>
    <workbookView xWindow="-120" yWindow="-120" windowWidth="29040" windowHeight="17520" xr2:uid="{941A4528-3255-49C0-AAFE-23C8988BB6DC}"/>
  </bookViews>
  <sheets>
    <sheet name="BASE PERIOD" sheetId="1" r:id="rId1"/>
  </sheets>
  <definedNames>
    <definedName name="_Dist_Bin" hidden="1">#REF!</definedName>
    <definedName name="_Dist_Values" hidden="1">#REF!</definedName>
    <definedName name="_xlnm._FilterDatabase" localSheetId="0" hidden="1">'BASE PERIOD'!$A$12:$U$158</definedName>
    <definedName name="_WIT1">#REF!</definedName>
    <definedName name="_WIT10">#REF!</definedName>
    <definedName name="_Wit11">#REF!</definedName>
    <definedName name="_WIT12">#REF!</definedName>
    <definedName name="_WIT2">#REF!</definedName>
    <definedName name="_WIT3">#REF!</definedName>
    <definedName name="_WIT4">#REF!</definedName>
    <definedName name="_WIT6">#REF!</definedName>
    <definedName name="_WIT7">#REF!</definedName>
    <definedName name="_Wit8">#REF!</definedName>
    <definedName name="_WIT9">#REF!</definedName>
    <definedName name="AAAbpData">#REF!</definedName>
    <definedName name="AAABudget">#REF!</definedName>
    <definedName name="AAAfpBdgt">#REF!</definedName>
    <definedName name="AccountBP">'BASE PERIOD'!$A$13:$A$157</definedName>
    <definedName name="AccountFP">#REF!</definedName>
    <definedName name="ALLOCTABLE">#REF!</definedName>
    <definedName name="AmountBP">'BASE PERIOD'!$E$13:$E$157</definedName>
    <definedName name="AmountFP">#REF!</definedName>
    <definedName name="APPORT">#REF!</definedName>
    <definedName name="Base1">'BASE PERIOD'!$F$13:$F$157</definedName>
    <definedName name="Base10">'BASE PERIOD'!$O$13:$O$157</definedName>
    <definedName name="Base11">'BASE PERIOD'!$P$13:$P$157</definedName>
    <definedName name="Base12">'BASE PERIOD'!$Q$13:$Q$157</definedName>
    <definedName name="Base2">'BASE PERIOD'!$G$13:$G$157</definedName>
    <definedName name="Base3">'BASE PERIOD'!$H$13:$H$157</definedName>
    <definedName name="Base4">'BASE PERIOD'!$I$13:$I$157</definedName>
    <definedName name="Base5">'BASE PERIOD'!$J$13:$J$157</definedName>
    <definedName name="Base6">'BASE PERIOD'!$K$13:$K$157</definedName>
    <definedName name="Base7">'BASE PERIOD'!$L$13:$L$157</definedName>
    <definedName name="Base8">'BASE PERIOD'!$M$13:$M$157</definedName>
    <definedName name="Base9">'BASE PERIOD'!$N$13:$N$157</definedName>
    <definedName name="BasePeriod">'BASE PERIOD'!$A$13:$Q$157</definedName>
    <definedName name="BPActRev1">#REF!</definedName>
    <definedName name="BPActRev2">#REF!</definedName>
    <definedName name="BPActRev3">#REF!</definedName>
    <definedName name="BPActRev4">#REF!</definedName>
    <definedName name="BPActRev5">#REF!</definedName>
    <definedName name="BPActRev6">#REF!</definedName>
    <definedName name="BPActRevAccount">#REF!</definedName>
    <definedName name="BPActRevProduct">#REF!</definedName>
    <definedName name="BPActualRev">#REF!</definedName>
    <definedName name="BPBdgtRev1">#REF!</definedName>
    <definedName name="BPBdgtRev2">#REF!</definedName>
    <definedName name="BPBdgtRev3">#REF!</definedName>
    <definedName name="BPBdgtRev4">#REF!</definedName>
    <definedName name="BPBdgtRev5">#REF!</definedName>
    <definedName name="BPBdgtRev6">#REF!</definedName>
    <definedName name="BPBdgtRevAccount">#REF!</definedName>
    <definedName name="BPBdgtRevProduct">#REF!</definedName>
    <definedName name="BPRev1">#REF!</definedName>
    <definedName name="BPRev10">#REF!</definedName>
    <definedName name="BPrev11">#REF!</definedName>
    <definedName name="BPRev12">#REF!</definedName>
    <definedName name="BPRev2">#REF!</definedName>
    <definedName name="BPRev3">#REF!</definedName>
    <definedName name="BPRev4">#REF!</definedName>
    <definedName name="BPRev5">#REF!</definedName>
    <definedName name="BPRev6">#REF!</definedName>
    <definedName name="BPRev7">#REF!</definedName>
    <definedName name="BPRev8">#REF!</definedName>
    <definedName name="BPRev9">#REF!</definedName>
    <definedName name="BPREVACCT">#REF!</definedName>
    <definedName name="BPREVPROD">#REF!</definedName>
    <definedName name="BPrevTotal">#REF!</definedName>
    <definedName name="BPvFPamountBP">#REF!</definedName>
    <definedName name="BPvFPamountFP">#REF!</definedName>
    <definedName name="BPvFPcode">#REF!</definedName>
    <definedName name="C_1_PROEXP">#REF!</definedName>
    <definedName name="CASE">#REF!</definedName>
    <definedName name="CODE">'BASE PERIOD'!$C$13:$C$157</definedName>
    <definedName name="CodeF">#REF!</definedName>
    <definedName name="CommonG">#REF!</definedName>
    <definedName name="COMPANY">#REF!</definedName>
    <definedName name="COMPTAX">#REF!</definedName>
    <definedName name="D_1_INTADJ">#REF!</definedName>
    <definedName name="Data">#REF!</definedName>
    <definedName name="DataB">#REF!</definedName>
    <definedName name="_xlnm.Database">'BASE PERIOD'!$A$12:$E$343</definedName>
    <definedName name="DataF">#REF!</definedName>
    <definedName name="DEPT">#REF!</definedName>
    <definedName name="ERBR_BP">#REF!</definedName>
    <definedName name="ERBR_FP">#REF!</definedName>
    <definedName name="ExpGRCF">#REF!</definedName>
    <definedName name="FERCBP">'BASE PERIOD'!$D$13:$D$157</definedName>
    <definedName name="FERCFP">#REF!</definedName>
    <definedName name="FIT">#REF!</definedName>
    <definedName name="Forecast">#REF!</definedName>
    <definedName name="Forecast1">#REF!</definedName>
    <definedName name="Forecast10">#REF!</definedName>
    <definedName name="Forecast11">#REF!</definedName>
    <definedName name="Forecast12">#REF!</definedName>
    <definedName name="Forecast2">#REF!</definedName>
    <definedName name="Forecast3">#REF!</definedName>
    <definedName name="forecast4">#REF!</definedName>
    <definedName name="Forecast5">#REF!</definedName>
    <definedName name="Forecast6">#REF!</definedName>
    <definedName name="Forecast7">#REF!</definedName>
    <definedName name="Forecast8">#REF!</definedName>
    <definedName name="Forecast9">#REF!</definedName>
    <definedName name="FPERIOD">#REF!</definedName>
    <definedName name="FPRev1">#REF!</definedName>
    <definedName name="FPrev10">#REF!</definedName>
    <definedName name="FPRev11">#REF!</definedName>
    <definedName name="FPRev12">#REF!</definedName>
    <definedName name="FPRev2">#REF!</definedName>
    <definedName name="FPRev3">#REF!</definedName>
    <definedName name="FPRev4">#REF!</definedName>
    <definedName name="FPRev5">#REF!</definedName>
    <definedName name="FPRev6">#REF!</definedName>
    <definedName name="FPrev7">#REF!</definedName>
    <definedName name="FPRev8">#REF!</definedName>
    <definedName name="FPrev9">#REF!</definedName>
    <definedName name="FPRevAcct">#REF!</definedName>
    <definedName name="FPRevProd">#REF!</definedName>
    <definedName name="GRBR_BP">#REF!</definedName>
    <definedName name="GRBR_FP">#REF!</definedName>
    <definedName name="GRCFdiff">#REF!</definedName>
    <definedName name="GRCFold">#REF!</definedName>
    <definedName name="GROSS_REVENUE_CONVERSION_FACTOR">#REF!</definedName>
    <definedName name="KPSC">#REF!</definedName>
    <definedName name="KPSCMaint">#REF!</definedName>
    <definedName name="KyAvgAlloc">#REF!</definedName>
    <definedName name="MINCR">#REF!</definedName>
    <definedName name="OMtable">#REF!</definedName>
    <definedName name="PERIOD">#REF!</definedName>
    <definedName name="PeriodF">#REF!</definedName>
    <definedName name="PLANT_IN_SERVICE">#REF!</definedName>
    <definedName name="_xlnm.Print_Area" localSheetId="0">'BASE PERIOD'!$A$1:$U$187</definedName>
    <definedName name="RBvsCAP_BP_pg1">#REF!</definedName>
    <definedName name="RBvsCAP_BP_pg2">#REF!</definedName>
    <definedName name="RBvsCAP_BP_pg3">#REF!</definedName>
    <definedName name="RBvsCAP_BP_pg4">#REF!</definedName>
    <definedName name="RBvsCAP_BP_pg5">#REF!</definedName>
    <definedName name="RBvsCAP_FP_pg1">#REF!</definedName>
    <definedName name="RBvsCAP_FP_pg2">#REF!</definedName>
    <definedName name="RBvsCAP_FP_pg3">#REF!</definedName>
    <definedName name="RBvsCAP_FP_pg4">#REF!</definedName>
    <definedName name="RBvsCAP_FP_pg5">#REF!</definedName>
    <definedName name="RofRdiff">#REF!</definedName>
    <definedName name="RofRold">#REF!</definedName>
    <definedName name="SCH_D1_ERROR_CHECK">#REF!</definedName>
    <definedName name="SIT">#REF!</definedName>
    <definedName name="Staff_DR_01_031">#REF!</definedName>
    <definedName name="Testyear">#REF!</definedName>
    <definedName name="TESTYR">#REF!</definedName>
    <definedName name="Type">#REF!</definedName>
    <definedName name="UncollExp">#REF!</definedName>
    <definedName name="UncollRatio">#REF!</definedName>
    <definedName name="WPB2.2_iAccount">#REF!</definedName>
    <definedName name="WPB2.2_iAllocCost">#REF!</definedName>
    <definedName name="WPB2.2_iBook">#REF!</definedName>
    <definedName name="WPB2.2i_AllocRes">#REF!</definedName>
    <definedName name="WPB2_2iCod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182" i="1" l="1"/>
  <c r="T182" i="1"/>
  <c r="S182" i="1"/>
  <c r="U181" i="1"/>
  <c r="T181" i="1"/>
  <c r="S181" i="1"/>
  <c r="U180" i="1"/>
  <c r="T180" i="1"/>
  <c r="S180" i="1"/>
  <c r="U179" i="1"/>
  <c r="T179" i="1"/>
  <c r="S179" i="1"/>
  <c r="U177" i="1"/>
  <c r="T177" i="1"/>
  <c r="S177" i="1"/>
  <c r="U176" i="1"/>
  <c r="T176" i="1"/>
  <c r="S176" i="1"/>
  <c r="U175" i="1"/>
  <c r="T175" i="1"/>
  <c r="S175" i="1"/>
  <c r="U174" i="1"/>
  <c r="T174" i="1"/>
  <c r="S174" i="1"/>
  <c r="U172" i="1"/>
  <c r="T172" i="1"/>
  <c r="S172" i="1"/>
  <c r="U171" i="1"/>
  <c r="T171" i="1"/>
  <c r="S171" i="1"/>
  <c r="U170" i="1"/>
  <c r="T170" i="1"/>
  <c r="S170" i="1"/>
  <c r="U169" i="1"/>
  <c r="T169" i="1"/>
  <c r="S169" i="1"/>
  <c r="U168" i="1"/>
  <c r="T168" i="1"/>
  <c r="S168" i="1"/>
  <c r="U167" i="1"/>
  <c r="T167" i="1"/>
  <c r="S167" i="1"/>
  <c r="U166" i="1"/>
  <c r="T166" i="1"/>
  <c r="S166" i="1"/>
  <c r="U165" i="1"/>
  <c r="U178" i="1" s="1"/>
  <c r="T165" i="1"/>
  <c r="T178" i="1" s="1"/>
  <c r="S165" i="1"/>
  <c r="S178" i="1" s="1"/>
  <c r="U162" i="1"/>
  <c r="T162" i="1"/>
  <c r="S162" i="1"/>
  <c r="U160" i="1"/>
  <c r="T160" i="1"/>
  <c r="S160" i="1"/>
  <c r="U158" i="1"/>
  <c r="T158" i="1"/>
  <c r="S158" i="1"/>
  <c r="Q181" i="1"/>
  <c r="P181" i="1"/>
  <c r="O181" i="1"/>
  <c r="N181" i="1"/>
  <c r="M181" i="1"/>
  <c r="L181" i="1"/>
  <c r="K181" i="1"/>
  <c r="J181" i="1"/>
  <c r="I181" i="1"/>
  <c r="H181" i="1"/>
  <c r="G181" i="1"/>
  <c r="F181" i="1"/>
  <c r="Q180" i="1"/>
  <c r="P180" i="1"/>
  <c r="O180" i="1"/>
  <c r="N180" i="1"/>
  <c r="M180" i="1"/>
  <c r="L180" i="1"/>
  <c r="K180" i="1"/>
  <c r="J180" i="1"/>
  <c r="I180" i="1"/>
  <c r="H180" i="1"/>
  <c r="G180" i="1"/>
  <c r="F180" i="1"/>
  <c r="Q179" i="1"/>
  <c r="P179" i="1"/>
  <c r="O179" i="1"/>
  <c r="N179" i="1"/>
  <c r="M179" i="1"/>
  <c r="L179" i="1"/>
  <c r="K179" i="1"/>
  <c r="J179" i="1"/>
  <c r="I179" i="1"/>
  <c r="H179" i="1"/>
  <c r="G179" i="1"/>
  <c r="F179" i="1"/>
  <c r="Q177" i="1"/>
  <c r="P177" i="1"/>
  <c r="O177" i="1"/>
  <c r="N177" i="1"/>
  <c r="M177" i="1"/>
  <c r="L177" i="1"/>
  <c r="K177" i="1"/>
  <c r="J177" i="1"/>
  <c r="I177" i="1"/>
  <c r="H177" i="1"/>
  <c r="G177" i="1"/>
  <c r="F177" i="1"/>
  <c r="Q176" i="1"/>
  <c r="P176" i="1"/>
  <c r="O176" i="1"/>
  <c r="N176" i="1"/>
  <c r="M176" i="1"/>
  <c r="L176" i="1"/>
  <c r="K176" i="1"/>
  <c r="J176" i="1"/>
  <c r="I176" i="1"/>
  <c r="H176" i="1"/>
  <c r="G176" i="1"/>
  <c r="F176" i="1"/>
  <c r="Q175" i="1"/>
  <c r="P175" i="1"/>
  <c r="O175" i="1"/>
  <c r="N175" i="1"/>
  <c r="M175" i="1"/>
  <c r="L175" i="1"/>
  <c r="K175" i="1"/>
  <c r="J175" i="1"/>
  <c r="I175" i="1"/>
  <c r="H175" i="1"/>
  <c r="G175" i="1"/>
  <c r="F175" i="1"/>
  <c r="Q174" i="1"/>
  <c r="P174" i="1"/>
  <c r="O174" i="1"/>
  <c r="N174" i="1"/>
  <c r="M174" i="1"/>
  <c r="L174" i="1"/>
  <c r="K174" i="1"/>
  <c r="J174" i="1"/>
  <c r="I174" i="1"/>
  <c r="H174" i="1"/>
  <c r="G174" i="1"/>
  <c r="F174" i="1"/>
  <c r="Q172" i="1"/>
  <c r="P172" i="1"/>
  <c r="O172" i="1"/>
  <c r="N172" i="1"/>
  <c r="M172" i="1"/>
  <c r="L172" i="1"/>
  <c r="K172" i="1"/>
  <c r="J172" i="1"/>
  <c r="I172" i="1"/>
  <c r="H172" i="1"/>
  <c r="G172" i="1"/>
  <c r="F172" i="1"/>
  <c r="Q171" i="1"/>
  <c r="P171" i="1"/>
  <c r="O171" i="1"/>
  <c r="N171" i="1"/>
  <c r="M171" i="1"/>
  <c r="L171" i="1"/>
  <c r="K171" i="1"/>
  <c r="J171" i="1"/>
  <c r="I171" i="1"/>
  <c r="H171" i="1"/>
  <c r="G171" i="1"/>
  <c r="F171" i="1"/>
  <c r="E171" i="1" s="1"/>
  <c r="Q170" i="1"/>
  <c r="P170" i="1"/>
  <c r="O170" i="1"/>
  <c r="N170" i="1"/>
  <c r="M170" i="1"/>
  <c r="L170" i="1"/>
  <c r="K170" i="1"/>
  <c r="J170" i="1"/>
  <c r="I170" i="1"/>
  <c r="H170" i="1"/>
  <c r="G170" i="1"/>
  <c r="F170" i="1"/>
  <c r="E170" i="1" s="1"/>
  <c r="Q169" i="1"/>
  <c r="P169" i="1"/>
  <c r="O169" i="1"/>
  <c r="N169" i="1"/>
  <c r="M169" i="1"/>
  <c r="L169" i="1"/>
  <c r="K169" i="1"/>
  <c r="J169" i="1"/>
  <c r="I169" i="1"/>
  <c r="H169" i="1"/>
  <c r="G169" i="1"/>
  <c r="F169" i="1"/>
  <c r="Q168" i="1"/>
  <c r="P168" i="1"/>
  <c r="O168" i="1"/>
  <c r="N168" i="1"/>
  <c r="M168" i="1"/>
  <c r="L168" i="1"/>
  <c r="K168" i="1"/>
  <c r="J168" i="1"/>
  <c r="I168" i="1"/>
  <c r="H168" i="1"/>
  <c r="G168" i="1"/>
  <c r="F168" i="1"/>
  <c r="Q167" i="1"/>
  <c r="P167" i="1"/>
  <c r="O167" i="1"/>
  <c r="N167" i="1"/>
  <c r="M167" i="1"/>
  <c r="L167" i="1"/>
  <c r="K167" i="1"/>
  <c r="J167" i="1"/>
  <c r="I167" i="1"/>
  <c r="H167" i="1"/>
  <c r="G167" i="1"/>
  <c r="E167" i="1" s="1"/>
  <c r="F167" i="1"/>
  <c r="Q166" i="1"/>
  <c r="P166" i="1"/>
  <c r="O166" i="1"/>
  <c r="N166" i="1"/>
  <c r="M166" i="1"/>
  <c r="L166" i="1"/>
  <c r="K166" i="1"/>
  <c r="J166" i="1"/>
  <c r="I166" i="1"/>
  <c r="H166" i="1"/>
  <c r="G166" i="1"/>
  <c r="F166" i="1"/>
  <c r="Q165" i="1"/>
  <c r="Q178" i="1" s="1"/>
  <c r="P165" i="1"/>
  <c r="P178" i="1" s="1"/>
  <c r="O165" i="1"/>
  <c r="N165" i="1"/>
  <c r="N178" i="1" s="1"/>
  <c r="M165" i="1"/>
  <c r="M178" i="1" s="1"/>
  <c r="L165" i="1"/>
  <c r="L178" i="1" s="1"/>
  <c r="K165" i="1"/>
  <c r="K178" i="1" s="1"/>
  <c r="J165" i="1"/>
  <c r="J178" i="1" s="1"/>
  <c r="I165" i="1"/>
  <c r="H165" i="1"/>
  <c r="H178" i="1" s="1"/>
  <c r="G165" i="1"/>
  <c r="G178" i="1" s="1"/>
  <c r="F165" i="1"/>
  <c r="Q162" i="1"/>
  <c r="P162" i="1"/>
  <c r="O162" i="1"/>
  <c r="N162" i="1"/>
  <c r="M162" i="1"/>
  <c r="L162" i="1"/>
  <c r="K162" i="1"/>
  <c r="J162" i="1"/>
  <c r="I162" i="1"/>
  <c r="H162" i="1"/>
  <c r="G162" i="1"/>
  <c r="E162" i="1" s="1"/>
  <c r="F162" i="1"/>
  <c r="Q160" i="1"/>
  <c r="Q186" i="1" s="1"/>
  <c r="P160" i="1"/>
  <c r="P186" i="1" s="1"/>
  <c r="O160" i="1"/>
  <c r="N160" i="1"/>
  <c r="N186" i="1" s="1"/>
  <c r="M160" i="1"/>
  <c r="M186" i="1" s="1"/>
  <c r="L160" i="1"/>
  <c r="K160" i="1"/>
  <c r="K186" i="1" s="1"/>
  <c r="J160" i="1"/>
  <c r="J186" i="1" s="1"/>
  <c r="I160" i="1"/>
  <c r="H160" i="1"/>
  <c r="H186" i="1" s="1"/>
  <c r="G160" i="1"/>
  <c r="G186" i="1" s="1"/>
  <c r="F160" i="1"/>
  <c r="E157" i="1"/>
  <c r="D157" i="1"/>
  <c r="E156" i="1"/>
  <c r="D156" i="1"/>
  <c r="E155" i="1"/>
  <c r="D155" i="1"/>
  <c r="E154" i="1"/>
  <c r="D154" i="1"/>
  <c r="E153" i="1"/>
  <c r="D153" i="1"/>
  <c r="E152" i="1"/>
  <c r="D152" i="1"/>
  <c r="E151" i="1"/>
  <c r="D151" i="1"/>
  <c r="E150" i="1"/>
  <c r="D150" i="1"/>
  <c r="E149" i="1"/>
  <c r="D149" i="1"/>
  <c r="E148" i="1"/>
  <c r="D148" i="1"/>
  <c r="E147" i="1"/>
  <c r="D147" i="1"/>
  <c r="E146" i="1"/>
  <c r="D146" i="1"/>
  <c r="E145" i="1"/>
  <c r="D145" i="1"/>
  <c r="E144" i="1"/>
  <c r="D144" i="1"/>
  <c r="E143" i="1"/>
  <c r="D143" i="1"/>
  <c r="E142" i="1"/>
  <c r="D142" i="1"/>
  <c r="E141" i="1"/>
  <c r="D141" i="1"/>
  <c r="E140" i="1"/>
  <c r="D140" i="1"/>
  <c r="E139" i="1"/>
  <c r="D139" i="1"/>
  <c r="E138" i="1"/>
  <c r="D138" i="1"/>
  <c r="E137" i="1"/>
  <c r="D137" i="1"/>
  <c r="E136" i="1"/>
  <c r="D136" i="1"/>
  <c r="E135" i="1"/>
  <c r="D135" i="1"/>
  <c r="E134" i="1"/>
  <c r="D134" i="1"/>
  <c r="E133" i="1"/>
  <c r="D133" i="1"/>
  <c r="E132" i="1"/>
  <c r="D132" i="1"/>
  <c r="E131" i="1"/>
  <c r="D131" i="1"/>
  <c r="E130" i="1"/>
  <c r="D130" i="1"/>
  <c r="E129" i="1"/>
  <c r="D129" i="1"/>
  <c r="E128" i="1"/>
  <c r="D128" i="1"/>
  <c r="E127" i="1"/>
  <c r="D127" i="1"/>
  <c r="E126" i="1"/>
  <c r="D126" i="1"/>
  <c r="E125" i="1"/>
  <c r="D125" i="1"/>
  <c r="E124" i="1"/>
  <c r="D124" i="1"/>
  <c r="E123" i="1"/>
  <c r="D123" i="1"/>
  <c r="E122" i="1"/>
  <c r="D122" i="1"/>
  <c r="E121" i="1"/>
  <c r="D121" i="1"/>
  <c r="E120" i="1"/>
  <c r="D120" i="1"/>
  <c r="E119" i="1"/>
  <c r="D119" i="1"/>
  <c r="E118" i="1"/>
  <c r="D118" i="1"/>
  <c r="E117" i="1"/>
  <c r="D117" i="1"/>
  <c r="E116" i="1"/>
  <c r="D116" i="1"/>
  <c r="E115" i="1"/>
  <c r="D115" i="1"/>
  <c r="E114" i="1"/>
  <c r="D114" i="1"/>
  <c r="E113" i="1"/>
  <c r="D113" i="1"/>
  <c r="E112" i="1"/>
  <c r="D112" i="1"/>
  <c r="E111" i="1"/>
  <c r="D111" i="1"/>
  <c r="E110" i="1"/>
  <c r="D110" i="1"/>
  <c r="E109" i="1"/>
  <c r="D109" i="1"/>
  <c r="E108" i="1"/>
  <c r="D108" i="1"/>
  <c r="E107" i="1"/>
  <c r="D107" i="1"/>
  <c r="E106" i="1"/>
  <c r="D106" i="1"/>
  <c r="E105" i="1"/>
  <c r="D105" i="1"/>
  <c r="E104" i="1"/>
  <c r="D104" i="1"/>
  <c r="E103" i="1"/>
  <c r="D103" i="1"/>
  <c r="E102" i="1"/>
  <c r="D102" i="1"/>
  <c r="E101" i="1"/>
  <c r="D101" i="1"/>
  <c r="E100" i="1"/>
  <c r="D100" i="1"/>
  <c r="E99" i="1"/>
  <c r="D99" i="1"/>
  <c r="E98" i="1"/>
  <c r="D98" i="1"/>
  <c r="E97" i="1"/>
  <c r="D97" i="1"/>
  <c r="E96" i="1"/>
  <c r="D96" i="1"/>
  <c r="E95" i="1"/>
  <c r="D95" i="1"/>
  <c r="E94" i="1"/>
  <c r="D94" i="1"/>
  <c r="E93" i="1"/>
  <c r="D93" i="1"/>
  <c r="E92" i="1"/>
  <c r="D92" i="1"/>
  <c r="E91" i="1"/>
  <c r="D91" i="1"/>
  <c r="E90" i="1"/>
  <c r="D90" i="1"/>
  <c r="E89" i="1"/>
  <c r="D89" i="1"/>
  <c r="E88" i="1"/>
  <c r="D88" i="1"/>
  <c r="E87" i="1"/>
  <c r="D87" i="1"/>
  <c r="E86" i="1"/>
  <c r="D86" i="1"/>
  <c r="E85" i="1"/>
  <c r="D85" i="1"/>
  <c r="E84" i="1"/>
  <c r="D84" i="1"/>
  <c r="E83" i="1"/>
  <c r="D83" i="1"/>
  <c r="E82" i="1"/>
  <c r="D82" i="1"/>
  <c r="E81" i="1"/>
  <c r="D81" i="1"/>
  <c r="E80" i="1"/>
  <c r="D80" i="1"/>
  <c r="E79" i="1"/>
  <c r="D79" i="1"/>
  <c r="E78" i="1"/>
  <c r="D78" i="1"/>
  <c r="E77" i="1"/>
  <c r="D77" i="1"/>
  <c r="E76" i="1"/>
  <c r="D76" i="1"/>
  <c r="E75" i="1"/>
  <c r="D75" i="1"/>
  <c r="E74" i="1"/>
  <c r="D74" i="1"/>
  <c r="E73" i="1"/>
  <c r="D73" i="1"/>
  <c r="E72" i="1"/>
  <c r="D72" i="1"/>
  <c r="E71" i="1"/>
  <c r="D71" i="1"/>
  <c r="E70" i="1"/>
  <c r="D70" i="1"/>
  <c r="E69" i="1"/>
  <c r="D69" i="1"/>
  <c r="E68" i="1"/>
  <c r="D68" i="1"/>
  <c r="E67" i="1"/>
  <c r="D67" i="1"/>
  <c r="E66" i="1"/>
  <c r="D66" i="1"/>
  <c r="E65" i="1"/>
  <c r="D65" i="1"/>
  <c r="E64" i="1"/>
  <c r="D64" i="1"/>
  <c r="E63" i="1"/>
  <c r="D63" i="1"/>
  <c r="E62" i="1"/>
  <c r="D62" i="1"/>
  <c r="E61" i="1"/>
  <c r="D61" i="1"/>
  <c r="E60" i="1"/>
  <c r="D60" i="1"/>
  <c r="E59" i="1"/>
  <c r="D59" i="1"/>
  <c r="E58" i="1"/>
  <c r="D58" i="1"/>
  <c r="E57" i="1"/>
  <c r="D57" i="1"/>
  <c r="E56" i="1"/>
  <c r="D56" i="1"/>
  <c r="E55" i="1"/>
  <c r="D55" i="1"/>
  <c r="E54" i="1"/>
  <c r="D54" i="1"/>
  <c r="E53" i="1"/>
  <c r="D53" i="1"/>
  <c r="E52" i="1"/>
  <c r="D52" i="1"/>
  <c r="E51" i="1"/>
  <c r="D51" i="1"/>
  <c r="E50" i="1"/>
  <c r="D50" i="1"/>
  <c r="E49" i="1"/>
  <c r="D49" i="1"/>
  <c r="E48" i="1"/>
  <c r="D48" i="1"/>
  <c r="E47" i="1"/>
  <c r="D47" i="1"/>
  <c r="E46" i="1"/>
  <c r="D46" i="1"/>
  <c r="E45" i="1"/>
  <c r="D45" i="1"/>
  <c r="E44" i="1"/>
  <c r="D44" i="1"/>
  <c r="E43" i="1"/>
  <c r="D43" i="1"/>
  <c r="E42" i="1"/>
  <c r="D42" i="1"/>
  <c r="E41" i="1"/>
  <c r="D41" i="1"/>
  <c r="E40" i="1"/>
  <c r="D40" i="1"/>
  <c r="D39" i="1"/>
  <c r="D38" i="1"/>
  <c r="D37" i="1"/>
  <c r="E36" i="1"/>
  <c r="D36" i="1"/>
  <c r="D35" i="1"/>
  <c r="D34" i="1"/>
  <c r="D33" i="1"/>
  <c r="D32" i="1"/>
  <c r="D31" i="1"/>
  <c r="D30" i="1"/>
  <c r="D29" i="1"/>
  <c r="D28" i="1"/>
  <c r="P182" i="1"/>
  <c r="O182" i="1"/>
  <c r="N158" i="1"/>
  <c r="M158" i="1"/>
  <c r="L158" i="1"/>
  <c r="K158" i="1"/>
  <c r="J158" i="1"/>
  <c r="I158" i="1"/>
  <c r="H158" i="1"/>
  <c r="G182" i="1"/>
  <c r="F182" i="1"/>
  <c r="D27" i="1"/>
  <c r="E26" i="1"/>
  <c r="D26" i="1"/>
  <c r="E25" i="1"/>
  <c r="D25" i="1"/>
  <c r="E24" i="1"/>
  <c r="D24" i="1"/>
  <c r="E23" i="1"/>
  <c r="D23" i="1"/>
  <c r="E22" i="1"/>
  <c r="D22" i="1"/>
  <c r="E21" i="1"/>
  <c r="D21" i="1"/>
  <c r="E20" i="1"/>
  <c r="D20" i="1"/>
  <c r="E19" i="1"/>
  <c r="D19" i="1"/>
  <c r="E18" i="1"/>
  <c r="D18" i="1"/>
  <c r="E17" i="1"/>
  <c r="D17" i="1"/>
  <c r="E16" i="1"/>
  <c r="D16" i="1"/>
  <c r="E15" i="1"/>
  <c r="D15" i="1"/>
  <c r="E14" i="1"/>
  <c r="D14" i="1"/>
  <c r="E13" i="1"/>
  <c r="D13" i="1"/>
  <c r="S12" i="1"/>
  <c r="U12" i="1"/>
  <c r="T12" i="1"/>
  <c r="S186" i="1" l="1"/>
  <c r="T186" i="1"/>
  <c r="U186" i="1"/>
  <c r="S184" i="1"/>
  <c r="T184" i="1"/>
  <c r="U184" i="1"/>
  <c r="E175" i="1"/>
  <c r="E176" i="1"/>
  <c r="E180" i="1"/>
  <c r="E181" i="1"/>
  <c r="E166" i="1"/>
  <c r="E177" i="1"/>
  <c r="I178" i="1"/>
  <c r="I186" i="1" s="1"/>
  <c r="E179" i="1"/>
  <c r="L186" i="1"/>
  <c r="O178" i="1"/>
  <c r="O184" i="1" s="1"/>
  <c r="E172" i="1"/>
  <c r="E174" i="1"/>
  <c r="F178" i="1"/>
  <c r="F186" i="1" s="1"/>
  <c r="E168" i="1"/>
  <c r="E169" i="1"/>
  <c r="E30" i="1"/>
  <c r="F184" i="1"/>
  <c r="E32" i="1"/>
  <c r="E35" i="1"/>
  <c r="O158" i="1"/>
  <c r="H182" i="1"/>
  <c r="H184" i="1" s="1"/>
  <c r="G184" i="1"/>
  <c r="P158" i="1"/>
  <c r="I182" i="1"/>
  <c r="J182" i="1"/>
  <c r="F158" i="1"/>
  <c r="E160" i="1"/>
  <c r="K182" i="1"/>
  <c r="K184" i="1" s="1"/>
  <c r="J184" i="1"/>
  <c r="E29" i="1"/>
  <c r="E28" i="1"/>
  <c r="E33" i="1"/>
  <c r="E38" i="1"/>
  <c r="E31" i="1"/>
  <c r="G158" i="1"/>
  <c r="L182" i="1"/>
  <c r="E165" i="1"/>
  <c r="M182" i="1"/>
  <c r="L184" i="1"/>
  <c r="N182" i="1"/>
  <c r="M184" i="1"/>
  <c r="N184" i="1"/>
  <c r="E34" i="1"/>
  <c r="E27" i="1"/>
  <c r="E39" i="1"/>
  <c r="P184" i="1"/>
  <c r="E37" i="1"/>
  <c r="O186" i="1" l="1"/>
  <c r="E158" i="1"/>
  <c r="E178" i="1"/>
  <c r="E186" i="1" s="1"/>
  <c r="I184" i="1"/>
  <c r="Q182" i="1"/>
  <c r="Q184" i="1" s="1"/>
  <c r="Q158" i="1"/>
  <c r="E182" i="1" l="1"/>
  <c r="E184" i="1" s="1"/>
</calcChain>
</file>

<file path=xl/sharedStrings.xml><?xml version="1.0" encoding="utf-8"?>
<sst xmlns="http://schemas.openxmlformats.org/spreadsheetml/2006/main" count="358" uniqueCount="194">
  <si>
    <t>MONTHLY REVENUES AND EXPENSES BY ACCOUNT</t>
  </si>
  <si>
    <t>BASE PERIOD</t>
  </si>
  <si>
    <t>ACTUAL</t>
  </si>
  <si>
    <t>BUDGET</t>
  </si>
  <si>
    <t>Account</t>
  </si>
  <si>
    <t>Description</t>
  </si>
  <si>
    <t>Code</t>
  </si>
  <si>
    <t>FERC</t>
  </si>
  <si>
    <t>Total</t>
  </si>
  <si>
    <t>Depreciation Expense</t>
  </si>
  <si>
    <t>DEPR</t>
  </si>
  <si>
    <t>Amort Exp - Limited Term</t>
  </si>
  <si>
    <t>Reg Asset Amortization</t>
  </si>
  <si>
    <t>AMORT</t>
  </si>
  <si>
    <t>DSM Amortization</t>
  </si>
  <si>
    <t>OTH</t>
  </si>
  <si>
    <t>Amortization Customer Connect</t>
  </si>
  <si>
    <t>Smart Grid Deferral Gas</t>
  </si>
  <si>
    <t>Taxes Property-Operating</t>
  </si>
  <si>
    <t>OTHTX</t>
  </si>
  <si>
    <t>State Unemployment Tax</t>
  </si>
  <si>
    <t>Federal Unemployment Tax</t>
  </si>
  <si>
    <t>Employer FICA Tax</t>
  </si>
  <si>
    <t>Franchise Tax</t>
  </si>
  <si>
    <t>Fed Social Security Tax-Elec</t>
  </si>
  <si>
    <t>Sales and Use Expense</t>
  </si>
  <si>
    <t>Allocated Payroll Taxes</t>
  </si>
  <si>
    <t>Federal Income Taxes Utility Op Income</t>
  </si>
  <si>
    <t>FIT</t>
  </si>
  <si>
    <t>Current State Income Tax - PY</t>
  </si>
  <si>
    <t>State/Local Inc Tax Exp Utility Op Inc</t>
  </si>
  <si>
    <t>Federal Income Tax - PY</t>
  </si>
  <si>
    <t>Deferred FIT</t>
  </si>
  <si>
    <t>Deferred SIT</t>
  </si>
  <si>
    <t>Deferred FIT - ARAM</t>
  </si>
  <si>
    <t>Amortization of Investment Tax Credit</t>
  </si>
  <si>
    <t>Deferred SIT - ARAM</t>
  </si>
  <si>
    <t>DFIT - Other</t>
  </si>
  <si>
    <t>DSIT: PY</t>
  </si>
  <si>
    <t>DSIT: State Excess DIT Amort</t>
  </si>
  <si>
    <t>DFIT: Federal Excess DIT Amort</t>
  </si>
  <si>
    <t>Loss on Sale of A/R</t>
  </si>
  <si>
    <t>CO</t>
  </si>
  <si>
    <t>I/C - Loss on Sale of A/R</t>
  </si>
  <si>
    <t>IC Sale of AR Fees VIE</t>
  </si>
  <si>
    <t>Late Payment</t>
  </si>
  <si>
    <t>REV</t>
  </si>
  <si>
    <t>Residential Sales-Gas</t>
  </si>
  <si>
    <t>Gas Residential Sales-Unbilled</t>
  </si>
  <si>
    <t>Industrial Sales-Gas</t>
  </si>
  <si>
    <t>Gas Industrial Sales Unbilled</t>
  </si>
  <si>
    <t>Gas Commercial Sales</t>
  </si>
  <si>
    <t>Gas Commercial Sales Unbilled</t>
  </si>
  <si>
    <t>Other Sales to Public Auth-Gas</t>
  </si>
  <si>
    <t>Gas OPA Unbilled</t>
  </si>
  <si>
    <t>Gas Public St Hwy Ltng</t>
  </si>
  <si>
    <t>Interdepartmental Sales</t>
  </si>
  <si>
    <t>Discounts Earn/Lost-Gas</t>
  </si>
  <si>
    <t>Misc Service Revenue-Gas</t>
  </si>
  <si>
    <t>IC Misc Svc Reg Gas Reg</t>
  </si>
  <si>
    <t>Transp Gas of Others</t>
  </si>
  <si>
    <t>IC Gas Transp Rev Reg</t>
  </si>
  <si>
    <t>Comm Gas Transp Only</t>
  </si>
  <si>
    <t>Comm Gas Transp Unbilled</t>
  </si>
  <si>
    <t>Indust Gas Transp Only</t>
  </si>
  <si>
    <t>Indust Gas Transp Unbilled</t>
  </si>
  <si>
    <t>OPA Gas Transp Only</t>
  </si>
  <si>
    <t>OPA Gas Transp Unbilled</t>
  </si>
  <si>
    <t>Transportation Fees</t>
  </si>
  <si>
    <t>Gas Losses Damaged Lines</t>
  </si>
  <si>
    <t>Provision for Rate Refund</t>
  </si>
  <si>
    <t>Gas Boiler Labor</t>
  </si>
  <si>
    <t>PO</t>
  </si>
  <si>
    <t>Gas Production-Other Power Ex</t>
  </si>
  <si>
    <t>Liq Petro Gas Exp-Vapor Proc</t>
  </si>
  <si>
    <t>Liquid Petroleum Gas</t>
  </si>
  <si>
    <t>Gas Misc Production Exp</t>
  </si>
  <si>
    <t>Maint Gas Production Equipment</t>
  </si>
  <si>
    <t>PM</t>
  </si>
  <si>
    <t>Purchases Gas &amp; NGL</t>
  </si>
  <si>
    <t>Fuel</t>
  </si>
  <si>
    <t>Purchases Gas &amp; NGL-Aff</t>
  </si>
  <si>
    <t>Natural Gas City Gate Purchase</t>
  </si>
  <si>
    <t>Unrecovered Purchase Gas Adj</t>
  </si>
  <si>
    <t>Purchase Gas Cost Unbilled Rev</t>
  </si>
  <si>
    <t>Gas Purchased Expenses</t>
  </si>
  <si>
    <t>I/C Gas Purchased Expenses</t>
  </si>
  <si>
    <t>Operation Supv &amp; Eng-Tran</t>
  </si>
  <si>
    <t>TO</t>
  </si>
  <si>
    <t>Mains Expenses</t>
  </si>
  <si>
    <t>Other Expenses-Trans</t>
  </si>
  <si>
    <t>Transm-Maint of Mains</t>
  </si>
  <si>
    <t>TM</t>
  </si>
  <si>
    <t>Distribution Load Dispatching</t>
  </si>
  <si>
    <t>DO</t>
  </si>
  <si>
    <t>Mains And Services</t>
  </si>
  <si>
    <t>Measuring And Reg Stations-Ge</t>
  </si>
  <si>
    <t>Measuring &amp; Reg Station-Indus</t>
  </si>
  <si>
    <t>Meter And House Regulator Exp</t>
  </si>
  <si>
    <t>Customer Installation Expense</t>
  </si>
  <si>
    <t>Gas Distribution-Other Expense</t>
  </si>
  <si>
    <t>Maintenance of Mains</t>
  </si>
  <si>
    <t>DM</t>
  </si>
  <si>
    <t>Maint-Meas/Reg Stn Equip-Gas</t>
  </si>
  <si>
    <t>Maintenance of Services</t>
  </si>
  <si>
    <t>Maint - Meters And House Reg</t>
  </si>
  <si>
    <t>Maint-Other Distribution Equip</t>
  </si>
  <si>
    <t>Supervision-Cust Accts</t>
  </si>
  <si>
    <t>Meter Reading Expense</t>
  </si>
  <si>
    <t>Cust Records &amp; Collection Exp</t>
  </si>
  <si>
    <t>Cust Contracts &amp; Orders-Local</t>
  </si>
  <si>
    <t>Cust Billing &amp; Acct</t>
  </si>
  <si>
    <t>Cust Collecting-Local</t>
  </si>
  <si>
    <t>Cust Receiv &amp; Collect Exp-Edp</t>
  </si>
  <si>
    <t>IC Collection Agent Revenue</t>
  </si>
  <si>
    <t>Uncollectible Accounts</t>
  </si>
  <si>
    <t>BAD DEBT EXPENSE</t>
  </si>
  <si>
    <t>Misc Customer Accts Expenses</t>
  </si>
  <si>
    <t>Cust Asst Exp-Conservation Programs - Rec</t>
  </si>
  <si>
    <t>CSI</t>
  </si>
  <si>
    <t>Cust Assist Exp-General</t>
  </si>
  <si>
    <t>Misc Advertising Expenses</t>
  </si>
  <si>
    <t>Misc Cust Serv/Inform Exp</t>
  </si>
  <si>
    <t>Exp-Rs Reg Prod/Svces-CstAccts</t>
  </si>
  <si>
    <t>Demonstrating &amp; Selling Exp</t>
  </si>
  <si>
    <t>SE</t>
  </si>
  <si>
    <t>Advertising Expense</t>
  </si>
  <si>
    <t>A &amp; G Salaries</t>
  </si>
  <si>
    <t>AGO</t>
  </si>
  <si>
    <t>Salaries &amp; Wages - Proj Supt - NCRC Rec</t>
  </si>
  <si>
    <t>Employee Expenses</t>
  </si>
  <si>
    <t>Relocation Expenses</t>
  </si>
  <si>
    <t>Office Expenses</t>
  </si>
  <si>
    <t>Telephone And Telegraph Exp</t>
  </si>
  <si>
    <t>Computer Services Expenses</t>
  </si>
  <si>
    <t>Computer Rent (Go Only)</t>
  </si>
  <si>
    <t>Other</t>
  </si>
  <si>
    <t>Office Supplies &amp; Expenses</t>
  </si>
  <si>
    <t>Outside Services Employed</t>
  </si>
  <si>
    <t>Outside Services Employee &amp;</t>
  </si>
  <si>
    <t>Property Insurance</t>
  </si>
  <si>
    <t>Inter-Co Prop Ins Exp</t>
  </si>
  <si>
    <t>Property Insurance For Corp.</t>
  </si>
  <si>
    <t>Injuries &amp; Damages</t>
  </si>
  <si>
    <t>INTER-CO GEN LIAB EXP</t>
  </si>
  <si>
    <t>Inter-Co Worker Comp Insur Exp</t>
  </si>
  <si>
    <t>Accrued Inj and Damages</t>
  </si>
  <si>
    <t>Injuries And Damages-Other</t>
  </si>
  <si>
    <t>Environmental Inj &amp; Damages</t>
  </si>
  <si>
    <t>Injuries And Damages For Corp.</t>
  </si>
  <si>
    <t>EMPL PENSIONS AND BENEFITS</t>
  </si>
  <si>
    <t>Employees'Recreation Expense</t>
  </si>
  <si>
    <t>Employee Benefits-Transferred</t>
  </si>
  <si>
    <t>Non Serv Pension (ASU 2017-07)</t>
  </si>
  <si>
    <t>Regulatory Expenses (Go)</t>
  </si>
  <si>
    <t>State Reg Comm Proceeding</t>
  </si>
  <si>
    <t>Duplicate Chrgs-Enrgy To Exp</t>
  </si>
  <si>
    <t>Admin Exp Transf</t>
  </si>
  <si>
    <t>Miscellaneous Advertising Exp</t>
  </si>
  <si>
    <t>Misc General Expenses</t>
  </si>
  <si>
    <t>Exp Of Servicing Securities</t>
  </si>
  <si>
    <t>Dues To Various Organizations</t>
  </si>
  <si>
    <t>Director'S Expenses</t>
  </si>
  <si>
    <t>Buy\Sell Transf Employee Homes</t>
  </si>
  <si>
    <t>Research &amp; Development</t>
  </si>
  <si>
    <t>General Expenses</t>
  </si>
  <si>
    <t>Rents-A&amp;G</t>
  </si>
  <si>
    <t>A&amp;G Rents-IC</t>
  </si>
  <si>
    <t>Maintenance Of Gen Plant-Gas</t>
  </si>
  <si>
    <t>Cust Infor &amp; Computer Control</t>
  </si>
  <si>
    <t>AGM</t>
  </si>
  <si>
    <t>Maint-CompSoftware-GenPlnt</t>
  </si>
  <si>
    <t>Revenues</t>
  </si>
  <si>
    <t>OperatingExpenses</t>
  </si>
  <si>
    <t>Gas Purchased Expense</t>
  </si>
  <si>
    <t>Operation</t>
  </si>
  <si>
    <t>Production</t>
  </si>
  <si>
    <t>Customer Accounts</t>
  </si>
  <si>
    <t>Customer Service &amp; Information</t>
  </si>
  <si>
    <t>Sales Expense</t>
  </si>
  <si>
    <t>Transmission</t>
  </si>
  <si>
    <t>Distribution</t>
  </si>
  <si>
    <t>A&amp;G</t>
  </si>
  <si>
    <t>Maintenance</t>
  </si>
  <si>
    <t>Operation &amp; Maintenance Expense</t>
  </si>
  <si>
    <t>Amortization of Deferred Expenses</t>
  </si>
  <si>
    <t>Taxes Other Than Income Taxes</t>
  </si>
  <si>
    <t>Income Taxes</t>
  </si>
  <si>
    <t>Operating Income</t>
  </si>
  <si>
    <t>Operating Income - Before Income Taxes</t>
  </si>
  <si>
    <t>DATA: "X" BASE PERIOD   FORECASTED PERIOD</t>
  </si>
  <si>
    <t>DUKE ENERGY KENTUCKY, INC.</t>
  </si>
  <si>
    <t xml:space="preserve">TYPE OF FILING:  "X" ORIGINAL   UPDATED    REVISED  </t>
  </si>
  <si>
    <t>CASE NO. 2025-00125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</si>
</sst>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000_)"/>
  </numFmts>
  <fonts count="11" x14ac:knownFonts="1">
    <font>
      <sz val="10"/>
      <name val="Arial"/>
      <family val="2"/>
    </font>
    <font>
      <sz val="12"/>
      <name val="Courier"/>
      <family val="3"/>
    </font>
    <font>
      <sz val="10"/>
      <name val="Arial"/>
      <family val="2"/>
    </font>
    <font>
      <b/>
      <sz val="10"/>
      <name val="Arial"/>
      <family val="2"/>
    </font>
    <font>
      <sz val="10"/>
      <color indexed="12"/>
      <name val="Arial"/>
      <family val="2"/>
    </font>
    <font>
      <b/>
      <sz val="10"/>
      <color rgb="FFFF0000"/>
      <name val="Arial"/>
      <family val="2"/>
    </font>
    <font>
      <b/>
      <sz val="10"/>
      <color indexed="10"/>
      <name val="Arial"/>
      <family val="2"/>
    </font>
    <font>
      <sz val="10"/>
      <name val="Times New Roman"/>
      <family val="1"/>
    </font>
    <font>
      <sz val="10"/>
      <color rgb="FF0000FF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0" fontId="1" fillId="0" borderId="0"/>
    <xf numFmtId="0" fontId="7" fillId="0" borderId="0"/>
  </cellStyleXfs>
  <cellXfs count="39">
    <xf numFmtId="0" fontId="0" fillId="0" borderId="0" xfId="0"/>
    <xf numFmtId="0" fontId="2" fillId="0" borderId="0" xfId="2" applyFont="1" applyAlignment="1">
      <alignment horizontal="center"/>
    </xf>
    <xf numFmtId="0" fontId="0" fillId="0" borderId="0" xfId="2" applyFont="1"/>
    <xf numFmtId="0" fontId="3" fillId="0" borderId="0" xfId="2" applyFont="1" applyAlignment="1">
      <alignment horizontal="centerContinuous"/>
    </xf>
    <xf numFmtId="0" fontId="2" fillId="0" borderId="0" xfId="2" applyFont="1"/>
    <xf numFmtId="0" fontId="2" fillId="0" borderId="0" xfId="2" applyFont="1" applyAlignment="1">
      <alignment horizontal="left"/>
    </xf>
    <xf numFmtId="0" fontId="4" fillId="0" borderId="0" xfId="2" applyFont="1" applyAlignment="1">
      <alignment horizontal="left"/>
    </xf>
    <xf numFmtId="164" fontId="0" fillId="0" borderId="0" xfId="1" applyNumberFormat="1" applyFont="1"/>
    <xf numFmtId="37" fontId="0" fillId="0" borderId="0" xfId="2" applyNumberFormat="1" applyFont="1"/>
    <xf numFmtId="0" fontId="5" fillId="0" borderId="0" xfId="2" applyFont="1" applyAlignment="1">
      <alignment horizontal="center"/>
    </xf>
    <xf numFmtId="0" fontId="6" fillId="0" borderId="0" xfId="2" applyFont="1" applyAlignment="1">
      <alignment horizontal="center"/>
    </xf>
    <xf numFmtId="0" fontId="3" fillId="2" borderId="1" xfId="2" applyFont="1" applyFill="1" applyBorder="1" applyAlignment="1">
      <alignment horizontal="centerContinuous"/>
    </xf>
    <xf numFmtId="0" fontId="3" fillId="3" borderId="1" xfId="2" applyFont="1" applyFill="1" applyBorder="1" applyAlignment="1">
      <alignment horizontal="centerContinuous"/>
    </xf>
    <xf numFmtId="0" fontId="6" fillId="0" borderId="2" xfId="2" applyFont="1" applyBorder="1" applyAlignment="1">
      <alignment horizontal="center"/>
    </xf>
    <xf numFmtId="17" fontId="6" fillId="0" borderId="2" xfId="2" applyNumberFormat="1" applyFont="1" applyBorder="1" applyAlignment="1">
      <alignment horizontal="center"/>
    </xf>
    <xf numFmtId="17" fontId="3" fillId="0" borderId="2" xfId="2" applyNumberFormat="1" applyFont="1" applyBorder="1" applyAlignment="1">
      <alignment horizontal="center"/>
    </xf>
    <xf numFmtId="0" fontId="8" fillId="0" borderId="0" xfId="3" applyFont="1" applyAlignment="1">
      <alignment horizontal="center"/>
    </xf>
    <xf numFmtId="0" fontId="8" fillId="0" borderId="0" xfId="3" applyFont="1"/>
    <xf numFmtId="0" fontId="2" fillId="0" borderId="0" xfId="3" applyFont="1" applyAlignment="1">
      <alignment horizontal="center"/>
    </xf>
    <xf numFmtId="37" fontId="0" fillId="0" borderId="0" xfId="3" applyNumberFormat="1" applyFont="1"/>
    <xf numFmtId="37" fontId="0" fillId="4" borderId="0" xfId="2" applyNumberFormat="1" applyFont="1" applyFill="1"/>
    <xf numFmtId="37" fontId="0" fillId="5" borderId="0" xfId="2" applyNumberFormat="1" applyFont="1" applyFill="1"/>
    <xf numFmtId="1" fontId="8" fillId="0" borderId="0" xfId="0" applyNumberFormat="1" applyFont="1" applyAlignment="1">
      <alignment horizontal="center"/>
    </xf>
    <xf numFmtId="49" fontId="8" fillId="0" borderId="0" xfId="0" quotePrefix="1" applyNumberFormat="1" applyFont="1"/>
    <xf numFmtId="0" fontId="8" fillId="0" borderId="0" xfId="3" quotePrefix="1" applyFont="1"/>
    <xf numFmtId="0" fontId="8" fillId="0" borderId="0" xfId="0" applyFont="1"/>
    <xf numFmtId="37" fontId="8" fillId="5" borderId="0" xfId="2" applyNumberFormat="1" applyFont="1" applyFill="1"/>
    <xf numFmtId="0" fontId="0" fillId="0" borderId="0" xfId="3" applyFont="1" applyAlignment="1">
      <alignment horizontal="center"/>
    </xf>
    <xf numFmtId="37" fontId="8" fillId="4" borderId="0" xfId="2" applyNumberFormat="1" applyFont="1" applyFill="1"/>
    <xf numFmtId="1" fontId="8" fillId="0" borderId="0" xfId="0" applyNumberFormat="1" applyFont="1" applyAlignment="1">
      <alignment horizontal="left"/>
    </xf>
    <xf numFmtId="165" fontId="8" fillId="0" borderId="0" xfId="2" applyNumberFormat="1" applyFont="1"/>
    <xf numFmtId="37" fontId="2" fillId="0" borderId="0" xfId="2" applyNumberFormat="1" applyFont="1"/>
    <xf numFmtId="165" fontId="9" fillId="0" borderId="0" xfId="2" applyNumberFormat="1" applyFont="1"/>
    <xf numFmtId="1" fontId="2" fillId="0" borderId="0" xfId="0" applyNumberFormat="1" applyFont="1" applyAlignment="1">
      <alignment horizontal="left"/>
    </xf>
    <xf numFmtId="1" fontId="10" fillId="0" borderId="0" xfId="0" applyNumberFormat="1" applyFont="1" applyAlignment="1">
      <alignment horizontal="left"/>
    </xf>
    <xf numFmtId="1" fontId="2" fillId="0" borderId="0" xfId="0" applyNumberFormat="1" applyFont="1" applyAlignment="1">
      <alignment horizontal="left" indent="1"/>
    </xf>
    <xf numFmtId="1" fontId="2" fillId="0" borderId="0" xfId="0" applyNumberFormat="1" applyFont="1" applyAlignment="1">
      <alignment horizontal="left" indent="2"/>
    </xf>
    <xf numFmtId="37" fontId="2" fillId="0" borderId="0" xfId="2" applyNumberFormat="1" applyFont="1" applyAlignment="1">
      <alignment horizontal="center"/>
    </xf>
    <xf numFmtId="165" fontId="2" fillId="0" borderId="0" xfId="2" applyNumberFormat="1" applyFont="1"/>
  </cellXfs>
  <cellStyles count="4">
    <cellStyle name="Comma" xfId="1" builtinId="3"/>
    <cellStyle name="Normal" xfId="0" builtinId="0"/>
    <cellStyle name="Normal_ACCTTABLE" xfId="2" xr:uid="{8093ED2E-0AC9-4BF3-8B1F-0A4E83987032}"/>
    <cellStyle name="Normal_KPSC GAS SFRs-Forward Looking" xfId="3" xr:uid="{E9A0C9E9-8065-4758-902C-4C2779E98CD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12AC24-8F1A-408C-849C-397A1DC7E13B}">
  <sheetPr codeName="Sheet7">
    <tabColor rgb="FFFFFF00"/>
    <pageSetUpPr fitToPage="1"/>
  </sheetPr>
  <dimension ref="A1:U315"/>
  <sheetViews>
    <sheetView tabSelected="1" zoomScale="80" zoomScaleNormal="80" workbookViewId="0"/>
  </sheetViews>
  <sheetFormatPr defaultColWidth="15.5703125" defaultRowHeight="12.75" x14ac:dyDescent="0.2"/>
  <cols>
    <col min="1" max="1" width="9.5703125" style="1" customWidth="1"/>
    <col min="2" max="2" width="33.5703125" style="1" customWidth="1"/>
    <col min="3" max="4" width="9.5703125" style="1" customWidth="1"/>
    <col min="5" max="5" width="15.5703125" style="2" customWidth="1"/>
    <col min="6" max="17" width="12.5703125" style="2" customWidth="1"/>
    <col min="18" max="18" width="12.5703125" style="4" customWidth="1"/>
    <col min="19" max="16384" width="15.5703125" style="4"/>
  </cols>
  <sheetData>
    <row r="1" spans="1:21" x14ac:dyDescent="0.2"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21" x14ac:dyDescent="0.2">
      <c r="A2" s="5" t="s">
        <v>191</v>
      </c>
      <c r="B2" s="5"/>
    </row>
    <row r="3" spans="1:21" x14ac:dyDescent="0.2">
      <c r="A3" s="5" t="s">
        <v>193</v>
      </c>
      <c r="B3" s="5"/>
    </row>
    <row r="4" spans="1:21" x14ac:dyDescent="0.2">
      <c r="A4" s="6" t="s">
        <v>0</v>
      </c>
      <c r="B4" s="6"/>
    </row>
    <row r="5" spans="1:21" x14ac:dyDescent="0.2">
      <c r="A5" s="6" t="s">
        <v>1</v>
      </c>
      <c r="B5" s="6"/>
      <c r="E5" s="7"/>
    </row>
    <row r="6" spans="1:21" x14ac:dyDescent="0.2">
      <c r="A6" s="5"/>
      <c r="B6" s="5"/>
      <c r="E6" s="7"/>
    </row>
    <row r="7" spans="1:21" x14ac:dyDescent="0.2">
      <c r="A7" s="5" t="s">
        <v>190</v>
      </c>
      <c r="B7" s="5"/>
      <c r="E7" s="7"/>
      <c r="F7" s="8"/>
      <c r="K7" s="8"/>
      <c r="L7" s="8"/>
      <c r="M7" s="8"/>
      <c r="N7" s="8"/>
    </row>
    <row r="8" spans="1:21" x14ac:dyDescent="0.2">
      <c r="A8" s="5" t="s">
        <v>192</v>
      </c>
      <c r="B8" s="5"/>
      <c r="F8" s="8"/>
      <c r="L8" s="8"/>
      <c r="M8" s="8"/>
      <c r="N8" s="8"/>
    </row>
    <row r="9" spans="1:21" x14ac:dyDescent="0.2"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</row>
    <row r="10" spans="1:21" x14ac:dyDescent="0.2">
      <c r="E10" s="8"/>
      <c r="F10" s="9"/>
      <c r="G10" s="9"/>
      <c r="H10" s="9"/>
      <c r="I10" s="9"/>
      <c r="J10" s="9"/>
      <c r="K10" s="9"/>
    </row>
    <row r="11" spans="1:21" ht="13.5" thickBot="1" x14ac:dyDescent="0.25">
      <c r="E11" s="10"/>
      <c r="F11" s="11" t="s">
        <v>2</v>
      </c>
      <c r="G11" s="11" t="s">
        <v>2</v>
      </c>
      <c r="H11" s="11" t="s">
        <v>2</v>
      </c>
      <c r="I11" s="11" t="s">
        <v>2</v>
      </c>
      <c r="J11" s="11" t="s">
        <v>2</v>
      </c>
      <c r="K11" s="11" t="s">
        <v>2</v>
      </c>
      <c r="L11" s="12" t="s">
        <v>3</v>
      </c>
      <c r="M11" s="12" t="s">
        <v>3</v>
      </c>
      <c r="N11" s="12" t="s">
        <v>3</v>
      </c>
      <c r="O11" s="12" t="s">
        <v>3</v>
      </c>
      <c r="P11" s="12" t="s">
        <v>3</v>
      </c>
      <c r="Q11" s="12" t="s">
        <v>3</v>
      </c>
      <c r="S11" s="11" t="s">
        <v>2</v>
      </c>
      <c r="T11" s="11" t="s">
        <v>2</v>
      </c>
      <c r="U11" s="11" t="s">
        <v>2</v>
      </c>
    </row>
    <row r="12" spans="1:21" ht="13.5" thickBot="1" x14ac:dyDescent="0.25">
      <c r="A12" s="13" t="s">
        <v>4</v>
      </c>
      <c r="B12" s="13" t="s">
        <v>5</v>
      </c>
      <c r="C12" s="13" t="s">
        <v>6</v>
      </c>
      <c r="D12" s="13" t="s">
        <v>7</v>
      </c>
      <c r="E12" s="13" t="s">
        <v>8</v>
      </c>
      <c r="F12" s="14">
        <v>45565</v>
      </c>
      <c r="G12" s="14">
        <v>45596</v>
      </c>
      <c r="H12" s="14">
        <v>45626</v>
      </c>
      <c r="I12" s="14">
        <v>45657</v>
      </c>
      <c r="J12" s="14">
        <v>45688</v>
      </c>
      <c r="K12" s="14">
        <v>45716</v>
      </c>
      <c r="L12" s="15">
        <v>45747</v>
      </c>
      <c r="M12" s="15">
        <v>45777</v>
      </c>
      <c r="N12" s="15">
        <v>45808</v>
      </c>
      <c r="O12" s="15">
        <v>45838</v>
      </c>
      <c r="P12" s="15">
        <v>45869</v>
      </c>
      <c r="Q12" s="15">
        <v>45900</v>
      </c>
      <c r="S12" s="15">
        <f>L12</f>
        <v>45747</v>
      </c>
      <c r="T12" s="15">
        <f>M12</f>
        <v>45777</v>
      </c>
      <c r="U12" s="15">
        <f>N12</f>
        <v>45808</v>
      </c>
    </row>
    <row r="13" spans="1:21" x14ac:dyDescent="0.2">
      <c r="A13" s="16">
        <v>403002</v>
      </c>
      <c r="B13" s="17" t="s">
        <v>9</v>
      </c>
      <c r="C13" s="16" t="s">
        <v>10</v>
      </c>
      <c r="D13" s="18">
        <f>VALUE(LEFT(A13,3))</f>
        <v>403</v>
      </c>
      <c r="E13" s="19">
        <f>SUM(F13:Q13)</f>
        <v>20402714</v>
      </c>
      <c r="F13" s="20">
        <v>1641673</v>
      </c>
      <c r="G13" s="20">
        <v>1652319</v>
      </c>
      <c r="H13" s="20">
        <v>1668736</v>
      </c>
      <c r="I13" s="20">
        <v>1716559</v>
      </c>
      <c r="J13" s="20">
        <v>1698137</v>
      </c>
      <c r="K13" s="20">
        <v>1705799</v>
      </c>
      <c r="L13" s="20">
        <v>1709090</v>
      </c>
      <c r="M13" s="20">
        <v>1712401</v>
      </c>
      <c r="N13" s="20">
        <v>1715607</v>
      </c>
      <c r="O13" s="20">
        <v>1719552</v>
      </c>
      <c r="P13" s="20">
        <v>1724840</v>
      </c>
      <c r="Q13" s="20">
        <v>1738001</v>
      </c>
      <c r="S13" s="20">
        <v>1706088</v>
      </c>
      <c r="T13" s="20">
        <v>1705192</v>
      </c>
      <c r="U13" s="20">
        <v>1809421</v>
      </c>
    </row>
    <row r="14" spans="1:21" x14ac:dyDescent="0.2">
      <c r="A14" s="16">
        <v>404200</v>
      </c>
      <c r="B14" s="17" t="s">
        <v>11</v>
      </c>
      <c r="C14" s="16" t="s">
        <v>10</v>
      </c>
      <c r="D14" s="18">
        <f t="shared" ref="D14:D77" si="0">VALUE(LEFT(A14,3))</f>
        <v>404</v>
      </c>
      <c r="E14" s="19">
        <f t="shared" ref="E14:E66" si="1">SUM(F14:Q14)</f>
        <v>3371804</v>
      </c>
      <c r="F14" s="21">
        <v>333245</v>
      </c>
      <c r="G14" s="21">
        <v>326339</v>
      </c>
      <c r="H14" s="21">
        <v>324163</v>
      </c>
      <c r="I14" s="21">
        <v>327866</v>
      </c>
      <c r="J14" s="20">
        <v>306083</v>
      </c>
      <c r="K14" s="20">
        <v>317359</v>
      </c>
      <c r="L14" s="20">
        <v>251007</v>
      </c>
      <c r="M14" s="20">
        <v>239820</v>
      </c>
      <c r="N14" s="20">
        <v>238581</v>
      </c>
      <c r="O14" s="20">
        <v>238580</v>
      </c>
      <c r="P14" s="20">
        <v>234418</v>
      </c>
      <c r="Q14" s="20">
        <v>234343</v>
      </c>
      <c r="S14" s="20">
        <v>309811</v>
      </c>
      <c r="T14" s="20">
        <v>320347</v>
      </c>
      <c r="U14" s="20">
        <v>214170</v>
      </c>
    </row>
    <row r="15" spans="1:21" x14ac:dyDescent="0.2">
      <c r="A15" s="16">
        <v>407305</v>
      </c>
      <c r="B15" s="17" t="s">
        <v>12</v>
      </c>
      <c r="C15" s="16" t="s">
        <v>13</v>
      </c>
      <c r="D15" s="18">
        <f t="shared" si="0"/>
        <v>407</v>
      </c>
      <c r="E15" s="19">
        <f t="shared" si="1"/>
        <v>178362</v>
      </c>
      <c r="F15" s="21">
        <v>29727</v>
      </c>
      <c r="G15" s="21">
        <v>29727</v>
      </c>
      <c r="H15" s="21">
        <v>29727</v>
      </c>
      <c r="I15" s="21">
        <v>29727</v>
      </c>
      <c r="J15" s="20">
        <v>29727</v>
      </c>
      <c r="K15" s="20">
        <v>29727</v>
      </c>
      <c r="L15" s="20">
        <v>0</v>
      </c>
      <c r="M15" s="20">
        <v>0</v>
      </c>
      <c r="N15" s="20">
        <v>0</v>
      </c>
      <c r="O15" s="20">
        <v>0</v>
      </c>
      <c r="P15" s="20">
        <v>0</v>
      </c>
      <c r="Q15" s="20">
        <v>0</v>
      </c>
      <c r="S15" s="20">
        <v>29727</v>
      </c>
      <c r="T15" s="20">
        <v>29727</v>
      </c>
      <c r="U15" s="20">
        <v>29727</v>
      </c>
    </row>
    <row r="16" spans="1:21" x14ac:dyDescent="0.2">
      <c r="A16" s="16">
        <v>407355</v>
      </c>
      <c r="B16" s="17" t="s">
        <v>14</v>
      </c>
      <c r="C16" s="16" t="s">
        <v>15</v>
      </c>
      <c r="D16" s="18">
        <f t="shared" si="0"/>
        <v>407</v>
      </c>
      <c r="E16" s="19">
        <f t="shared" si="1"/>
        <v>-399635</v>
      </c>
      <c r="F16" s="21">
        <v>-10017</v>
      </c>
      <c r="G16" s="21">
        <v>-13642</v>
      </c>
      <c r="H16" s="21">
        <v>-26047</v>
      </c>
      <c r="I16" s="21">
        <v>-88365</v>
      </c>
      <c r="J16" s="20">
        <v>-132149</v>
      </c>
      <c r="K16" s="20">
        <v>-129415</v>
      </c>
      <c r="L16" s="20">
        <v>0</v>
      </c>
      <c r="M16" s="20">
        <v>0</v>
      </c>
      <c r="N16" s="20">
        <v>0</v>
      </c>
      <c r="O16" s="20">
        <v>0</v>
      </c>
      <c r="P16" s="20">
        <v>0</v>
      </c>
      <c r="Q16" s="20">
        <v>0</v>
      </c>
      <c r="S16" s="20">
        <v>6900</v>
      </c>
      <c r="T16" s="20">
        <v>5831</v>
      </c>
      <c r="U16" s="20">
        <v>2626</v>
      </c>
    </row>
    <row r="17" spans="1:21" x14ac:dyDescent="0.2">
      <c r="A17" s="16">
        <v>407394</v>
      </c>
      <c r="B17" s="17" t="s">
        <v>16</v>
      </c>
      <c r="C17" s="16" t="s">
        <v>13</v>
      </c>
      <c r="D17" s="18">
        <f t="shared" si="0"/>
        <v>407</v>
      </c>
      <c r="E17" s="19">
        <f t="shared" ref="E17" si="2">SUM(F17:Q17)</f>
        <v>62022</v>
      </c>
      <c r="F17" s="21">
        <v>10337</v>
      </c>
      <c r="G17" s="21">
        <v>10337</v>
      </c>
      <c r="H17" s="21">
        <v>10337</v>
      </c>
      <c r="I17" s="21">
        <v>10337</v>
      </c>
      <c r="J17" s="20">
        <v>10337</v>
      </c>
      <c r="K17" s="20">
        <v>10337</v>
      </c>
      <c r="L17" s="20">
        <v>0</v>
      </c>
      <c r="M17" s="20">
        <v>0</v>
      </c>
      <c r="N17" s="20">
        <v>0</v>
      </c>
      <c r="O17" s="20">
        <v>0</v>
      </c>
      <c r="P17" s="20">
        <v>0</v>
      </c>
      <c r="Q17" s="20">
        <v>0</v>
      </c>
      <c r="S17" s="20">
        <v>10337</v>
      </c>
      <c r="T17" s="20">
        <v>10337</v>
      </c>
      <c r="U17" s="20">
        <v>10337</v>
      </c>
    </row>
    <row r="18" spans="1:21" x14ac:dyDescent="0.2">
      <c r="A18" s="16">
        <v>407409</v>
      </c>
      <c r="B18" s="17" t="s">
        <v>17</v>
      </c>
      <c r="C18" s="16" t="s">
        <v>15</v>
      </c>
      <c r="D18" s="18">
        <f t="shared" si="0"/>
        <v>407</v>
      </c>
      <c r="E18" s="19">
        <f t="shared" ref="E18" si="3">SUM(F18:Q18)</f>
        <v>-1498597</v>
      </c>
      <c r="F18" s="21">
        <v>0</v>
      </c>
      <c r="G18" s="21">
        <v>0</v>
      </c>
      <c r="H18" s="21">
        <v>0</v>
      </c>
      <c r="I18" s="21">
        <v>-1498597</v>
      </c>
      <c r="J18" s="20">
        <v>0</v>
      </c>
      <c r="K18" s="20">
        <v>0</v>
      </c>
      <c r="L18" s="20">
        <v>0</v>
      </c>
      <c r="M18" s="20">
        <v>0</v>
      </c>
      <c r="N18" s="20">
        <v>0</v>
      </c>
      <c r="O18" s="20">
        <v>0</v>
      </c>
      <c r="P18" s="20">
        <v>0</v>
      </c>
      <c r="Q18" s="20">
        <v>0</v>
      </c>
      <c r="S18" s="20">
        <v>-437262</v>
      </c>
      <c r="T18" s="20">
        <v>0</v>
      </c>
      <c r="U18" s="20">
        <v>0</v>
      </c>
    </row>
    <row r="19" spans="1:21" x14ac:dyDescent="0.2">
      <c r="A19" s="16">
        <v>408121</v>
      </c>
      <c r="B19" s="17" t="s">
        <v>18</v>
      </c>
      <c r="C19" s="22" t="s">
        <v>19</v>
      </c>
      <c r="D19" s="18">
        <f t="shared" si="0"/>
        <v>408</v>
      </c>
      <c r="E19" s="19">
        <f t="shared" si="1"/>
        <v>3335968</v>
      </c>
      <c r="F19" s="21">
        <v>-252033</v>
      </c>
      <c r="G19" s="21">
        <v>635634</v>
      </c>
      <c r="H19" s="21">
        <v>635634</v>
      </c>
      <c r="I19" s="21">
        <v>-1261833</v>
      </c>
      <c r="J19" s="20">
        <v>635634</v>
      </c>
      <c r="K19" s="20">
        <v>259006</v>
      </c>
      <c r="L19" s="20">
        <v>447321</v>
      </c>
      <c r="M19" s="20">
        <v>447321</v>
      </c>
      <c r="N19" s="20">
        <v>447321</v>
      </c>
      <c r="O19" s="20">
        <v>447321</v>
      </c>
      <c r="P19" s="20">
        <v>447321</v>
      </c>
      <c r="Q19" s="20">
        <v>447321</v>
      </c>
      <c r="S19" s="20">
        <v>447320</v>
      </c>
      <c r="T19" s="20">
        <v>447320</v>
      </c>
      <c r="U19" s="20">
        <v>447320</v>
      </c>
    </row>
    <row r="20" spans="1:21" x14ac:dyDescent="0.2">
      <c r="A20" s="16">
        <v>408150</v>
      </c>
      <c r="B20" s="17" t="s">
        <v>20</v>
      </c>
      <c r="C20" s="22" t="s">
        <v>19</v>
      </c>
      <c r="D20" s="18">
        <f t="shared" si="0"/>
        <v>408</v>
      </c>
      <c r="E20" s="19">
        <f t="shared" si="1"/>
        <v>5125</v>
      </c>
      <c r="F20" s="21">
        <v>10</v>
      </c>
      <c r="G20" s="21">
        <v>0</v>
      </c>
      <c r="H20" s="21">
        <v>19</v>
      </c>
      <c r="I20" s="21">
        <v>16</v>
      </c>
      <c r="J20" s="20">
        <v>4458</v>
      </c>
      <c r="K20" s="20">
        <v>622</v>
      </c>
      <c r="L20" s="20">
        <v>0</v>
      </c>
      <c r="M20" s="20">
        <v>0</v>
      </c>
      <c r="N20" s="20">
        <v>0</v>
      </c>
      <c r="O20" s="20">
        <v>0</v>
      </c>
      <c r="P20" s="20">
        <v>0</v>
      </c>
      <c r="Q20" s="20">
        <v>0</v>
      </c>
      <c r="S20" s="20">
        <v>68</v>
      </c>
      <c r="T20" s="20">
        <v>23</v>
      </c>
      <c r="U20" s="20">
        <v>45</v>
      </c>
    </row>
    <row r="21" spans="1:21" x14ac:dyDescent="0.2">
      <c r="A21" s="16">
        <v>408151</v>
      </c>
      <c r="B21" s="17" t="s">
        <v>21</v>
      </c>
      <c r="C21" s="22" t="s">
        <v>19</v>
      </c>
      <c r="D21" s="18">
        <f t="shared" si="0"/>
        <v>408</v>
      </c>
      <c r="E21" s="19">
        <f t="shared" si="1"/>
        <v>2069</v>
      </c>
      <c r="F21" s="21">
        <v>-236</v>
      </c>
      <c r="G21" s="21">
        <v>427</v>
      </c>
      <c r="H21" s="21">
        <v>470</v>
      </c>
      <c r="I21" s="21">
        <v>241</v>
      </c>
      <c r="J21" s="20">
        <v>1480</v>
      </c>
      <c r="K21" s="20">
        <v>-313</v>
      </c>
      <c r="L21" s="20">
        <v>0</v>
      </c>
      <c r="M21" s="20">
        <v>0</v>
      </c>
      <c r="N21" s="20">
        <v>0</v>
      </c>
      <c r="O21" s="20">
        <v>0</v>
      </c>
      <c r="P21" s="20">
        <v>0</v>
      </c>
      <c r="Q21" s="20">
        <v>0</v>
      </c>
      <c r="S21" s="20">
        <v>-320</v>
      </c>
      <c r="T21" s="20">
        <v>357</v>
      </c>
      <c r="U21" s="20">
        <v>371</v>
      </c>
    </row>
    <row r="22" spans="1:21" x14ac:dyDescent="0.2">
      <c r="A22" s="16">
        <v>408152</v>
      </c>
      <c r="B22" s="23" t="s">
        <v>22</v>
      </c>
      <c r="C22" s="22" t="s">
        <v>19</v>
      </c>
      <c r="D22" s="18">
        <f t="shared" si="0"/>
        <v>408</v>
      </c>
      <c r="E22" s="19">
        <f t="shared" si="1"/>
        <v>165629</v>
      </c>
      <c r="F22" s="21">
        <v>27698</v>
      </c>
      <c r="G22" s="21">
        <v>25607</v>
      </c>
      <c r="H22" s="21">
        <v>43375</v>
      </c>
      <c r="I22" s="21">
        <v>533</v>
      </c>
      <c r="J22" s="20">
        <v>36447</v>
      </c>
      <c r="K22" s="20">
        <v>31969</v>
      </c>
      <c r="L22" s="20">
        <v>0</v>
      </c>
      <c r="M22" s="20">
        <v>0</v>
      </c>
      <c r="N22" s="20">
        <v>0</v>
      </c>
      <c r="O22" s="20">
        <v>0</v>
      </c>
      <c r="P22" s="20">
        <v>0</v>
      </c>
      <c r="Q22" s="20">
        <v>0</v>
      </c>
      <c r="S22" s="20">
        <v>53420</v>
      </c>
      <c r="T22" s="20">
        <v>35263</v>
      </c>
      <c r="U22" s="20">
        <v>47508</v>
      </c>
    </row>
    <row r="23" spans="1:21" x14ac:dyDescent="0.2">
      <c r="A23" s="16">
        <v>408470</v>
      </c>
      <c r="B23" s="24" t="s">
        <v>23</v>
      </c>
      <c r="C23" s="22" t="s">
        <v>19</v>
      </c>
      <c r="D23" s="18">
        <f>VALUE(LEFT(A23,3))</f>
        <v>408</v>
      </c>
      <c r="E23" s="19">
        <f>SUM(F23:Q23)</f>
        <v>-3484</v>
      </c>
      <c r="F23" s="21">
        <v>170</v>
      </c>
      <c r="G23" s="21">
        <v>170</v>
      </c>
      <c r="H23" s="21">
        <v>170</v>
      </c>
      <c r="I23" s="21">
        <v>-4253</v>
      </c>
      <c r="J23" s="20">
        <v>200</v>
      </c>
      <c r="K23" s="20">
        <v>59</v>
      </c>
      <c r="L23" s="20">
        <v>0</v>
      </c>
      <c r="M23" s="20">
        <v>0</v>
      </c>
      <c r="N23" s="20">
        <v>0</v>
      </c>
      <c r="O23" s="20">
        <v>0</v>
      </c>
      <c r="P23" s="20">
        <v>0</v>
      </c>
      <c r="Q23" s="20">
        <v>0</v>
      </c>
      <c r="S23" s="20">
        <v>400</v>
      </c>
      <c r="T23" s="20">
        <v>259</v>
      </c>
      <c r="U23" s="20">
        <v>200</v>
      </c>
    </row>
    <row r="24" spans="1:21" x14ac:dyDescent="0.2">
      <c r="A24" s="16">
        <v>408700</v>
      </c>
      <c r="B24" s="25" t="s">
        <v>24</v>
      </c>
      <c r="C24" s="22" t="s">
        <v>19</v>
      </c>
      <c r="D24" s="18">
        <f t="shared" si="0"/>
        <v>408</v>
      </c>
      <c r="E24" s="19">
        <f t="shared" si="1"/>
        <v>1000</v>
      </c>
      <c r="F24" s="21">
        <v>4000</v>
      </c>
      <c r="G24" s="21">
        <v>0</v>
      </c>
      <c r="H24" s="21">
        <v>0</v>
      </c>
      <c r="I24" s="21">
        <v>-3000</v>
      </c>
      <c r="J24" s="20">
        <v>0</v>
      </c>
      <c r="K24" s="20">
        <v>0</v>
      </c>
      <c r="L24" s="20">
        <v>0</v>
      </c>
      <c r="M24" s="20">
        <v>0</v>
      </c>
      <c r="N24" s="20">
        <v>0</v>
      </c>
      <c r="O24" s="20">
        <v>0</v>
      </c>
      <c r="P24" s="20">
        <v>0</v>
      </c>
      <c r="Q24" s="20">
        <v>0</v>
      </c>
      <c r="S24" s="20">
        <v>2000</v>
      </c>
      <c r="T24" s="20">
        <v>0</v>
      </c>
      <c r="U24" s="20">
        <v>0</v>
      </c>
    </row>
    <row r="25" spans="1:21" x14ac:dyDescent="0.2">
      <c r="A25" s="16">
        <v>408851</v>
      </c>
      <c r="B25" s="25" t="s">
        <v>25</v>
      </c>
      <c r="C25" s="22" t="s">
        <v>19</v>
      </c>
      <c r="D25" s="18">
        <f t="shared" si="0"/>
        <v>408</v>
      </c>
      <c r="E25" s="19">
        <f t="shared" si="1"/>
        <v>-7859</v>
      </c>
      <c r="F25" s="21">
        <v>-7859</v>
      </c>
      <c r="G25" s="21">
        <v>0</v>
      </c>
      <c r="H25" s="21">
        <v>0</v>
      </c>
      <c r="I25" s="21">
        <v>0</v>
      </c>
      <c r="J25" s="20">
        <v>0</v>
      </c>
      <c r="K25" s="20">
        <v>0</v>
      </c>
      <c r="L25" s="20">
        <v>0</v>
      </c>
      <c r="M25" s="20">
        <v>0</v>
      </c>
      <c r="N25" s="20">
        <v>0</v>
      </c>
      <c r="O25" s="20">
        <v>0</v>
      </c>
      <c r="P25" s="20">
        <v>0</v>
      </c>
      <c r="Q25" s="20">
        <v>0</v>
      </c>
      <c r="S25" s="20">
        <v>0</v>
      </c>
      <c r="T25" s="20">
        <v>228</v>
      </c>
      <c r="U25" s="20">
        <v>63</v>
      </c>
    </row>
    <row r="26" spans="1:21" x14ac:dyDescent="0.2">
      <c r="A26" s="16">
        <v>408960</v>
      </c>
      <c r="B26" s="25" t="s">
        <v>26</v>
      </c>
      <c r="C26" s="22" t="s">
        <v>19</v>
      </c>
      <c r="D26" s="18">
        <f t="shared" si="0"/>
        <v>408</v>
      </c>
      <c r="E26" s="19">
        <f t="shared" si="1"/>
        <v>341711</v>
      </c>
      <c r="F26" s="21">
        <v>6367</v>
      </c>
      <c r="G26" s="21">
        <v>-852</v>
      </c>
      <c r="H26" s="21">
        <v>-11746</v>
      </c>
      <c r="I26" s="21">
        <v>28718</v>
      </c>
      <c r="J26" s="20">
        <v>14642</v>
      </c>
      <c r="K26" s="20">
        <v>35141</v>
      </c>
      <c r="L26" s="20">
        <v>42955</v>
      </c>
      <c r="M26" s="20">
        <v>42749</v>
      </c>
      <c r="N26" s="20">
        <v>53399</v>
      </c>
      <c r="O26" s="20">
        <v>43155</v>
      </c>
      <c r="P26" s="20">
        <v>43617</v>
      </c>
      <c r="Q26" s="20">
        <v>43566</v>
      </c>
      <c r="S26" s="20">
        <v>-14405</v>
      </c>
      <c r="T26" s="20">
        <v>16588</v>
      </c>
      <c r="U26" s="20">
        <v>5144</v>
      </c>
    </row>
    <row r="27" spans="1:21" x14ac:dyDescent="0.2">
      <c r="A27" s="16">
        <v>409060</v>
      </c>
      <c r="B27" s="25" t="s">
        <v>27</v>
      </c>
      <c r="C27" s="22" t="s">
        <v>28</v>
      </c>
      <c r="D27" s="18">
        <f t="shared" si="0"/>
        <v>409</v>
      </c>
      <c r="E27" s="19">
        <f t="shared" si="1"/>
        <v>2443651</v>
      </c>
      <c r="F27" s="26">
        <v>203638</v>
      </c>
      <c r="G27" s="26">
        <v>203638</v>
      </c>
      <c r="H27" s="26">
        <v>203638</v>
      </c>
      <c r="I27" s="26">
        <v>203638</v>
      </c>
      <c r="J27" s="26">
        <v>203638</v>
      </c>
      <c r="K27" s="26">
        <v>203638</v>
      </c>
      <c r="L27" s="26">
        <v>203638</v>
      </c>
      <c r="M27" s="26">
        <v>203638</v>
      </c>
      <c r="N27" s="26">
        <v>203638</v>
      </c>
      <c r="O27" s="26">
        <v>203638</v>
      </c>
      <c r="P27" s="26">
        <v>203638</v>
      </c>
      <c r="Q27" s="26">
        <v>203633</v>
      </c>
      <c r="S27" s="26">
        <v>203638</v>
      </c>
      <c r="T27" s="26">
        <v>203638</v>
      </c>
      <c r="U27" s="26">
        <v>203638</v>
      </c>
    </row>
    <row r="28" spans="1:21" s="2" customFormat="1" x14ac:dyDescent="0.2">
      <c r="A28" s="16">
        <v>409104</v>
      </c>
      <c r="B28" s="25" t="s">
        <v>29</v>
      </c>
      <c r="C28" s="22" t="s">
        <v>28</v>
      </c>
      <c r="D28" s="27">
        <f>VALUE(LEFT(A28,3))</f>
        <v>409</v>
      </c>
      <c r="E28" s="19">
        <f>SUM(F28:Q28)</f>
        <v>1356599</v>
      </c>
      <c r="F28" s="26">
        <v>113050</v>
      </c>
      <c r="G28" s="26">
        <v>113050</v>
      </c>
      <c r="H28" s="26">
        <v>113050</v>
      </c>
      <c r="I28" s="26">
        <v>113050</v>
      </c>
      <c r="J28" s="26">
        <v>113050</v>
      </c>
      <c r="K28" s="26">
        <v>113050</v>
      </c>
      <c r="L28" s="26">
        <v>113050</v>
      </c>
      <c r="M28" s="26">
        <v>113050</v>
      </c>
      <c r="N28" s="26">
        <v>113050</v>
      </c>
      <c r="O28" s="26">
        <v>113050</v>
      </c>
      <c r="P28" s="26">
        <v>113050</v>
      </c>
      <c r="Q28" s="28">
        <v>113049</v>
      </c>
      <c r="S28" s="26">
        <v>113050</v>
      </c>
      <c r="T28" s="26">
        <v>113050</v>
      </c>
      <c r="U28" s="26">
        <v>113050</v>
      </c>
    </row>
    <row r="29" spans="1:21" x14ac:dyDescent="0.2">
      <c r="A29" s="16">
        <v>409160</v>
      </c>
      <c r="B29" s="24" t="s">
        <v>30</v>
      </c>
      <c r="C29" s="16" t="s">
        <v>28</v>
      </c>
      <c r="D29" s="18">
        <f t="shared" si="0"/>
        <v>409</v>
      </c>
      <c r="E29" s="19">
        <f t="shared" si="1"/>
        <v>608384</v>
      </c>
      <c r="F29" s="26">
        <v>50699</v>
      </c>
      <c r="G29" s="26">
        <v>50699</v>
      </c>
      <c r="H29" s="26">
        <v>50699</v>
      </c>
      <c r="I29" s="26">
        <v>50699</v>
      </c>
      <c r="J29" s="26">
        <v>50699</v>
      </c>
      <c r="K29" s="26">
        <v>50699</v>
      </c>
      <c r="L29" s="26">
        <v>50699</v>
      </c>
      <c r="M29" s="26">
        <v>50699</v>
      </c>
      <c r="N29" s="26">
        <v>50699</v>
      </c>
      <c r="O29" s="26">
        <v>50699</v>
      </c>
      <c r="P29" s="26">
        <v>50699</v>
      </c>
      <c r="Q29" s="26">
        <v>50695</v>
      </c>
      <c r="S29" s="26">
        <v>50699</v>
      </c>
      <c r="T29" s="26">
        <v>50699</v>
      </c>
      <c r="U29" s="26">
        <v>50699</v>
      </c>
    </row>
    <row r="30" spans="1:21" x14ac:dyDescent="0.2">
      <c r="A30" s="16">
        <v>409191</v>
      </c>
      <c r="B30" s="25" t="s">
        <v>31</v>
      </c>
      <c r="C30" s="16" t="s">
        <v>28</v>
      </c>
      <c r="D30" s="18">
        <f>VALUE(LEFT(A30,3))</f>
        <v>409</v>
      </c>
      <c r="E30" s="19">
        <f>SUM(F30:Q30)</f>
        <v>6298496</v>
      </c>
      <c r="F30" s="26">
        <v>524875</v>
      </c>
      <c r="G30" s="26">
        <v>524875</v>
      </c>
      <c r="H30" s="26">
        <v>524875</v>
      </c>
      <c r="I30" s="26">
        <v>524875</v>
      </c>
      <c r="J30" s="26">
        <v>524875</v>
      </c>
      <c r="K30" s="26">
        <v>524875</v>
      </c>
      <c r="L30" s="26">
        <v>524875</v>
      </c>
      <c r="M30" s="26">
        <v>524875</v>
      </c>
      <c r="N30" s="26">
        <v>524875</v>
      </c>
      <c r="O30" s="26">
        <v>524875</v>
      </c>
      <c r="P30" s="26">
        <v>524875</v>
      </c>
      <c r="Q30" s="26">
        <v>524871</v>
      </c>
      <c r="S30" s="26">
        <v>524875</v>
      </c>
      <c r="T30" s="26">
        <v>524875</v>
      </c>
      <c r="U30" s="26">
        <v>524875</v>
      </c>
    </row>
    <row r="31" spans="1:21" x14ac:dyDescent="0.2">
      <c r="A31" s="16">
        <v>410060</v>
      </c>
      <c r="B31" s="17" t="s">
        <v>32</v>
      </c>
      <c r="C31" s="16" t="s">
        <v>28</v>
      </c>
      <c r="D31" s="18">
        <f t="shared" si="0"/>
        <v>410</v>
      </c>
      <c r="E31" s="19">
        <f t="shared" si="1"/>
        <v>4001774</v>
      </c>
      <c r="F31" s="26">
        <v>333481</v>
      </c>
      <c r="G31" s="26">
        <v>333481</v>
      </c>
      <c r="H31" s="26">
        <v>333481</v>
      </c>
      <c r="I31" s="26">
        <v>333481</v>
      </c>
      <c r="J31" s="26">
        <v>333481</v>
      </c>
      <c r="K31" s="26">
        <v>333481</v>
      </c>
      <c r="L31" s="26">
        <v>333481</v>
      </c>
      <c r="M31" s="26">
        <v>333481</v>
      </c>
      <c r="N31" s="26">
        <v>333481</v>
      </c>
      <c r="O31" s="26">
        <v>333481</v>
      </c>
      <c r="P31" s="26">
        <v>333481</v>
      </c>
      <c r="Q31" s="26">
        <v>333483</v>
      </c>
      <c r="S31" s="26">
        <v>333481</v>
      </c>
      <c r="T31" s="26">
        <v>333481</v>
      </c>
      <c r="U31" s="26">
        <v>333481</v>
      </c>
    </row>
    <row r="32" spans="1:21" x14ac:dyDescent="0.2">
      <c r="A32" s="16">
        <v>410101</v>
      </c>
      <c r="B32" s="17" t="s">
        <v>33</v>
      </c>
      <c r="C32" s="16" t="s">
        <v>28</v>
      </c>
      <c r="D32" s="18">
        <f>VALUE(LEFT(A32,3))</f>
        <v>410</v>
      </c>
      <c r="E32" s="19">
        <f t="shared" si="1"/>
        <v>996302</v>
      </c>
      <c r="F32" s="26">
        <v>83025</v>
      </c>
      <c r="G32" s="26">
        <v>83025</v>
      </c>
      <c r="H32" s="26">
        <v>83025</v>
      </c>
      <c r="I32" s="26">
        <v>83025</v>
      </c>
      <c r="J32" s="26">
        <v>83025</v>
      </c>
      <c r="K32" s="26">
        <v>83025</v>
      </c>
      <c r="L32" s="26">
        <v>83025</v>
      </c>
      <c r="M32" s="26">
        <v>83025</v>
      </c>
      <c r="N32" s="26">
        <v>83025</v>
      </c>
      <c r="O32" s="26">
        <v>83025</v>
      </c>
      <c r="P32" s="26">
        <v>83025</v>
      </c>
      <c r="Q32" s="26">
        <v>83027</v>
      </c>
      <c r="S32" s="26">
        <v>83025</v>
      </c>
      <c r="T32" s="26">
        <v>83025</v>
      </c>
      <c r="U32" s="26">
        <v>83025</v>
      </c>
    </row>
    <row r="33" spans="1:21" x14ac:dyDescent="0.2">
      <c r="A33" s="16">
        <v>411060</v>
      </c>
      <c r="B33" s="17" t="s">
        <v>34</v>
      </c>
      <c r="C33" s="16" t="s">
        <v>28</v>
      </c>
      <c r="D33" s="18">
        <f t="shared" si="0"/>
        <v>411</v>
      </c>
      <c r="E33" s="19">
        <f t="shared" si="1"/>
        <v>48505</v>
      </c>
      <c r="F33" s="26">
        <v>4042</v>
      </c>
      <c r="G33" s="26">
        <v>4042</v>
      </c>
      <c r="H33" s="26">
        <v>4042</v>
      </c>
      <c r="I33" s="26">
        <v>4042</v>
      </c>
      <c r="J33" s="26">
        <v>4042</v>
      </c>
      <c r="K33" s="26">
        <v>4042</v>
      </c>
      <c r="L33" s="26">
        <v>4042</v>
      </c>
      <c r="M33" s="26">
        <v>4042</v>
      </c>
      <c r="N33" s="26">
        <v>4042</v>
      </c>
      <c r="O33" s="26">
        <v>4042</v>
      </c>
      <c r="P33" s="26">
        <v>4042</v>
      </c>
      <c r="Q33" s="26">
        <v>4043</v>
      </c>
      <c r="S33" s="26">
        <v>4042</v>
      </c>
      <c r="T33" s="26">
        <v>4042</v>
      </c>
      <c r="U33" s="26">
        <v>4042</v>
      </c>
    </row>
    <row r="34" spans="1:21" x14ac:dyDescent="0.2">
      <c r="A34" s="16">
        <v>411065</v>
      </c>
      <c r="B34" s="24" t="s">
        <v>35</v>
      </c>
      <c r="C34" s="16" t="s">
        <v>28</v>
      </c>
      <c r="D34" s="18">
        <f t="shared" si="0"/>
        <v>411</v>
      </c>
      <c r="E34" s="19">
        <f t="shared" si="1"/>
        <v>0</v>
      </c>
      <c r="F34" s="26">
        <v>0</v>
      </c>
      <c r="G34" s="26">
        <v>0</v>
      </c>
      <c r="H34" s="26">
        <v>0</v>
      </c>
      <c r="I34" s="26">
        <v>0</v>
      </c>
      <c r="J34" s="26">
        <v>0</v>
      </c>
      <c r="K34" s="26">
        <v>0</v>
      </c>
      <c r="L34" s="26">
        <v>0</v>
      </c>
      <c r="M34" s="26">
        <v>0</v>
      </c>
      <c r="N34" s="26">
        <v>0</v>
      </c>
      <c r="O34" s="26">
        <v>0</v>
      </c>
      <c r="P34" s="26">
        <v>0</v>
      </c>
      <c r="Q34" s="26">
        <v>0</v>
      </c>
      <c r="S34" s="26">
        <v>0</v>
      </c>
      <c r="T34" s="26">
        <v>0</v>
      </c>
      <c r="U34" s="26">
        <v>0</v>
      </c>
    </row>
    <row r="35" spans="1:21" x14ac:dyDescent="0.2">
      <c r="A35" s="16">
        <v>411101</v>
      </c>
      <c r="B35" s="24" t="s">
        <v>36</v>
      </c>
      <c r="C35" s="16" t="s">
        <v>28</v>
      </c>
      <c r="D35" s="18">
        <f>VALUE(LEFT(A35,3))</f>
        <v>411</v>
      </c>
      <c r="E35" s="19">
        <f>SUM(F35:Q35)</f>
        <v>-92648</v>
      </c>
      <c r="F35" s="26">
        <v>-7721</v>
      </c>
      <c r="G35" s="26">
        <v>-7721</v>
      </c>
      <c r="H35" s="26">
        <v>-7721</v>
      </c>
      <c r="I35" s="26">
        <v>-7721</v>
      </c>
      <c r="J35" s="26">
        <v>-7721</v>
      </c>
      <c r="K35" s="26">
        <v>-7721</v>
      </c>
      <c r="L35" s="26">
        <v>-7721</v>
      </c>
      <c r="M35" s="26">
        <v>-7721</v>
      </c>
      <c r="N35" s="26">
        <v>-7721</v>
      </c>
      <c r="O35" s="26">
        <v>-7721</v>
      </c>
      <c r="P35" s="26">
        <v>-7721</v>
      </c>
      <c r="Q35" s="26">
        <v>-7717</v>
      </c>
      <c r="S35" s="26">
        <v>-7721</v>
      </c>
      <c r="T35" s="26">
        <v>-7721</v>
      </c>
      <c r="U35" s="26">
        <v>-7721</v>
      </c>
    </row>
    <row r="36" spans="1:21" x14ac:dyDescent="0.2">
      <c r="A36" s="16">
        <v>411102</v>
      </c>
      <c r="B36" s="24" t="s">
        <v>37</v>
      </c>
      <c r="C36" s="16" t="s">
        <v>28</v>
      </c>
      <c r="D36" s="18">
        <f>VALUE(LEFT(A36,3))</f>
        <v>411</v>
      </c>
      <c r="E36" s="19">
        <f>SUM(F36:Q36)</f>
        <v>-6308354</v>
      </c>
      <c r="F36" s="26">
        <v>-525696</v>
      </c>
      <c r="G36" s="26">
        <v>-525696</v>
      </c>
      <c r="H36" s="26">
        <v>-525696</v>
      </c>
      <c r="I36" s="26">
        <v>-525696</v>
      </c>
      <c r="J36" s="26">
        <v>-525696</v>
      </c>
      <c r="K36" s="26">
        <v>-525696</v>
      </c>
      <c r="L36" s="26">
        <v>-525696</v>
      </c>
      <c r="M36" s="26">
        <v>-525696</v>
      </c>
      <c r="N36" s="26">
        <v>-525696</v>
      </c>
      <c r="O36" s="26">
        <v>-525696</v>
      </c>
      <c r="P36" s="26">
        <v>-525696</v>
      </c>
      <c r="Q36" s="26">
        <v>-525698</v>
      </c>
      <c r="S36" s="26">
        <v>-525696</v>
      </c>
      <c r="T36" s="26">
        <v>-525696</v>
      </c>
      <c r="U36" s="26">
        <v>-525696</v>
      </c>
    </row>
    <row r="37" spans="1:21" x14ac:dyDescent="0.2">
      <c r="A37" s="16">
        <v>411103</v>
      </c>
      <c r="B37" s="24" t="s">
        <v>38</v>
      </c>
      <c r="C37" s="16" t="s">
        <v>28</v>
      </c>
      <c r="D37" s="18">
        <f>VALUE(LEFT(A37,3))</f>
        <v>411</v>
      </c>
      <c r="E37" s="19">
        <f>SUM(F37:Q37)</f>
        <v>-1311692</v>
      </c>
      <c r="F37" s="26">
        <v>-109308</v>
      </c>
      <c r="G37" s="26">
        <v>-109308</v>
      </c>
      <c r="H37" s="26">
        <v>-109308</v>
      </c>
      <c r="I37" s="26">
        <v>-109308</v>
      </c>
      <c r="J37" s="26">
        <v>-109308</v>
      </c>
      <c r="K37" s="26">
        <v>-109308</v>
      </c>
      <c r="L37" s="26">
        <v>-109308</v>
      </c>
      <c r="M37" s="26">
        <v>-109308</v>
      </c>
      <c r="N37" s="26">
        <v>-109308</v>
      </c>
      <c r="O37" s="26">
        <v>-109308</v>
      </c>
      <c r="P37" s="26">
        <v>-109308</v>
      </c>
      <c r="Q37" s="26">
        <v>-109304</v>
      </c>
      <c r="S37" s="26">
        <v>-109308</v>
      </c>
      <c r="T37" s="26">
        <v>-109308</v>
      </c>
      <c r="U37" s="26">
        <v>-109308</v>
      </c>
    </row>
    <row r="38" spans="1:21" x14ac:dyDescent="0.2">
      <c r="A38" s="16">
        <v>411113</v>
      </c>
      <c r="B38" s="17" t="s">
        <v>39</v>
      </c>
      <c r="C38" s="16" t="s">
        <v>28</v>
      </c>
      <c r="D38" s="18">
        <f t="shared" si="0"/>
        <v>411</v>
      </c>
      <c r="E38" s="19">
        <f t="shared" si="1"/>
        <v>-76805</v>
      </c>
      <c r="F38" s="26">
        <v>-6400</v>
      </c>
      <c r="G38" s="26">
        <v>-6400</v>
      </c>
      <c r="H38" s="26">
        <v>-6400</v>
      </c>
      <c r="I38" s="26">
        <v>-6400</v>
      </c>
      <c r="J38" s="26">
        <v>-6400</v>
      </c>
      <c r="K38" s="26">
        <v>-6400</v>
      </c>
      <c r="L38" s="26">
        <v>-6400</v>
      </c>
      <c r="M38" s="26">
        <v>-6400</v>
      </c>
      <c r="N38" s="26">
        <v>-6400</v>
      </c>
      <c r="O38" s="26">
        <v>-6400</v>
      </c>
      <c r="P38" s="26">
        <v>-6400</v>
      </c>
      <c r="Q38" s="26">
        <v>-6405</v>
      </c>
      <c r="S38" s="26">
        <v>-6400</v>
      </c>
      <c r="T38" s="26">
        <v>-6400</v>
      </c>
      <c r="U38" s="26">
        <v>-6400</v>
      </c>
    </row>
    <row r="39" spans="1:21" x14ac:dyDescent="0.2">
      <c r="A39" s="16">
        <v>411115</v>
      </c>
      <c r="B39" s="17" t="s">
        <v>40</v>
      </c>
      <c r="C39" s="16" t="s">
        <v>28</v>
      </c>
      <c r="D39" s="18">
        <f>VALUE(LEFT(A39,3))</f>
        <v>411</v>
      </c>
      <c r="E39" s="19">
        <f>SUM(F39:Q39)</f>
        <v>-732854</v>
      </c>
      <c r="F39" s="26">
        <v>-61071</v>
      </c>
      <c r="G39" s="26">
        <v>-61071</v>
      </c>
      <c r="H39" s="26">
        <v>-61071</v>
      </c>
      <c r="I39" s="26">
        <v>-61071</v>
      </c>
      <c r="J39" s="26">
        <v>-61071</v>
      </c>
      <c r="K39" s="26">
        <v>-61071</v>
      </c>
      <c r="L39" s="26">
        <v>-61071</v>
      </c>
      <c r="M39" s="26">
        <v>-61071</v>
      </c>
      <c r="N39" s="26">
        <v>-61071</v>
      </c>
      <c r="O39" s="26">
        <v>-61071</v>
      </c>
      <c r="P39" s="26">
        <v>-61071</v>
      </c>
      <c r="Q39" s="26">
        <v>-61073</v>
      </c>
      <c r="S39" s="26">
        <v>-61071</v>
      </c>
      <c r="T39" s="26">
        <v>-61071</v>
      </c>
      <c r="U39" s="26">
        <v>-61071</v>
      </c>
    </row>
    <row r="40" spans="1:21" x14ac:dyDescent="0.2">
      <c r="A40" s="16">
        <v>426509</v>
      </c>
      <c r="B40" s="17" t="s">
        <v>41</v>
      </c>
      <c r="C40" s="16" t="s">
        <v>42</v>
      </c>
      <c r="D40" s="18">
        <f t="shared" si="0"/>
        <v>426</v>
      </c>
      <c r="E40" s="19">
        <f>SUM(F40:Q40)</f>
        <v>0</v>
      </c>
      <c r="F40" s="21">
        <v>0</v>
      </c>
      <c r="G40" s="21">
        <v>0</v>
      </c>
      <c r="H40" s="21">
        <v>0</v>
      </c>
      <c r="I40" s="21">
        <v>0</v>
      </c>
      <c r="J40" s="20">
        <v>0</v>
      </c>
      <c r="K40" s="20">
        <v>0</v>
      </c>
      <c r="L40" s="20">
        <v>0</v>
      </c>
      <c r="M40" s="20">
        <v>0</v>
      </c>
      <c r="N40" s="20">
        <v>0</v>
      </c>
      <c r="O40" s="20">
        <v>0</v>
      </c>
      <c r="P40" s="20">
        <v>0</v>
      </c>
      <c r="Q40" s="20">
        <v>0</v>
      </c>
      <c r="S40" s="20">
        <v>0</v>
      </c>
      <c r="T40" s="20">
        <v>0</v>
      </c>
      <c r="U40" s="20">
        <v>0</v>
      </c>
    </row>
    <row r="41" spans="1:21" x14ac:dyDescent="0.2">
      <c r="A41" s="16">
        <v>426591</v>
      </c>
      <c r="B41" s="17" t="s">
        <v>43</v>
      </c>
      <c r="C41" s="16" t="s">
        <v>42</v>
      </c>
      <c r="D41" s="18">
        <f t="shared" si="0"/>
        <v>426</v>
      </c>
      <c r="E41" s="19">
        <f>SUM(F41:Q41)</f>
        <v>0</v>
      </c>
      <c r="F41" s="21">
        <v>0</v>
      </c>
      <c r="G41" s="21">
        <v>0</v>
      </c>
      <c r="H41" s="21">
        <v>0</v>
      </c>
      <c r="I41" s="21">
        <v>0</v>
      </c>
      <c r="J41" s="20">
        <v>0</v>
      </c>
      <c r="K41" s="20">
        <v>0</v>
      </c>
      <c r="L41" s="20">
        <v>0</v>
      </c>
      <c r="M41" s="20">
        <v>0</v>
      </c>
      <c r="N41" s="20">
        <v>0</v>
      </c>
      <c r="O41" s="20">
        <v>0</v>
      </c>
      <c r="P41" s="20">
        <v>0</v>
      </c>
      <c r="Q41" s="20">
        <v>0</v>
      </c>
      <c r="S41" s="20">
        <v>0</v>
      </c>
      <c r="T41" s="20">
        <v>0</v>
      </c>
      <c r="U41" s="20">
        <v>0</v>
      </c>
    </row>
    <row r="42" spans="1:21" x14ac:dyDescent="0.2">
      <c r="A42" s="16">
        <v>426891</v>
      </c>
      <c r="B42" s="17" t="s">
        <v>44</v>
      </c>
      <c r="C42" s="16" t="s">
        <v>42</v>
      </c>
      <c r="D42" s="18">
        <f t="shared" si="0"/>
        <v>426</v>
      </c>
      <c r="E42" s="19">
        <f>SUM(F42:Q42)</f>
        <v>0</v>
      </c>
      <c r="F42" s="21">
        <v>0</v>
      </c>
      <c r="G42" s="21">
        <v>0</v>
      </c>
      <c r="H42" s="21">
        <v>0</v>
      </c>
      <c r="I42" s="21">
        <v>0</v>
      </c>
      <c r="J42" s="20">
        <v>0</v>
      </c>
      <c r="K42" s="20">
        <v>0</v>
      </c>
      <c r="L42" s="20">
        <v>0</v>
      </c>
      <c r="M42" s="20">
        <v>0</v>
      </c>
      <c r="N42" s="20">
        <v>0</v>
      </c>
      <c r="O42" s="20">
        <v>0</v>
      </c>
      <c r="P42" s="20">
        <v>0</v>
      </c>
      <c r="Q42" s="20">
        <v>0</v>
      </c>
      <c r="S42" s="20">
        <v>0</v>
      </c>
      <c r="T42" s="20">
        <v>0</v>
      </c>
      <c r="U42" s="20">
        <v>0</v>
      </c>
    </row>
    <row r="43" spans="1:21" x14ac:dyDescent="0.2">
      <c r="A43" s="16">
        <v>450100</v>
      </c>
      <c r="B43" s="17" t="s">
        <v>45</v>
      </c>
      <c r="C43" s="16" t="s">
        <v>46</v>
      </c>
      <c r="D43" s="18">
        <f t="shared" si="0"/>
        <v>450</v>
      </c>
      <c r="E43" s="19">
        <f>SUM(F43:Q43)</f>
        <v>188560</v>
      </c>
      <c r="F43" s="21">
        <v>0</v>
      </c>
      <c r="G43" s="21">
        <v>0</v>
      </c>
      <c r="H43" s="21">
        <v>0</v>
      </c>
      <c r="I43" s="21">
        <v>0</v>
      </c>
      <c r="J43" s="20">
        <v>0</v>
      </c>
      <c r="K43" s="20">
        <v>0</v>
      </c>
      <c r="L43" s="20">
        <v>54860</v>
      </c>
      <c r="M43" s="20">
        <v>40120</v>
      </c>
      <c r="N43" s="20">
        <v>29990</v>
      </c>
      <c r="O43" s="20">
        <v>17760</v>
      </c>
      <c r="P43" s="20">
        <v>25620</v>
      </c>
      <c r="Q43" s="20">
        <v>20210</v>
      </c>
      <c r="S43" s="20">
        <v>0</v>
      </c>
      <c r="T43" s="20">
        <v>0</v>
      </c>
      <c r="U43" s="20">
        <v>0</v>
      </c>
    </row>
    <row r="44" spans="1:21" x14ac:dyDescent="0.2">
      <c r="A44" s="16">
        <v>480000</v>
      </c>
      <c r="B44" s="17" t="s">
        <v>47</v>
      </c>
      <c r="C44" s="16" t="s">
        <v>46</v>
      </c>
      <c r="D44" s="18">
        <f t="shared" si="0"/>
        <v>480</v>
      </c>
      <c r="E44" s="19">
        <f t="shared" si="1"/>
        <v>95252839</v>
      </c>
      <c r="F44" s="21">
        <v>2893633</v>
      </c>
      <c r="G44" s="21">
        <v>3314392</v>
      </c>
      <c r="H44" s="21">
        <v>5749944</v>
      </c>
      <c r="I44" s="21">
        <v>12783406</v>
      </c>
      <c r="J44" s="20">
        <v>18073378</v>
      </c>
      <c r="K44" s="20">
        <v>18139309</v>
      </c>
      <c r="L44" s="20">
        <v>11018707</v>
      </c>
      <c r="M44" s="20">
        <v>7284941</v>
      </c>
      <c r="N44" s="20">
        <v>4552402</v>
      </c>
      <c r="O44" s="20">
        <v>4020487</v>
      </c>
      <c r="P44" s="20">
        <v>3737748</v>
      </c>
      <c r="Q44" s="20">
        <v>3684492</v>
      </c>
      <c r="S44" s="20">
        <v>15473704</v>
      </c>
      <c r="T44" s="20">
        <v>9031733</v>
      </c>
      <c r="U44" s="20">
        <v>4933932</v>
      </c>
    </row>
    <row r="45" spans="1:21" x14ac:dyDescent="0.2">
      <c r="A45" s="16">
        <v>480990</v>
      </c>
      <c r="B45" s="17" t="s">
        <v>48</v>
      </c>
      <c r="C45" s="16" t="s">
        <v>46</v>
      </c>
      <c r="D45" s="18">
        <f t="shared" si="0"/>
        <v>480</v>
      </c>
      <c r="E45" s="19">
        <f t="shared" si="1"/>
        <v>-665107</v>
      </c>
      <c r="F45" s="21">
        <v>-351322</v>
      </c>
      <c r="G45" s="21">
        <v>260259</v>
      </c>
      <c r="H45" s="21">
        <v>961974</v>
      </c>
      <c r="I45" s="21">
        <v>1401522</v>
      </c>
      <c r="J45" s="20">
        <v>835523</v>
      </c>
      <c r="K45" s="20">
        <v>518722</v>
      </c>
      <c r="L45" s="20">
        <v>-1684910</v>
      </c>
      <c r="M45" s="20">
        <v>-1115509</v>
      </c>
      <c r="N45" s="20">
        <v>-968007</v>
      </c>
      <c r="O45" s="20">
        <v>-367631</v>
      </c>
      <c r="P45" s="20">
        <v>-191281</v>
      </c>
      <c r="Q45" s="20">
        <v>35553</v>
      </c>
      <c r="S45" s="20">
        <v>-2031647</v>
      </c>
      <c r="T45" s="20">
        <v>-535346</v>
      </c>
      <c r="U45" s="20">
        <v>-1032378</v>
      </c>
    </row>
    <row r="46" spans="1:21" x14ac:dyDescent="0.2">
      <c r="A46" s="16">
        <v>481000</v>
      </c>
      <c r="B46" s="17" t="s">
        <v>49</v>
      </c>
      <c r="C46" s="16" t="s">
        <v>46</v>
      </c>
      <c r="D46" s="18">
        <f t="shared" si="0"/>
        <v>481</v>
      </c>
      <c r="E46" s="19">
        <f t="shared" si="1"/>
        <v>1866323</v>
      </c>
      <c r="F46" s="21">
        <v>30601</v>
      </c>
      <c r="G46" s="21">
        <v>39664</v>
      </c>
      <c r="H46" s="21">
        <v>65524</v>
      </c>
      <c r="I46" s="21">
        <v>234919</v>
      </c>
      <c r="J46" s="20">
        <v>358370</v>
      </c>
      <c r="K46" s="20">
        <v>451459</v>
      </c>
      <c r="L46" s="20">
        <v>281894</v>
      </c>
      <c r="M46" s="20">
        <v>158436</v>
      </c>
      <c r="N46" s="20">
        <v>80605</v>
      </c>
      <c r="O46" s="20">
        <v>47731</v>
      </c>
      <c r="P46" s="20">
        <v>55364</v>
      </c>
      <c r="Q46" s="20">
        <v>61756</v>
      </c>
      <c r="S46" s="20">
        <v>299874</v>
      </c>
      <c r="T46" s="20">
        <v>162334</v>
      </c>
      <c r="U46" s="20">
        <v>64000</v>
      </c>
    </row>
    <row r="47" spans="1:21" x14ac:dyDescent="0.2">
      <c r="A47" s="16">
        <v>481090</v>
      </c>
      <c r="B47" s="17" t="s">
        <v>50</v>
      </c>
      <c r="C47" s="16" t="s">
        <v>46</v>
      </c>
      <c r="D47" s="18">
        <f t="shared" si="0"/>
        <v>481</v>
      </c>
      <c r="E47" s="19">
        <f t="shared" si="1"/>
        <v>9984</v>
      </c>
      <c r="F47" s="21">
        <v>-3564</v>
      </c>
      <c r="G47" s="21">
        <v>10345</v>
      </c>
      <c r="H47" s="21">
        <v>26485</v>
      </c>
      <c r="I47" s="21">
        <v>3918</v>
      </c>
      <c r="J47" s="20">
        <v>10357</v>
      </c>
      <c r="K47" s="20">
        <v>-7485</v>
      </c>
      <c r="L47" s="20">
        <v>-9354</v>
      </c>
      <c r="M47" s="20">
        <v>-20283</v>
      </c>
      <c r="N47" s="20">
        <v>-2489</v>
      </c>
      <c r="O47" s="20">
        <v>-543</v>
      </c>
      <c r="P47" s="20">
        <v>87</v>
      </c>
      <c r="Q47" s="20">
        <v>2510</v>
      </c>
      <c r="S47" s="20">
        <v>-223</v>
      </c>
      <c r="T47" s="20">
        <v>-24111</v>
      </c>
      <c r="U47" s="20">
        <v>-6851</v>
      </c>
    </row>
    <row r="48" spans="1:21" x14ac:dyDescent="0.2">
      <c r="A48" s="16">
        <v>481200</v>
      </c>
      <c r="B48" s="17" t="s">
        <v>51</v>
      </c>
      <c r="C48" s="16" t="s">
        <v>46</v>
      </c>
      <c r="D48" s="18">
        <f t="shared" si="0"/>
        <v>481</v>
      </c>
      <c r="E48" s="19">
        <f t="shared" si="1"/>
        <v>34646279</v>
      </c>
      <c r="F48" s="21">
        <v>1057525</v>
      </c>
      <c r="G48" s="21">
        <v>1618682</v>
      </c>
      <c r="H48" s="21">
        <v>1925013</v>
      </c>
      <c r="I48" s="21">
        <v>4399860</v>
      </c>
      <c r="J48" s="20">
        <v>6614331</v>
      </c>
      <c r="K48" s="20">
        <v>6971591</v>
      </c>
      <c r="L48" s="20">
        <v>4189121</v>
      </c>
      <c r="M48" s="20">
        <v>2340267</v>
      </c>
      <c r="N48" s="20">
        <v>1795251</v>
      </c>
      <c r="O48" s="20">
        <v>1317502</v>
      </c>
      <c r="P48" s="20">
        <v>1203485</v>
      </c>
      <c r="Q48" s="20">
        <v>1213651</v>
      </c>
      <c r="S48" s="20">
        <v>6311453</v>
      </c>
      <c r="T48" s="20">
        <v>3653364</v>
      </c>
      <c r="U48" s="20">
        <v>1989611</v>
      </c>
    </row>
    <row r="49" spans="1:21" x14ac:dyDescent="0.2">
      <c r="A49" s="16">
        <v>481290</v>
      </c>
      <c r="B49" s="17" t="s">
        <v>52</v>
      </c>
      <c r="C49" s="16" t="s">
        <v>46</v>
      </c>
      <c r="D49" s="18">
        <f t="shared" si="0"/>
        <v>481</v>
      </c>
      <c r="E49" s="19">
        <f t="shared" si="1"/>
        <v>163598</v>
      </c>
      <c r="F49" s="21">
        <v>72302</v>
      </c>
      <c r="G49" s="21">
        <v>-82749</v>
      </c>
      <c r="H49" s="21">
        <v>629826</v>
      </c>
      <c r="I49" s="21">
        <v>494814</v>
      </c>
      <c r="J49" s="20">
        <v>299717</v>
      </c>
      <c r="K49" s="20">
        <v>285147</v>
      </c>
      <c r="L49" s="20">
        <v>-621649</v>
      </c>
      <c r="M49" s="20">
        <v>-397804</v>
      </c>
      <c r="N49" s="20">
        <v>-351972</v>
      </c>
      <c r="O49" s="20">
        <v>-254895</v>
      </c>
      <c r="P49" s="20">
        <v>-64398</v>
      </c>
      <c r="Q49" s="20">
        <v>155259</v>
      </c>
      <c r="S49" s="20">
        <v>-864084</v>
      </c>
      <c r="T49" s="20">
        <v>-441412</v>
      </c>
      <c r="U49" s="20">
        <v>-258719</v>
      </c>
    </row>
    <row r="50" spans="1:21" x14ac:dyDescent="0.2">
      <c r="A50" s="16">
        <v>482000</v>
      </c>
      <c r="B50" s="17" t="s">
        <v>53</v>
      </c>
      <c r="C50" s="16" t="s">
        <v>46</v>
      </c>
      <c r="D50" s="18">
        <f t="shared" si="0"/>
        <v>482</v>
      </c>
      <c r="E50" s="19">
        <f t="shared" si="1"/>
        <v>2249421</v>
      </c>
      <c r="F50" s="21">
        <v>51375</v>
      </c>
      <c r="G50" s="21">
        <v>59464</v>
      </c>
      <c r="H50" s="21">
        <v>115543</v>
      </c>
      <c r="I50" s="21">
        <v>223139</v>
      </c>
      <c r="J50" s="20">
        <v>361313</v>
      </c>
      <c r="K50" s="20">
        <v>394988</v>
      </c>
      <c r="L50" s="20">
        <v>318272</v>
      </c>
      <c r="M50" s="20">
        <v>194780</v>
      </c>
      <c r="N50" s="20">
        <v>167007</v>
      </c>
      <c r="O50" s="20">
        <v>145229</v>
      </c>
      <c r="P50" s="20">
        <v>124055</v>
      </c>
      <c r="Q50" s="20">
        <v>94256</v>
      </c>
      <c r="S50" s="20">
        <v>379103</v>
      </c>
      <c r="T50" s="20">
        <v>225760</v>
      </c>
      <c r="U50" s="20">
        <v>121419</v>
      </c>
    </row>
    <row r="51" spans="1:21" x14ac:dyDescent="0.2">
      <c r="A51" s="16">
        <v>482090</v>
      </c>
      <c r="B51" s="17" t="s">
        <v>54</v>
      </c>
      <c r="C51" s="16" t="s">
        <v>46</v>
      </c>
      <c r="D51" s="18">
        <f t="shared" si="0"/>
        <v>482</v>
      </c>
      <c r="E51" s="19">
        <f t="shared" si="1"/>
        <v>28826</v>
      </c>
      <c r="F51" s="21">
        <v>-25037</v>
      </c>
      <c r="G51" s="21">
        <v>19288</v>
      </c>
      <c r="H51" s="21">
        <v>49551</v>
      </c>
      <c r="I51" s="21">
        <v>22164</v>
      </c>
      <c r="J51" s="20">
        <v>13941</v>
      </c>
      <c r="K51" s="20">
        <v>12969</v>
      </c>
      <c r="L51" s="20">
        <v>-6060</v>
      </c>
      <c r="M51" s="20">
        <v>-65194</v>
      </c>
      <c r="N51" s="20">
        <v>-6525</v>
      </c>
      <c r="O51" s="20">
        <v>-22378</v>
      </c>
      <c r="P51" s="20">
        <v>2541</v>
      </c>
      <c r="Q51" s="20">
        <v>33566</v>
      </c>
      <c r="S51" s="20">
        <v>-31844</v>
      </c>
      <c r="T51" s="20">
        <v>-43379</v>
      </c>
      <c r="U51" s="20">
        <v>-11351</v>
      </c>
    </row>
    <row r="52" spans="1:21" x14ac:dyDescent="0.2">
      <c r="A52" s="16">
        <v>482200</v>
      </c>
      <c r="B52" s="17" t="s">
        <v>55</v>
      </c>
      <c r="C52" s="16" t="s">
        <v>46</v>
      </c>
      <c r="D52" s="18">
        <f t="shared" si="0"/>
        <v>482</v>
      </c>
      <c r="E52" s="19">
        <f t="shared" si="1"/>
        <v>0</v>
      </c>
      <c r="F52" s="21">
        <v>0</v>
      </c>
      <c r="G52" s="21">
        <v>0</v>
      </c>
      <c r="H52" s="21">
        <v>0</v>
      </c>
      <c r="I52" s="21">
        <v>0</v>
      </c>
      <c r="J52" s="20">
        <v>0</v>
      </c>
      <c r="K52" s="20">
        <v>0</v>
      </c>
      <c r="L52" s="20">
        <v>0</v>
      </c>
      <c r="M52" s="20">
        <v>0</v>
      </c>
      <c r="N52" s="20">
        <v>0</v>
      </c>
      <c r="O52" s="20">
        <v>0</v>
      </c>
      <c r="P52" s="20">
        <v>0</v>
      </c>
      <c r="Q52" s="20">
        <v>0</v>
      </c>
      <c r="S52" s="20">
        <v>0</v>
      </c>
      <c r="T52" s="20">
        <v>0</v>
      </c>
      <c r="U52" s="20">
        <v>0</v>
      </c>
    </row>
    <row r="53" spans="1:21" x14ac:dyDescent="0.2">
      <c r="A53" s="16">
        <v>484000</v>
      </c>
      <c r="B53" s="17" t="s">
        <v>56</v>
      </c>
      <c r="C53" s="16" t="s">
        <v>46</v>
      </c>
      <c r="D53" s="18">
        <f t="shared" si="0"/>
        <v>484</v>
      </c>
      <c r="E53" s="19">
        <f t="shared" si="1"/>
        <v>30845</v>
      </c>
      <c r="F53" s="21">
        <v>35</v>
      </c>
      <c r="G53" s="21">
        <v>36</v>
      </c>
      <c r="H53" s="21">
        <v>402</v>
      </c>
      <c r="I53" s="21">
        <v>1413</v>
      </c>
      <c r="J53" s="20">
        <v>5179</v>
      </c>
      <c r="K53" s="20">
        <v>8822</v>
      </c>
      <c r="L53" s="20">
        <v>3656</v>
      </c>
      <c r="M53" s="20">
        <v>2246</v>
      </c>
      <c r="N53" s="20">
        <v>1721</v>
      </c>
      <c r="O53" s="20">
        <v>2048</v>
      </c>
      <c r="P53" s="20">
        <v>2555</v>
      </c>
      <c r="Q53" s="20">
        <v>2732</v>
      </c>
      <c r="S53" s="20">
        <v>6751</v>
      </c>
      <c r="T53" s="20">
        <v>2560</v>
      </c>
      <c r="U53" s="20">
        <v>1204</v>
      </c>
    </row>
    <row r="54" spans="1:21" x14ac:dyDescent="0.2">
      <c r="A54" s="16">
        <v>487001</v>
      </c>
      <c r="B54" s="17" t="s">
        <v>57</v>
      </c>
      <c r="C54" s="16" t="s">
        <v>46</v>
      </c>
      <c r="D54" s="18">
        <f t="shared" si="0"/>
        <v>487</v>
      </c>
      <c r="E54" s="19">
        <f t="shared" si="1"/>
        <v>213643</v>
      </c>
      <c r="F54" s="21">
        <v>13960</v>
      </c>
      <c r="G54" s="21">
        <v>12764</v>
      </c>
      <c r="H54" s="21">
        <v>16164</v>
      </c>
      <c r="I54" s="21">
        <v>27558</v>
      </c>
      <c r="J54" s="20">
        <v>63998</v>
      </c>
      <c r="K54" s="20">
        <v>79199</v>
      </c>
      <c r="L54" s="20">
        <v>0</v>
      </c>
      <c r="M54" s="20">
        <v>0</v>
      </c>
      <c r="N54" s="20">
        <v>0</v>
      </c>
      <c r="O54" s="20">
        <v>0</v>
      </c>
      <c r="P54" s="20">
        <v>0</v>
      </c>
      <c r="Q54" s="20">
        <v>0</v>
      </c>
      <c r="S54" s="20">
        <v>91454</v>
      </c>
      <c r="T54" s="20">
        <v>69742</v>
      </c>
      <c r="U54" s="20">
        <v>42739</v>
      </c>
    </row>
    <row r="55" spans="1:21" x14ac:dyDescent="0.2">
      <c r="A55" s="16">
        <v>488000</v>
      </c>
      <c r="B55" s="24" t="s">
        <v>58</v>
      </c>
      <c r="C55" s="16" t="s">
        <v>46</v>
      </c>
      <c r="D55" s="18">
        <f t="shared" si="0"/>
        <v>488</v>
      </c>
      <c r="E55" s="19">
        <f t="shared" si="1"/>
        <v>35744</v>
      </c>
      <c r="F55" s="21">
        <v>1042</v>
      </c>
      <c r="G55" s="21">
        <v>2323</v>
      </c>
      <c r="H55" s="21">
        <v>1715</v>
      </c>
      <c r="I55" s="21">
        <v>1686</v>
      </c>
      <c r="J55" s="20">
        <v>1183</v>
      </c>
      <c r="K55" s="20">
        <v>1797</v>
      </c>
      <c r="L55" s="20">
        <v>4333</v>
      </c>
      <c r="M55" s="20">
        <v>4333</v>
      </c>
      <c r="N55" s="20">
        <v>4333</v>
      </c>
      <c r="O55" s="20">
        <v>4333</v>
      </c>
      <c r="P55" s="20">
        <v>4333</v>
      </c>
      <c r="Q55" s="20">
        <v>4333</v>
      </c>
      <c r="S55" s="20">
        <v>2673</v>
      </c>
      <c r="T55" s="20">
        <v>-902</v>
      </c>
      <c r="U55" s="20">
        <v>1843</v>
      </c>
    </row>
    <row r="56" spans="1:21" x14ac:dyDescent="0.2">
      <c r="A56" s="16">
        <v>488100</v>
      </c>
      <c r="B56" s="17" t="s">
        <v>59</v>
      </c>
      <c r="C56" s="16" t="s">
        <v>46</v>
      </c>
      <c r="D56" s="18">
        <f t="shared" si="0"/>
        <v>488</v>
      </c>
      <c r="E56" s="19">
        <f t="shared" si="1"/>
        <v>0</v>
      </c>
      <c r="F56" s="21">
        <v>0</v>
      </c>
      <c r="G56" s="21">
        <v>0</v>
      </c>
      <c r="H56" s="21">
        <v>0</v>
      </c>
      <c r="I56" s="21">
        <v>0</v>
      </c>
      <c r="J56" s="20">
        <v>0</v>
      </c>
      <c r="K56" s="20">
        <v>0</v>
      </c>
      <c r="L56" s="20">
        <v>0</v>
      </c>
      <c r="M56" s="20">
        <v>0</v>
      </c>
      <c r="N56" s="20">
        <v>0</v>
      </c>
      <c r="O56" s="20">
        <v>0</v>
      </c>
      <c r="P56" s="20">
        <v>0</v>
      </c>
      <c r="Q56" s="20">
        <v>0</v>
      </c>
      <c r="S56" s="20">
        <v>0</v>
      </c>
      <c r="T56" s="20">
        <v>0</v>
      </c>
      <c r="U56" s="20">
        <v>0</v>
      </c>
    </row>
    <row r="57" spans="1:21" x14ac:dyDescent="0.2">
      <c r="A57" s="16">
        <v>489000</v>
      </c>
      <c r="B57" s="17" t="s">
        <v>60</v>
      </c>
      <c r="C57" s="16" t="s">
        <v>46</v>
      </c>
      <c r="D57" s="18">
        <f t="shared" si="0"/>
        <v>489</v>
      </c>
      <c r="E57" s="19">
        <f t="shared" si="1"/>
        <v>3418230</v>
      </c>
      <c r="F57" s="21">
        <v>102686</v>
      </c>
      <c r="G57" s="21">
        <v>124928</v>
      </c>
      <c r="H57" s="21">
        <v>112915</v>
      </c>
      <c r="I57" s="21">
        <v>111067</v>
      </c>
      <c r="J57" s="20">
        <v>123169</v>
      </c>
      <c r="K57" s="20">
        <v>86495</v>
      </c>
      <c r="L57" s="20">
        <v>348658</v>
      </c>
      <c r="M57" s="20">
        <v>375216</v>
      </c>
      <c r="N57" s="20">
        <v>437911</v>
      </c>
      <c r="O57" s="20">
        <v>501104</v>
      </c>
      <c r="P57" s="20">
        <v>545175</v>
      </c>
      <c r="Q57" s="20">
        <v>548906</v>
      </c>
      <c r="S57" s="20">
        <v>93300</v>
      </c>
      <c r="T57" s="20">
        <v>94329</v>
      </c>
      <c r="U57" s="20">
        <v>98553</v>
      </c>
    </row>
    <row r="58" spans="1:21" x14ac:dyDescent="0.2">
      <c r="A58" s="16">
        <v>489010</v>
      </c>
      <c r="B58" s="17" t="s">
        <v>61</v>
      </c>
      <c r="C58" s="16" t="s">
        <v>46</v>
      </c>
      <c r="D58" s="18">
        <f t="shared" si="0"/>
        <v>489</v>
      </c>
      <c r="E58" s="19">
        <f t="shared" si="1"/>
        <v>1795608</v>
      </c>
      <c r="F58" s="21">
        <v>149634</v>
      </c>
      <c r="G58" s="21">
        <v>149634</v>
      </c>
      <c r="H58" s="21">
        <v>149634</v>
      </c>
      <c r="I58" s="21">
        <v>149634</v>
      </c>
      <c r="J58" s="20">
        <v>149634</v>
      </c>
      <c r="K58" s="20">
        <v>149634</v>
      </c>
      <c r="L58" s="20">
        <v>149634</v>
      </c>
      <c r="M58" s="20">
        <v>149634</v>
      </c>
      <c r="N58" s="20">
        <v>149634</v>
      </c>
      <c r="O58" s="20">
        <v>149634</v>
      </c>
      <c r="P58" s="20">
        <v>149634</v>
      </c>
      <c r="Q58" s="20">
        <v>149634</v>
      </c>
      <c r="S58" s="20">
        <v>149634</v>
      </c>
      <c r="T58" s="20">
        <v>149634</v>
      </c>
      <c r="U58" s="20">
        <v>149634</v>
      </c>
    </row>
    <row r="59" spans="1:21" x14ac:dyDescent="0.2">
      <c r="A59" s="16">
        <v>489020</v>
      </c>
      <c r="B59" s="17" t="s">
        <v>62</v>
      </c>
      <c r="C59" s="16" t="s">
        <v>46</v>
      </c>
      <c r="D59" s="18">
        <f t="shared" si="0"/>
        <v>489</v>
      </c>
      <c r="E59" s="19">
        <f t="shared" si="1"/>
        <v>3676608</v>
      </c>
      <c r="F59" s="21">
        <v>411974</v>
      </c>
      <c r="G59" s="21">
        <v>114799</v>
      </c>
      <c r="H59" s="21">
        <v>196998</v>
      </c>
      <c r="I59" s="21">
        <v>612457</v>
      </c>
      <c r="J59" s="20">
        <v>375948</v>
      </c>
      <c r="K59" s="20">
        <v>316449</v>
      </c>
      <c r="L59" s="20">
        <v>370599</v>
      </c>
      <c r="M59" s="20">
        <v>257053</v>
      </c>
      <c r="N59" s="20">
        <v>252806</v>
      </c>
      <c r="O59" s="20">
        <v>246447</v>
      </c>
      <c r="P59" s="20">
        <v>259093</v>
      </c>
      <c r="Q59" s="20">
        <v>261985</v>
      </c>
      <c r="S59" s="20">
        <v>223397</v>
      </c>
      <c r="T59" s="20">
        <v>174835</v>
      </c>
      <c r="U59" s="20">
        <v>144133</v>
      </c>
    </row>
    <row r="60" spans="1:21" x14ac:dyDescent="0.2">
      <c r="A60" s="16">
        <v>489025</v>
      </c>
      <c r="B60" s="17" t="s">
        <v>63</v>
      </c>
      <c r="C60" s="16" t="s">
        <v>46</v>
      </c>
      <c r="D60" s="18">
        <f t="shared" si="0"/>
        <v>489</v>
      </c>
      <c r="E60" s="19">
        <f t="shared" si="1"/>
        <v>64271</v>
      </c>
      <c r="F60" s="21">
        <v>22356</v>
      </c>
      <c r="G60" s="21">
        <v>-8763</v>
      </c>
      <c r="H60" s="21">
        <v>49624</v>
      </c>
      <c r="I60" s="21">
        <v>48559</v>
      </c>
      <c r="J60" s="20">
        <v>32779</v>
      </c>
      <c r="K60" s="20">
        <v>-24865</v>
      </c>
      <c r="L60" s="20">
        <v>-24544</v>
      </c>
      <c r="M60" s="20">
        <v>-16172</v>
      </c>
      <c r="N60" s="20">
        <v>-14811</v>
      </c>
      <c r="O60" s="20">
        <v>-6965</v>
      </c>
      <c r="P60" s="20">
        <v>893</v>
      </c>
      <c r="Q60" s="20">
        <v>6180</v>
      </c>
      <c r="S60" s="20">
        <v>-57667</v>
      </c>
      <c r="T60" s="20">
        <v>-32853</v>
      </c>
      <c r="U60" s="20">
        <v>-19778</v>
      </c>
    </row>
    <row r="61" spans="1:21" x14ac:dyDescent="0.2">
      <c r="A61" s="16">
        <v>489030</v>
      </c>
      <c r="B61" s="17" t="s">
        <v>64</v>
      </c>
      <c r="C61" s="16" t="s">
        <v>46</v>
      </c>
      <c r="D61" s="18">
        <f t="shared" si="0"/>
        <v>489</v>
      </c>
      <c r="E61" s="19">
        <f t="shared" si="1"/>
        <v>5717662</v>
      </c>
      <c r="F61" s="21">
        <v>313668</v>
      </c>
      <c r="G61" s="21">
        <v>373625</v>
      </c>
      <c r="H61" s="21">
        <v>378361</v>
      </c>
      <c r="I61" s="21">
        <v>437765</v>
      </c>
      <c r="J61" s="20">
        <v>522086</v>
      </c>
      <c r="K61" s="20">
        <v>451290</v>
      </c>
      <c r="L61" s="20">
        <v>562983</v>
      </c>
      <c r="M61" s="20">
        <v>492870</v>
      </c>
      <c r="N61" s="20">
        <v>499686</v>
      </c>
      <c r="O61" s="20">
        <v>541217</v>
      </c>
      <c r="P61" s="20">
        <v>554897</v>
      </c>
      <c r="Q61" s="20">
        <v>589214</v>
      </c>
      <c r="S61" s="20">
        <v>431266</v>
      </c>
      <c r="T61" s="20">
        <v>360616</v>
      </c>
      <c r="U61" s="20">
        <v>351767</v>
      </c>
    </row>
    <row r="62" spans="1:21" x14ac:dyDescent="0.2">
      <c r="A62" s="16">
        <v>489035</v>
      </c>
      <c r="B62" s="17" t="s">
        <v>65</v>
      </c>
      <c r="C62" s="16" t="s">
        <v>46</v>
      </c>
      <c r="D62" s="18">
        <f t="shared" si="0"/>
        <v>489</v>
      </c>
      <c r="E62" s="19">
        <f t="shared" si="1"/>
        <v>8837</v>
      </c>
      <c r="F62" s="21">
        <v>-9527</v>
      </c>
      <c r="G62" s="21">
        <v>30427</v>
      </c>
      <c r="H62" s="21">
        <v>61943</v>
      </c>
      <c r="I62" s="21">
        <v>16579</v>
      </c>
      <c r="J62" s="20">
        <v>32517</v>
      </c>
      <c r="K62" s="20">
        <v>-73222</v>
      </c>
      <c r="L62" s="20">
        <v>-10009</v>
      </c>
      <c r="M62" s="20">
        <v>-41948</v>
      </c>
      <c r="N62" s="20">
        <v>-10529</v>
      </c>
      <c r="O62" s="20">
        <v>-1409</v>
      </c>
      <c r="P62" s="20">
        <v>2073</v>
      </c>
      <c r="Q62" s="20">
        <v>11942</v>
      </c>
      <c r="S62" s="20">
        <v>-3589</v>
      </c>
      <c r="T62" s="20">
        <v>-54579</v>
      </c>
      <c r="U62" s="20">
        <v>-20217</v>
      </c>
    </row>
    <row r="63" spans="1:21" x14ac:dyDescent="0.2">
      <c r="A63" s="16">
        <v>489040</v>
      </c>
      <c r="B63" s="17" t="s">
        <v>66</v>
      </c>
      <c r="C63" s="16" t="s">
        <v>46</v>
      </c>
      <c r="D63" s="18">
        <f t="shared" si="0"/>
        <v>489</v>
      </c>
      <c r="E63" s="19">
        <f t="shared" si="1"/>
        <v>832124</v>
      </c>
      <c r="F63" s="21">
        <v>31881</v>
      </c>
      <c r="G63" s="21">
        <v>49897</v>
      </c>
      <c r="H63" s="21">
        <v>76554</v>
      </c>
      <c r="I63" s="21">
        <v>119510</v>
      </c>
      <c r="J63" s="20">
        <v>154533</v>
      </c>
      <c r="K63" s="20">
        <v>117297</v>
      </c>
      <c r="L63" s="20">
        <v>94193</v>
      </c>
      <c r="M63" s="20">
        <v>61487</v>
      </c>
      <c r="N63" s="20">
        <v>43774</v>
      </c>
      <c r="O63" s="20">
        <v>27721</v>
      </c>
      <c r="P63" s="20">
        <v>27733</v>
      </c>
      <c r="Q63" s="20">
        <v>27544</v>
      </c>
      <c r="S63" s="20">
        <v>87465</v>
      </c>
      <c r="T63" s="20">
        <v>69775</v>
      </c>
      <c r="U63" s="20">
        <v>48440</v>
      </c>
    </row>
    <row r="64" spans="1:21" x14ac:dyDescent="0.2">
      <c r="A64" s="16">
        <v>489045</v>
      </c>
      <c r="B64" s="17" t="s">
        <v>67</v>
      </c>
      <c r="C64" s="16" t="s">
        <v>46</v>
      </c>
      <c r="D64" s="18">
        <f t="shared" si="0"/>
        <v>489</v>
      </c>
      <c r="E64" s="19">
        <f t="shared" si="1"/>
        <v>28930</v>
      </c>
      <c r="F64" s="21">
        <v>-7533</v>
      </c>
      <c r="G64" s="21">
        <v>12353</v>
      </c>
      <c r="H64" s="21">
        <v>26626</v>
      </c>
      <c r="I64" s="21">
        <v>12439</v>
      </c>
      <c r="J64" s="20">
        <v>9893</v>
      </c>
      <c r="K64" s="20">
        <v>-13787</v>
      </c>
      <c r="L64" s="20">
        <v>-338</v>
      </c>
      <c r="M64" s="20">
        <v>-12398</v>
      </c>
      <c r="N64" s="20">
        <v>-762</v>
      </c>
      <c r="O64" s="20">
        <v>-1048</v>
      </c>
      <c r="P64" s="20">
        <v>641</v>
      </c>
      <c r="Q64" s="20">
        <v>2844</v>
      </c>
      <c r="S64" s="20">
        <v>-12132</v>
      </c>
      <c r="T64" s="20">
        <v>-20123</v>
      </c>
      <c r="U64" s="20">
        <v>-5964</v>
      </c>
    </row>
    <row r="65" spans="1:21" x14ac:dyDescent="0.2">
      <c r="A65" s="16">
        <v>489200</v>
      </c>
      <c r="B65" s="17" t="s">
        <v>68</v>
      </c>
      <c r="C65" s="16" t="s">
        <v>46</v>
      </c>
      <c r="D65" s="18">
        <f t="shared" si="0"/>
        <v>489</v>
      </c>
      <c r="E65" s="19">
        <f t="shared" si="1"/>
        <v>-149</v>
      </c>
      <c r="F65" s="21">
        <v>-170</v>
      </c>
      <c r="G65" s="21">
        <v>0</v>
      </c>
      <c r="H65" s="21">
        <v>0</v>
      </c>
      <c r="I65" s="21">
        <v>0</v>
      </c>
      <c r="J65" s="20">
        <v>0</v>
      </c>
      <c r="K65" s="20">
        <v>21</v>
      </c>
      <c r="L65" s="20">
        <v>0</v>
      </c>
      <c r="M65" s="20">
        <v>0</v>
      </c>
      <c r="N65" s="20">
        <v>0</v>
      </c>
      <c r="O65" s="20">
        <v>0</v>
      </c>
      <c r="P65" s="20">
        <v>0</v>
      </c>
      <c r="Q65" s="20">
        <v>0</v>
      </c>
      <c r="S65" s="20">
        <v>0</v>
      </c>
      <c r="T65" s="20">
        <v>0</v>
      </c>
      <c r="U65" s="20">
        <v>0</v>
      </c>
    </row>
    <row r="66" spans="1:21" x14ac:dyDescent="0.2">
      <c r="A66" s="16">
        <v>495031</v>
      </c>
      <c r="B66" s="29" t="s">
        <v>69</v>
      </c>
      <c r="C66" s="16" t="s">
        <v>46</v>
      </c>
      <c r="D66" s="18">
        <f t="shared" si="0"/>
        <v>495</v>
      </c>
      <c r="E66" s="19">
        <f t="shared" si="1"/>
        <v>2581</v>
      </c>
      <c r="F66" s="21">
        <v>1561</v>
      </c>
      <c r="G66" s="21">
        <v>215</v>
      </c>
      <c r="H66" s="21">
        <v>161</v>
      </c>
      <c r="I66" s="21">
        <v>16</v>
      </c>
      <c r="J66" s="21">
        <v>333</v>
      </c>
      <c r="K66" s="20">
        <v>295</v>
      </c>
      <c r="L66" s="20">
        <v>0</v>
      </c>
      <c r="M66" s="20">
        <v>0</v>
      </c>
      <c r="N66" s="20">
        <v>0</v>
      </c>
      <c r="O66" s="20">
        <v>0</v>
      </c>
      <c r="P66" s="20">
        <v>0</v>
      </c>
      <c r="Q66" s="20">
        <v>0</v>
      </c>
      <c r="S66" s="20">
        <v>649</v>
      </c>
      <c r="T66" s="20">
        <v>632</v>
      </c>
      <c r="U66" s="20">
        <v>231</v>
      </c>
    </row>
    <row r="67" spans="1:21" x14ac:dyDescent="0.2">
      <c r="A67" s="16">
        <v>496020</v>
      </c>
      <c r="B67" s="29" t="s">
        <v>70</v>
      </c>
      <c r="C67" s="16" t="s">
        <v>46</v>
      </c>
      <c r="D67" s="18">
        <f>VALUE(LEFT(A67,3))</f>
        <v>496</v>
      </c>
      <c r="E67" s="19">
        <f>SUM(F67:Q67)</f>
        <v>0</v>
      </c>
      <c r="F67" s="21">
        <v>0</v>
      </c>
      <c r="G67" s="21">
        <v>0</v>
      </c>
      <c r="H67" s="21">
        <v>0</v>
      </c>
      <c r="I67" s="21">
        <v>0</v>
      </c>
      <c r="J67" s="21">
        <v>0</v>
      </c>
      <c r="K67" s="20">
        <v>0</v>
      </c>
      <c r="L67" s="20">
        <v>0</v>
      </c>
      <c r="M67" s="20">
        <v>0</v>
      </c>
      <c r="N67" s="20">
        <v>0</v>
      </c>
      <c r="O67" s="20">
        <v>0</v>
      </c>
      <c r="P67" s="20">
        <v>0</v>
      </c>
      <c r="Q67" s="20">
        <v>0</v>
      </c>
      <c r="S67" s="20">
        <v>0</v>
      </c>
      <c r="T67" s="20">
        <v>0</v>
      </c>
      <c r="U67" s="20">
        <v>0</v>
      </c>
    </row>
    <row r="68" spans="1:21" x14ac:dyDescent="0.2">
      <c r="A68" s="16">
        <v>711000</v>
      </c>
      <c r="B68" s="17" t="s">
        <v>71</v>
      </c>
      <c r="C68" s="16" t="s">
        <v>72</v>
      </c>
      <c r="D68" s="18">
        <f t="shared" si="0"/>
        <v>711</v>
      </c>
      <c r="E68" s="19">
        <f t="shared" ref="E68:E119" si="4">SUM(F68:Q68)</f>
        <v>0</v>
      </c>
      <c r="F68" s="21">
        <v>0</v>
      </c>
      <c r="G68" s="21">
        <v>0</v>
      </c>
      <c r="H68" s="21">
        <v>0</v>
      </c>
      <c r="I68" s="21">
        <v>0</v>
      </c>
      <c r="J68" s="21">
        <v>0</v>
      </c>
      <c r="K68" s="20">
        <v>0</v>
      </c>
      <c r="L68" s="20">
        <v>0</v>
      </c>
      <c r="M68" s="20">
        <v>0</v>
      </c>
      <c r="N68" s="20">
        <v>0</v>
      </c>
      <c r="O68" s="20">
        <v>0</v>
      </c>
      <c r="P68" s="20">
        <v>0</v>
      </c>
      <c r="Q68" s="20">
        <v>0</v>
      </c>
      <c r="S68" s="20">
        <v>0</v>
      </c>
      <c r="T68" s="20">
        <v>0</v>
      </c>
      <c r="U68" s="20">
        <v>0</v>
      </c>
    </row>
    <row r="69" spans="1:21" x14ac:dyDescent="0.2">
      <c r="A69" s="16">
        <v>712000</v>
      </c>
      <c r="B69" s="17" t="s">
        <v>73</v>
      </c>
      <c r="C69" s="16" t="s">
        <v>72</v>
      </c>
      <c r="D69" s="18">
        <f t="shared" si="0"/>
        <v>712</v>
      </c>
      <c r="E69" s="19">
        <f t="shared" si="4"/>
        <v>0</v>
      </c>
      <c r="F69" s="21">
        <v>0</v>
      </c>
      <c r="G69" s="21">
        <v>0</v>
      </c>
      <c r="H69" s="21">
        <v>0</v>
      </c>
      <c r="I69" s="21">
        <v>0</v>
      </c>
      <c r="J69" s="21">
        <v>0</v>
      </c>
      <c r="K69" s="20">
        <v>0</v>
      </c>
      <c r="L69" s="20">
        <v>0</v>
      </c>
      <c r="M69" s="20">
        <v>0</v>
      </c>
      <c r="N69" s="20">
        <v>0</v>
      </c>
      <c r="O69" s="20">
        <v>0</v>
      </c>
      <c r="P69" s="20">
        <v>0</v>
      </c>
      <c r="Q69" s="20">
        <v>0</v>
      </c>
      <c r="S69" s="20">
        <v>0</v>
      </c>
      <c r="T69" s="20">
        <v>0</v>
      </c>
      <c r="U69" s="20">
        <v>0</v>
      </c>
    </row>
    <row r="70" spans="1:21" x14ac:dyDescent="0.2">
      <c r="A70" s="16">
        <v>717000</v>
      </c>
      <c r="B70" s="17" t="s">
        <v>74</v>
      </c>
      <c r="C70" s="16" t="s">
        <v>72</v>
      </c>
      <c r="D70" s="18">
        <f t="shared" si="0"/>
        <v>717</v>
      </c>
      <c r="E70" s="19">
        <f t="shared" si="4"/>
        <v>0</v>
      </c>
      <c r="F70" s="21">
        <v>0</v>
      </c>
      <c r="G70" s="21">
        <v>0</v>
      </c>
      <c r="H70" s="21">
        <v>0</v>
      </c>
      <c r="I70" s="21">
        <v>0</v>
      </c>
      <c r="J70" s="21">
        <v>0</v>
      </c>
      <c r="K70" s="20">
        <v>0</v>
      </c>
      <c r="L70" s="20">
        <v>0</v>
      </c>
      <c r="M70" s="20">
        <v>0</v>
      </c>
      <c r="N70" s="20">
        <v>0</v>
      </c>
      <c r="O70" s="20">
        <v>0</v>
      </c>
      <c r="P70" s="20">
        <v>0</v>
      </c>
      <c r="Q70" s="20">
        <v>0</v>
      </c>
      <c r="S70" s="20">
        <v>0</v>
      </c>
      <c r="T70" s="20">
        <v>0</v>
      </c>
      <c r="U70" s="20">
        <v>0</v>
      </c>
    </row>
    <row r="71" spans="1:21" x14ac:dyDescent="0.2">
      <c r="A71" s="16">
        <v>728000</v>
      </c>
      <c r="B71" s="30" t="s">
        <v>75</v>
      </c>
      <c r="C71" s="16" t="s">
        <v>72</v>
      </c>
      <c r="D71" s="18">
        <f t="shared" si="0"/>
        <v>728</v>
      </c>
      <c r="E71" s="19">
        <f t="shared" si="4"/>
        <v>0</v>
      </c>
      <c r="F71" s="21">
        <v>0</v>
      </c>
      <c r="G71" s="21">
        <v>0</v>
      </c>
      <c r="H71" s="21">
        <v>0</v>
      </c>
      <c r="I71" s="21">
        <v>0</v>
      </c>
      <c r="J71" s="21">
        <v>0</v>
      </c>
      <c r="K71" s="20">
        <v>0</v>
      </c>
      <c r="L71" s="20">
        <v>0</v>
      </c>
      <c r="M71" s="20">
        <v>0</v>
      </c>
      <c r="N71" s="20">
        <v>0</v>
      </c>
      <c r="O71" s="20">
        <v>0</v>
      </c>
      <c r="P71" s="20">
        <v>0</v>
      </c>
      <c r="Q71" s="20">
        <v>0</v>
      </c>
      <c r="S71" s="20">
        <v>0</v>
      </c>
      <c r="T71" s="20">
        <v>0</v>
      </c>
      <c r="U71" s="20">
        <v>0</v>
      </c>
    </row>
    <row r="72" spans="1:21" x14ac:dyDescent="0.2">
      <c r="A72" s="16">
        <v>735000</v>
      </c>
      <c r="B72" s="30" t="s">
        <v>76</v>
      </c>
      <c r="C72" s="16" t="s">
        <v>72</v>
      </c>
      <c r="D72" s="18">
        <f t="shared" si="0"/>
        <v>735</v>
      </c>
      <c r="E72" s="19">
        <f t="shared" si="4"/>
        <v>1627</v>
      </c>
      <c r="F72" s="21">
        <v>260</v>
      </c>
      <c r="G72" s="21">
        <v>281</v>
      </c>
      <c r="H72" s="21">
        <v>309</v>
      </c>
      <c r="I72" s="21">
        <v>272</v>
      </c>
      <c r="J72" s="21">
        <v>257</v>
      </c>
      <c r="K72" s="20">
        <v>248</v>
      </c>
      <c r="L72" s="20">
        <v>0</v>
      </c>
      <c r="M72" s="20">
        <v>0</v>
      </c>
      <c r="N72" s="20">
        <v>0</v>
      </c>
      <c r="O72" s="20">
        <v>0</v>
      </c>
      <c r="P72" s="20">
        <v>0</v>
      </c>
      <c r="Q72" s="20">
        <v>0</v>
      </c>
      <c r="S72" s="20">
        <v>212</v>
      </c>
      <c r="T72" s="20">
        <v>214</v>
      </c>
      <c r="U72" s="20">
        <v>203</v>
      </c>
    </row>
    <row r="73" spans="1:21" x14ac:dyDescent="0.2">
      <c r="A73" s="16">
        <v>742000</v>
      </c>
      <c r="B73" s="29" t="s">
        <v>77</v>
      </c>
      <c r="C73" s="16" t="s">
        <v>78</v>
      </c>
      <c r="D73" s="18">
        <f t="shared" si="0"/>
        <v>742</v>
      </c>
      <c r="E73" s="19">
        <f t="shared" si="4"/>
        <v>0</v>
      </c>
      <c r="F73" s="21">
        <v>0</v>
      </c>
      <c r="G73" s="21">
        <v>0</v>
      </c>
      <c r="H73" s="21">
        <v>0</v>
      </c>
      <c r="I73" s="21">
        <v>0</v>
      </c>
      <c r="J73" s="21">
        <v>0</v>
      </c>
      <c r="K73" s="20">
        <v>0</v>
      </c>
      <c r="L73" s="20">
        <v>0</v>
      </c>
      <c r="M73" s="20">
        <v>0</v>
      </c>
      <c r="N73" s="20">
        <v>0</v>
      </c>
      <c r="O73" s="20">
        <v>0</v>
      </c>
      <c r="P73" s="20">
        <v>0</v>
      </c>
      <c r="Q73" s="20">
        <v>0</v>
      </c>
      <c r="S73" s="20">
        <v>0</v>
      </c>
      <c r="T73" s="20">
        <v>0</v>
      </c>
      <c r="U73" s="20">
        <v>0</v>
      </c>
    </row>
    <row r="74" spans="1:21" x14ac:dyDescent="0.2">
      <c r="A74" s="16">
        <v>801000</v>
      </c>
      <c r="B74" s="30" t="s">
        <v>79</v>
      </c>
      <c r="C74" s="16" t="s">
        <v>80</v>
      </c>
      <c r="D74" s="18">
        <f t="shared" si="0"/>
        <v>801</v>
      </c>
      <c r="E74" s="19">
        <f t="shared" si="4"/>
        <v>60902259</v>
      </c>
      <c r="F74" s="21">
        <v>2250859</v>
      </c>
      <c r="G74" s="21">
        <v>2773349</v>
      </c>
      <c r="H74" s="21">
        <v>4275901</v>
      </c>
      <c r="I74" s="21">
        <v>8191927</v>
      </c>
      <c r="J74" s="21">
        <v>14288793</v>
      </c>
      <c r="K74" s="20">
        <v>10207874</v>
      </c>
      <c r="L74" s="20">
        <v>6329122</v>
      </c>
      <c r="M74" s="20">
        <v>3683966</v>
      </c>
      <c r="N74" s="20">
        <v>2407160</v>
      </c>
      <c r="O74" s="20">
        <v>2214036</v>
      </c>
      <c r="P74" s="20">
        <v>2133187</v>
      </c>
      <c r="Q74" s="20">
        <v>2146085</v>
      </c>
      <c r="S74" s="20">
        <v>6604187</v>
      </c>
      <c r="T74" s="20">
        <v>5203836</v>
      </c>
      <c r="U74" s="20">
        <v>4591992</v>
      </c>
    </row>
    <row r="75" spans="1:21" x14ac:dyDescent="0.2">
      <c r="A75" s="16">
        <v>801001</v>
      </c>
      <c r="B75" s="30" t="s">
        <v>81</v>
      </c>
      <c r="C75" s="16" t="s">
        <v>80</v>
      </c>
      <c r="D75" s="18">
        <f t="shared" si="0"/>
        <v>801</v>
      </c>
      <c r="E75" s="19">
        <f t="shared" si="4"/>
        <v>194201</v>
      </c>
      <c r="F75" s="21">
        <v>1747</v>
      </c>
      <c r="G75" s="21">
        <v>0</v>
      </c>
      <c r="H75" s="21">
        <v>17765</v>
      </c>
      <c r="I75" s="21">
        <v>54240</v>
      </c>
      <c r="J75" s="21">
        <v>64866</v>
      </c>
      <c r="K75" s="20">
        <v>55583</v>
      </c>
      <c r="L75" s="20">
        <v>0</v>
      </c>
      <c r="M75" s="20">
        <v>0</v>
      </c>
      <c r="N75" s="20">
        <v>0</v>
      </c>
      <c r="O75" s="20">
        <v>0</v>
      </c>
      <c r="P75" s="20">
        <v>0</v>
      </c>
      <c r="Q75" s="20">
        <v>0</v>
      </c>
      <c r="S75" s="20">
        <v>31231</v>
      </c>
      <c r="T75" s="20">
        <v>14557</v>
      </c>
      <c r="U75" s="20">
        <v>583</v>
      </c>
    </row>
    <row r="76" spans="1:21" x14ac:dyDescent="0.2">
      <c r="A76" s="16">
        <v>804000</v>
      </c>
      <c r="B76" s="30" t="s">
        <v>82</v>
      </c>
      <c r="C76" s="16" t="s">
        <v>80</v>
      </c>
      <c r="D76" s="18">
        <f t="shared" si="0"/>
        <v>804</v>
      </c>
      <c r="E76" s="19">
        <f t="shared" si="4"/>
        <v>295</v>
      </c>
      <c r="F76" s="21">
        <v>47</v>
      </c>
      <c r="G76" s="21">
        <v>49</v>
      </c>
      <c r="H76" s="21">
        <v>0</v>
      </c>
      <c r="I76" s="21">
        <v>100</v>
      </c>
      <c r="J76" s="21">
        <v>52</v>
      </c>
      <c r="K76" s="20">
        <v>47</v>
      </c>
      <c r="L76" s="20">
        <v>0</v>
      </c>
      <c r="M76" s="20">
        <v>0</v>
      </c>
      <c r="N76" s="20">
        <v>0</v>
      </c>
      <c r="O76" s="20">
        <v>0</v>
      </c>
      <c r="P76" s="20">
        <v>0</v>
      </c>
      <c r="Q76" s="20">
        <v>0</v>
      </c>
      <c r="S76" s="20">
        <v>45</v>
      </c>
      <c r="T76" s="20">
        <v>44</v>
      </c>
      <c r="U76" s="20">
        <v>49</v>
      </c>
    </row>
    <row r="77" spans="1:21" x14ac:dyDescent="0.2">
      <c r="A77" s="16">
        <v>805002</v>
      </c>
      <c r="B77" s="30" t="s">
        <v>83</v>
      </c>
      <c r="C77" s="16" t="s">
        <v>80</v>
      </c>
      <c r="D77" s="18">
        <f t="shared" si="0"/>
        <v>805</v>
      </c>
      <c r="E77" s="19">
        <f t="shared" si="4"/>
        <v>-6249365</v>
      </c>
      <c r="F77" s="21">
        <v>-1332830</v>
      </c>
      <c r="G77" s="21">
        <v>-1338223</v>
      </c>
      <c r="H77" s="21">
        <v>-2182153</v>
      </c>
      <c r="I77" s="21">
        <v>-484446</v>
      </c>
      <c r="J77" s="21">
        <v>-2538639</v>
      </c>
      <c r="K77" s="20">
        <v>1626926</v>
      </c>
      <c r="L77" s="20">
        <v>0</v>
      </c>
      <c r="M77" s="20">
        <v>0</v>
      </c>
      <c r="N77" s="20">
        <v>0</v>
      </c>
      <c r="O77" s="20">
        <v>0</v>
      </c>
      <c r="P77" s="20">
        <v>0</v>
      </c>
      <c r="Q77" s="20">
        <v>0</v>
      </c>
      <c r="S77" s="20">
        <v>4889702</v>
      </c>
      <c r="T77" s="20">
        <v>998156</v>
      </c>
      <c r="U77" s="20">
        <v>-1643647</v>
      </c>
    </row>
    <row r="78" spans="1:21" x14ac:dyDescent="0.2">
      <c r="A78" s="16">
        <v>805003</v>
      </c>
      <c r="B78" s="25" t="s">
        <v>84</v>
      </c>
      <c r="C78" s="16" t="s">
        <v>80</v>
      </c>
      <c r="D78" s="18">
        <f t="shared" ref="D78:D141" si="5">VALUE(LEFT(A78,3))</f>
        <v>805</v>
      </c>
      <c r="E78" s="19">
        <f>SUM(F78:Q78)</f>
        <v>2131936</v>
      </c>
      <c r="F78" s="21">
        <v>170211</v>
      </c>
      <c r="G78" s="21">
        <v>153285</v>
      </c>
      <c r="H78" s="21">
        <v>2508736</v>
      </c>
      <c r="I78" s="21">
        <v>777008</v>
      </c>
      <c r="J78" s="21">
        <v>1198772</v>
      </c>
      <c r="K78" s="20">
        <v>827349</v>
      </c>
      <c r="L78" s="20">
        <v>-1288658</v>
      </c>
      <c r="M78" s="20">
        <v>-802367</v>
      </c>
      <c r="N78" s="20">
        <v>-753002</v>
      </c>
      <c r="O78" s="20">
        <v>-555260</v>
      </c>
      <c r="P78" s="20">
        <v>-269243</v>
      </c>
      <c r="Q78" s="20">
        <v>165105</v>
      </c>
      <c r="S78" s="20">
        <v>-2793257</v>
      </c>
      <c r="T78" s="20">
        <v>-956993</v>
      </c>
      <c r="U78" s="20">
        <v>-1232065</v>
      </c>
    </row>
    <row r="79" spans="1:21" x14ac:dyDescent="0.2">
      <c r="A79" s="16">
        <v>807000</v>
      </c>
      <c r="B79" s="30" t="s">
        <v>85</v>
      </c>
      <c r="C79" s="16" t="s">
        <v>72</v>
      </c>
      <c r="D79" s="18">
        <f t="shared" si="5"/>
        <v>807</v>
      </c>
      <c r="E79" s="19">
        <f t="shared" si="4"/>
        <v>633245</v>
      </c>
      <c r="F79" s="21">
        <v>42982</v>
      </c>
      <c r="G79" s="21">
        <v>76210</v>
      </c>
      <c r="H79" s="21">
        <v>55838</v>
      </c>
      <c r="I79" s="21">
        <v>51634</v>
      </c>
      <c r="J79" s="21">
        <v>48072</v>
      </c>
      <c r="K79" s="20">
        <v>59495</v>
      </c>
      <c r="L79" s="20">
        <v>50191</v>
      </c>
      <c r="M79" s="20">
        <v>49105</v>
      </c>
      <c r="N79" s="20">
        <v>53040</v>
      </c>
      <c r="O79" s="20">
        <v>48753</v>
      </c>
      <c r="P79" s="20">
        <v>48894</v>
      </c>
      <c r="Q79" s="20">
        <v>49031</v>
      </c>
      <c r="S79" s="20">
        <v>47160</v>
      </c>
      <c r="T79" s="20">
        <v>48672</v>
      </c>
      <c r="U79" s="20">
        <v>54711</v>
      </c>
    </row>
    <row r="80" spans="1:21" x14ac:dyDescent="0.2">
      <c r="A80" s="16">
        <v>807100</v>
      </c>
      <c r="B80" s="30" t="s">
        <v>86</v>
      </c>
      <c r="C80" s="16" t="s">
        <v>72</v>
      </c>
      <c r="D80" s="18">
        <f t="shared" si="5"/>
        <v>807</v>
      </c>
      <c r="E80" s="19">
        <f t="shared" si="4"/>
        <v>7360</v>
      </c>
      <c r="F80" s="21">
        <v>51</v>
      </c>
      <c r="G80" s="21">
        <v>312</v>
      </c>
      <c r="H80" s="21">
        <v>674</v>
      </c>
      <c r="I80" s="21">
        <v>1177</v>
      </c>
      <c r="J80" s="21">
        <v>2973</v>
      </c>
      <c r="K80" s="20">
        <v>2173</v>
      </c>
      <c r="L80" s="20">
        <v>0</v>
      </c>
      <c r="M80" s="20">
        <v>0</v>
      </c>
      <c r="N80" s="20">
        <v>0</v>
      </c>
      <c r="O80" s="20">
        <v>0</v>
      </c>
      <c r="P80" s="20">
        <v>0</v>
      </c>
      <c r="Q80" s="20">
        <v>0</v>
      </c>
      <c r="S80" s="20">
        <v>859</v>
      </c>
      <c r="T80" s="20">
        <v>872</v>
      </c>
      <c r="U80" s="20">
        <v>277</v>
      </c>
    </row>
    <row r="81" spans="1:21" x14ac:dyDescent="0.2">
      <c r="A81" s="16">
        <v>850001</v>
      </c>
      <c r="B81" s="30" t="s">
        <v>87</v>
      </c>
      <c r="C81" s="16" t="s">
        <v>88</v>
      </c>
      <c r="D81" s="18">
        <f t="shared" si="5"/>
        <v>850</v>
      </c>
      <c r="E81" s="19">
        <f t="shared" si="4"/>
        <v>6934</v>
      </c>
      <c r="F81" s="21">
        <v>407</v>
      </c>
      <c r="G81" s="21">
        <v>355</v>
      </c>
      <c r="H81" s="21">
        <v>274</v>
      </c>
      <c r="I81" s="21">
        <v>635</v>
      </c>
      <c r="J81" s="21">
        <v>603</v>
      </c>
      <c r="K81" s="20">
        <v>328</v>
      </c>
      <c r="L81" s="20">
        <v>670</v>
      </c>
      <c r="M81" s="20">
        <v>670</v>
      </c>
      <c r="N81" s="20">
        <v>748</v>
      </c>
      <c r="O81" s="20">
        <v>748</v>
      </c>
      <c r="P81" s="20">
        <v>748</v>
      </c>
      <c r="Q81" s="20">
        <v>748</v>
      </c>
      <c r="S81" s="20">
        <v>354</v>
      </c>
      <c r="T81" s="20">
        <v>427</v>
      </c>
      <c r="U81" s="20">
        <v>545</v>
      </c>
    </row>
    <row r="82" spans="1:21" x14ac:dyDescent="0.2">
      <c r="A82" s="16">
        <v>856001</v>
      </c>
      <c r="B82" s="30" t="s">
        <v>89</v>
      </c>
      <c r="C82" s="16" t="s">
        <v>88</v>
      </c>
      <c r="D82" s="18">
        <f t="shared" si="5"/>
        <v>856</v>
      </c>
      <c r="E82" s="19">
        <f t="shared" ref="E82" si="6">SUM(F82:Q82)</f>
        <v>-710192</v>
      </c>
      <c r="F82" s="21">
        <v>0</v>
      </c>
      <c r="G82" s="21">
        <v>0</v>
      </c>
      <c r="H82" s="21">
        <v>0</v>
      </c>
      <c r="I82" s="21">
        <v>-710192</v>
      </c>
      <c r="J82" s="21">
        <v>0</v>
      </c>
      <c r="K82" s="20">
        <v>0</v>
      </c>
      <c r="L82" s="20">
        <v>0</v>
      </c>
      <c r="M82" s="20">
        <v>0</v>
      </c>
      <c r="N82" s="20">
        <v>0</v>
      </c>
      <c r="O82" s="20">
        <v>0</v>
      </c>
      <c r="P82" s="20">
        <v>0</v>
      </c>
      <c r="Q82" s="20">
        <v>0</v>
      </c>
      <c r="S82" s="20">
        <v>-85471</v>
      </c>
      <c r="T82" s="20">
        <v>0</v>
      </c>
      <c r="U82" s="20">
        <v>0</v>
      </c>
    </row>
    <row r="83" spans="1:21" x14ac:dyDescent="0.2">
      <c r="A83" s="16">
        <v>859000</v>
      </c>
      <c r="B83" s="30" t="s">
        <v>90</v>
      </c>
      <c r="C83" s="16" t="s">
        <v>88</v>
      </c>
      <c r="D83" s="18">
        <f t="shared" si="5"/>
        <v>859</v>
      </c>
      <c r="E83" s="19">
        <f>SUM(F83:Q83)</f>
        <v>5554</v>
      </c>
      <c r="F83" s="21">
        <v>0</v>
      </c>
      <c r="G83" s="21">
        <v>0</v>
      </c>
      <c r="H83" s="21">
        <v>0</v>
      </c>
      <c r="I83" s="21">
        <v>5554</v>
      </c>
      <c r="J83" s="21">
        <v>0</v>
      </c>
      <c r="K83" s="20">
        <v>0</v>
      </c>
      <c r="L83" s="20">
        <v>0</v>
      </c>
      <c r="M83" s="20">
        <v>0</v>
      </c>
      <c r="N83" s="20">
        <v>0</v>
      </c>
      <c r="O83" s="20">
        <v>0</v>
      </c>
      <c r="P83" s="20">
        <v>0</v>
      </c>
      <c r="Q83" s="20">
        <v>0</v>
      </c>
      <c r="S83" s="20">
        <v>0</v>
      </c>
      <c r="T83" s="20">
        <v>0</v>
      </c>
      <c r="U83" s="20">
        <v>0</v>
      </c>
    </row>
    <row r="84" spans="1:21" x14ac:dyDescent="0.2">
      <c r="A84" s="16">
        <v>863000</v>
      </c>
      <c r="B84" s="30" t="s">
        <v>91</v>
      </c>
      <c r="C84" s="16" t="s">
        <v>92</v>
      </c>
      <c r="D84" s="18">
        <f>VALUE(LEFT(A84,3))</f>
        <v>863</v>
      </c>
      <c r="E84" s="19">
        <f>SUM(F84:Q84)</f>
        <v>335313</v>
      </c>
      <c r="F84" s="21">
        <v>2639</v>
      </c>
      <c r="G84" s="21">
        <v>12059</v>
      </c>
      <c r="H84" s="21">
        <v>10763</v>
      </c>
      <c r="I84" s="21">
        <v>73534</v>
      </c>
      <c r="J84" s="21">
        <v>2346</v>
      </c>
      <c r="K84" s="20">
        <v>58179</v>
      </c>
      <c r="L84" s="20">
        <v>14878</v>
      </c>
      <c r="M84" s="20">
        <v>50143</v>
      </c>
      <c r="N84" s="20">
        <v>54971</v>
      </c>
      <c r="O84" s="20">
        <v>18282</v>
      </c>
      <c r="P84" s="20">
        <v>14538</v>
      </c>
      <c r="Q84" s="20">
        <v>22981</v>
      </c>
      <c r="S84" s="20">
        <v>3313</v>
      </c>
      <c r="T84" s="20">
        <v>68983</v>
      </c>
      <c r="U84" s="20">
        <v>7951</v>
      </c>
    </row>
    <row r="85" spans="1:21" x14ac:dyDescent="0.2">
      <c r="A85" s="16">
        <v>871000</v>
      </c>
      <c r="B85" s="30" t="s">
        <v>93</v>
      </c>
      <c r="C85" s="16" t="s">
        <v>94</v>
      </c>
      <c r="D85" s="18">
        <f t="shared" si="5"/>
        <v>871</v>
      </c>
      <c r="E85" s="19">
        <f t="shared" si="4"/>
        <v>211693</v>
      </c>
      <c r="F85" s="21">
        <v>14960</v>
      </c>
      <c r="G85" s="21">
        <v>15637</v>
      </c>
      <c r="H85" s="21">
        <v>15435</v>
      </c>
      <c r="I85" s="21">
        <v>14919</v>
      </c>
      <c r="J85" s="21">
        <v>15405</v>
      </c>
      <c r="K85" s="20">
        <v>21278</v>
      </c>
      <c r="L85" s="20">
        <v>23357</v>
      </c>
      <c r="M85" s="20">
        <v>16181</v>
      </c>
      <c r="N85" s="20">
        <v>25722</v>
      </c>
      <c r="O85" s="20">
        <v>16227</v>
      </c>
      <c r="P85" s="20">
        <v>16265</v>
      </c>
      <c r="Q85" s="20">
        <v>16307</v>
      </c>
      <c r="S85" s="20">
        <v>27433</v>
      </c>
      <c r="T85" s="20">
        <v>15984</v>
      </c>
      <c r="U85" s="20">
        <v>15830</v>
      </c>
    </row>
    <row r="86" spans="1:21" x14ac:dyDescent="0.2">
      <c r="A86" s="16">
        <v>874000</v>
      </c>
      <c r="B86" s="30" t="s">
        <v>95</v>
      </c>
      <c r="C86" s="16" t="s">
        <v>94</v>
      </c>
      <c r="D86" s="18">
        <f t="shared" si="5"/>
        <v>874</v>
      </c>
      <c r="E86" s="19">
        <f t="shared" si="4"/>
        <v>2237797</v>
      </c>
      <c r="F86" s="21">
        <v>38170</v>
      </c>
      <c r="G86" s="21">
        <v>140304</v>
      </c>
      <c r="H86" s="21">
        <v>169421</v>
      </c>
      <c r="I86" s="21">
        <v>91124</v>
      </c>
      <c r="J86" s="21">
        <v>128332</v>
      </c>
      <c r="K86" s="20">
        <v>111860</v>
      </c>
      <c r="L86" s="20">
        <v>191791</v>
      </c>
      <c r="M86" s="20">
        <v>240640</v>
      </c>
      <c r="N86" s="20">
        <v>283052</v>
      </c>
      <c r="O86" s="20">
        <v>289955</v>
      </c>
      <c r="P86" s="20">
        <v>277076</v>
      </c>
      <c r="Q86" s="20">
        <v>276072</v>
      </c>
      <c r="S86" s="20">
        <v>156877</v>
      </c>
      <c r="T86" s="20">
        <v>173214</v>
      </c>
      <c r="U86" s="20">
        <v>135350</v>
      </c>
    </row>
    <row r="87" spans="1:21" x14ac:dyDescent="0.2">
      <c r="A87" s="16">
        <v>875000</v>
      </c>
      <c r="B87" s="30" t="s">
        <v>96</v>
      </c>
      <c r="C87" s="16" t="s">
        <v>94</v>
      </c>
      <c r="D87" s="18">
        <f t="shared" si="5"/>
        <v>875</v>
      </c>
      <c r="E87" s="19">
        <f t="shared" si="4"/>
        <v>196455</v>
      </c>
      <c r="F87" s="21">
        <v>10273</v>
      </c>
      <c r="G87" s="21">
        <v>4414</v>
      </c>
      <c r="H87" s="21">
        <v>7792</v>
      </c>
      <c r="I87" s="21">
        <v>3883</v>
      </c>
      <c r="J87" s="21">
        <v>12338</v>
      </c>
      <c r="K87" s="20">
        <v>673</v>
      </c>
      <c r="L87" s="20">
        <v>24452</v>
      </c>
      <c r="M87" s="20">
        <v>23581</v>
      </c>
      <c r="N87" s="20">
        <v>35933</v>
      </c>
      <c r="O87" s="20">
        <v>24279</v>
      </c>
      <c r="P87" s="20">
        <v>24368</v>
      </c>
      <c r="Q87" s="20">
        <v>24469</v>
      </c>
      <c r="S87" s="20">
        <v>803</v>
      </c>
      <c r="T87" s="20">
        <v>13431</v>
      </c>
      <c r="U87" s="20">
        <v>25492</v>
      </c>
    </row>
    <row r="88" spans="1:21" x14ac:dyDescent="0.2">
      <c r="A88" s="16">
        <v>876000</v>
      </c>
      <c r="B88" s="30" t="s">
        <v>97</v>
      </c>
      <c r="C88" s="16" t="s">
        <v>94</v>
      </c>
      <c r="D88" s="18">
        <f t="shared" si="5"/>
        <v>876</v>
      </c>
      <c r="E88" s="19">
        <f t="shared" si="4"/>
        <v>48456</v>
      </c>
      <c r="F88" s="21">
        <v>431</v>
      </c>
      <c r="G88" s="21">
        <v>234</v>
      </c>
      <c r="H88" s="21">
        <v>9235</v>
      </c>
      <c r="I88" s="21">
        <v>3209</v>
      </c>
      <c r="J88" s="21">
        <v>3215</v>
      </c>
      <c r="K88" s="20">
        <v>2957</v>
      </c>
      <c r="L88" s="20">
        <v>4472</v>
      </c>
      <c r="M88" s="20">
        <v>4471</v>
      </c>
      <c r="N88" s="20">
        <v>6728</v>
      </c>
      <c r="O88" s="20">
        <v>4487</v>
      </c>
      <c r="P88" s="20">
        <v>4501</v>
      </c>
      <c r="Q88" s="20">
        <v>4516</v>
      </c>
      <c r="S88" s="20">
        <v>10693</v>
      </c>
      <c r="T88" s="20">
        <v>5069</v>
      </c>
      <c r="U88" s="20">
        <v>9058</v>
      </c>
    </row>
    <row r="89" spans="1:21" x14ac:dyDescent="0.2">
      <c r="A89" s="16">
        <v>878000</v>
      </c>
      <c r="B89" s="30" t="s">
        <v>98</v>
      </c>
      <c r="C89" s="16" t="s">
        <v>94</v>
      </c>
      <c r="D89" s="18">
        <f t="shared" si="5"/>
        <v>878</v>
      </c>
      <c r="E89" s="19">
        <f t="shared" si="4"/>
        <v>537450</v>
      </c>
      <c r="F89" s="21">
        <v>71066</v>
      </c>
      <c r="G89" s="21">
        <v>44024</v>
      </c>
      <c r="H89" s="21">
        <v>37584</v>
      </c>
      <c r="I89" s="21">
        <v>21496</v>
      </c>
      <c r="J89" s="21">
        <v>39483</v>
      </c>
      <c r="K89" s="20">
        <v>42413</v>
      </c>
      <c r="L89" s="20">
        <v>20166</v>
      </c>
      <c r="M89" s="20">
        <v>51889</v>
      </c>
      <c r="N89" s="20">
        <v>54154</v>
      </c>
      <c r="O89" s="20">
        <v>52227</v>
      </c>
      <c r="P89" s="20">
        <v>51366</v>
      </c>
      <c r="Q89" s="20">
        <v>51582</v>
      </c>
      <c r="S89" s="20">
        <v>50717</v>
      </c>
      <c r="T89" s="20">
        <v>64537</v>
      </c>
      <c r="U89" s="20">
        <v>63410</v>
      </c>
    </row>
    <row r="90" spans="1:21" x14ac:dyDescent="0.2">
      <c r="A90" s="16">
        <v>879000</v>
      </c>
      <c r="B90" s="30" t="s">
        <v>99</v>
      </c>
      <c r="C90" s="16" t="s">
        <v>94</v>
      </c>
      <c r="D90" s="18">
        <f t="shared" si="5"/>
        <v>879</v>
      </c>
      <c r="E90" s="19">
        <f t="shared" si="4"/>
        <v>1286470</v>
      </c>
      <c r="F90" s="21">
        <v>94575</v>
      </c>
      <c r="G90" s="21">
        <v>86623</v>
      </c>
      <c r="H90" s="21">
        <v>135533</v>
      </c>
      <c r="I90" s="21">
        <v>118514</v>
      </c>
      <c r="J90" s="21">
        <v>166607</v>
      </c>
      <c r="K90" s="20">
        <v>106293</v>
      </c>
      <c r="L90" s="20">
        <v>92376</v>
      </c>
      <c r="M90" s="20">
        <v>89713</v>
      </c>
      <c r="N90" s="20">
        <v>120811</v>
      </c>
      <c r="O90" s="20">
        <v>91526</v>
      </c>
      <c r="P90" s="20">
        <v>91796</v>
      </c>
      <c r="Q90" s="20">
        <v>92103</v>
      </c>
      <c r="S90" s="20">
        <v>113831</v>
      </c>
      <c r="T90" s="20">
        <v>94018</v>
      </c>
      <c r="U90" s="20">
        <v>132369</v>
      </c>
    </row>
    <row r="91" spans="1:21" x14ac:dyDescent="0.2">
      <c r="A91" s="16">
        <v>880000</v>
      </c>
      <c r="B91" s="30" t="s">
        <v>100</v>
      </c>
      <c r="C91" s="16" t="s">
        <v>94</v>
      </c>
      <c r="D91" s="18">
        <f t="shared" si="5"/>
        <v>880</v>
      </c>
      <c r="E91" s="19">
        <f t="shared" si="4"/>
        <v>2107337</v>
      </c>
      <c r="F91" s="21">
        <v>101720</v>
      </c>
      <c r="G91" s="21">
        <v>91825</v>
      </c>
      <c r="H91" s="21">
        <v>170790</v>
      </c>
      <c r="I91" s="21">
        <v>67664</v>
      </c>
      <c r="J91" s="21">
        <v>307572</v>
      </c>
      <c r="K91" s="20">
        <v>108663</v>
      </c>
      <c r="L91" s="20">
        <v>228206</v>
      </c>
      <c r="M91" s="20">
        <v>187176</v>
      </c>
      <c r="N91" s="20">
        <v>223929</v>
      </c>
      <c r="O91" s="20">
        <v>233215</v>
      </c>
      <c r="P91" s="20">
        <v>185030</v>
      </c>
      <c r="Q91" s="20">
        <v>201547</v>
      </c>
      <c r="S91" s="20">
        <v>144010</v>
      </c>
      <c r="T91" s="20">
        <v>89134</v>
      </c>
      <c r="U91" s="20">
        <v>137668</v>
      </c>
    </row>
    <row r="92" spans="1:21" x14ac:dyDescent="0.2">
      <c r="A92" s="16">
        <v>887000</v>
      </c>
      <c r="B92" s="30" t="s">
        <v>101</v>
      </c>
      <c r="C92" s="16" t="s">
        <v>102</v>
      </c>
      <c r="D92" s="18">
        <f t="shared" si="5"/>
        <v>887</v>
      </c>
      <c r="E92" s="19">
        <f t="shared" si="4"/>
        <v>854678</v>
      </c>
      <c r="F92" s="21">
        <v>55000</v>
      </c>
      <c r="G92" s="21">
        <v>40441</v>
      </c>
      <c r="H92" s="21">
        <v>69897</v>
      </c>
      <c r="I92" s="21">
        <v>72010</v>
      </c>
      <c r="J92" s="21">
        <v>61124</v>
      </c>
      <c r="K92" s="20">
        <v>72736</v>
      </c>
      <c r="L92" s="20">
        <v>69063</v>
      </c>
      <c r="M92" s="20">
        <v>68821</v>
      </c>
      <c r="N92" s="20">
        <v>99335</v>
      </c>
      <c r="O92" s="20">
        <v>68179</v>
      </c>
      <c r="P92" s="20">
        <v>108754</v>
      </c>
      <c r="Q92" s="20">
        <v>69318</v>
      </c>
      <c r="S92" s="20">
        <v>65838</v>
      </c>
      <c r="T92" s="20">
        <v>51412</v>
      </c>
      <c r="U92" s="20">
        <v>90414</v>
      </c>
    </row>
    <row r="93" spans="1:21" x14ac:dyDescent="0.2">
      <c r="A93" s="16">
        <v>889000</v>
      </c>
      <c r="B93" s="30" t="s">
        <v>103</v>
      </c>
      <c r="C93" s="16" t="s">
        <v>102</v>
      </c>
      <c r="D93" s="18">
        <f t="shared" si="5"/>
        <v>889</v>
      </c>
      <c r="E93" s="19">
        <f t="shared" si="4"/>
        <v>59806</v>
      </c>
      <c r="F93" s="21">
        <v>8391</v>
      </c>
      <c r="G93" s="21">
        <v>521</v>
      </c>
      <c r="H93" s="21">
        <v>4226</v>
      </c>
      <c r="I93" s="21">
        <v>7955</v>
      </c>
      <c r="J93" s="21">
        <v>3805</v>
      </c>
      <c r="K93" s="20">
        <v>5555</v>
      </c>
      <c r="L93" s="20">
        <v>4674</v>
      </c>
      <c r="M93" s="20">
        <v>4671</v>
      </c>
      <c r="N93" s="20">
        <v>5939</v>
      </c>
      <c r="O93" s="20">
        <v>4682</v>
      </c>
      <c r="P93" s="20">
        <v>4689</v>
      </c>
      <c r="Q93" s="20">
        <v>4698</v>
      </c>
      <c r="S93" s="20">
        <v>5852</v>
      </c>
      <c r="T93" s="20">
        <v>6891</v>
      </c>
      <c r="U93" s="20">
        <v>1943</v>
      </c>
    </row>
    <row r="94" spans="1:21" x14ac:dyDescent="0.2">
      <c r="A94" s="16">
        <v>892000</v>
      </c>
      <c r="B94" s="30" t="s">
        <v>104</v>
      </c>
      <c r="C94" s="16" t="s">
        <v>102</v>
      </c>
      <c r="D94" s="18">
        <f t="shared" si="5"/>
        <v>892</v>
      </c>
      <c r="E94" s="19">
        <f t="shared" si="4"/>
        <v>895203</v>
      </c>
      <c r="F94" s="21">
        <v>39905</v>
      </c>
      <c r="G94" s="21">
        <v>149501</v>
      </c>
      <c r="H94" s="21">
        <v>195389</v>
      </c>
      <c r="I94" s="21">
        <v>78139</v>
      </c>
      <c r="J94" s="21">
        <v>-76731</v>
      </c>
      <c r="K94" s="20">
        <v>39296</v>
      </c>
      <c r="L94" s="20">
        <v>79122</v>
      </c>
      <c r="M94" s="20">
        <v>76257</v>
      </c>
      <c r="N94" s="20">
        <v>76629</v>
      </c>
      <c r="O94" s="20">
        <v>78738</v>
      </c>
      <c r="P94" s="20">
        <v>79031</v>
      </c>
      <c r="Q94" s="20">
        <v>79927</v>
      </c>
      <c r="S94" s="20">
        <v>177448</v>
      </c>
      <c r="T94" s="20">
        <v>68416</v>
      </c>
      <c r="U94" s="20">
        <v>93093</v>
      </c>
    </row>
    <row r="95" spans="1:21" x14ac:dyDescent="0.2">
      <c r="A95" s="16">
        <v>893000</v>
      </c>
      <c r="B95" s="29" t="s">
        <v>105</v>
      </c>
      <c r="C95" s="16" t="s">
        <v>102</v>
      </c>
      <c r="D95" s="18">
        <f t="shared" si="5"/>
        <v>893</v>
      </c>
      <c r="E95" s="19">
        <f t="shared" si="4"/>
        <v>35630</v>
      </c>
      <c r="F95" s="21">
        <v>4120</v>
      </c>
      <c r="G95" s="21">
        <v>106</v>
      </c>
      <c r="H95" s="21">
        <v>213</v>
      </c>
      <c r="I95" s="21">
        <v>133</v>
      </c>
      <c r="J95" s="21">
        <v>632</v>
      </c>
      <c r="K95" s="20">
        <v>8127</v>
      </c>
      <c r="L95" s="20">
        <v>3454</v>
      </c>
      <c r="M95" s="20">
        <v>3353</v>
      </c>
      <c r="N95" s="20">
        <v>5110</v>
      </c>
      <c r="O95" s="20">
        <v>3450</v>
      </c>
      <c r="P95" s="20">
        <v>3460</v>
      </c>
      <c r="Q95" s="20">
        <v>3472</v>
      </c>
      <c r="S95" s="20">
        <v>1271</v>
      </c>
      <c r="T95" s="20">
        <v>3807</v>
      </c>
      <c r="U95" s="20">
        <v>3940</v>
      </c>
    </row>
    <row r="96" spans="1:21" x14ac:dyDescent="0.2">
      <c r="A96" s="16">
        <v>894000</v>
      </c>
      <c r="B96" s="29" t="s">
        <v>106</v>
      </c>
      <c r="C96" s="16" t="s">
        <v>102</v>
      </c>
      <c r="D96" s="18">
        <f t="shared" si="5"/>
        <v>894</v>
      </c>
      <c r="E96" s="19">
        <f t="shared" si="4"/>
        <v>20919</v>
      </c>
      <c r="F96" s="21">
        <v>21241</v>
      </c>
      <c r="G96" s="21">
        <v>-23174</v>
      </c>
      <c r="H96" s="21">
        <v>1779</v>
      </c>
      <c r="I96" s="21">
        <v>10076</v>
      </c>
      <c r="J96" s="21">
        <v>-2111</v>
      </c>
      <c r="K96" s="20">
        <v>-2339</v>
      </c>
      <c r="L96" s="20">
        <v>1830</v>
      </c>
      <c r="M96" s="20">
        <v>1489</v>
      </c>
      <c r="N96" s="20">
        <v>6680</v>
      </c>
      <c r="O96" s="20">
        <v>1780</v>
      </c>
      <c r="P96" s="20">
        <v>1814</v>
      </c>
      <c r="Q96" s="20">
        <v>1854</v>
      </c>
      <c r="S96" s="20">
        <v>2994</v>
      </c>
      <c r="T96" s="20">
        <v>-16265</v>
      </c>
      <c r="U96" s="20">
        <v>15888</v>
      </c>
    </row>
    <row r="97" spans="1:21" x14ac:dyDescent="0.2">
      <c r="A97" s="16">
        <v>901000</v>
      </c>
      <c r="B97" s="29" t="s">
        <v>107</v>
      </c>
      <c r="C97" s="16" t="s">
        <v>42</v>
      </c>
      <c r="D97" s="18">
        <f t="shared" si="5"/>
        <v>901</v>
      </c>
      <c r="E97" s="19">
        <f t="shared" si="4"/>
        <v>66945</v>
      </c>
      <c r="F97" s="21">
        <v>12371</v>
      </c>
      <c r="G97" s="21">
        <v>10759</v>
      </c>
      <c r="H97" s="21">
        <v>11481</v>
      </c>
      <c r="I97" s="21">
        <v>6657</v>
      </c>
      <c r="J97" s="21">
        <v>10389</v>
      </c>
      <c r="K97" s="20">
        <v>15288</v>
      </c>
      <c r="L97" s="20">
        <v>0</v>
      </c>
      <c r="M97" s="20">
        <v>0</v>
      </c>
      <c r="N97" s="20">
        <v>0</v>
      </c>
      <c r="O97" s="20">
        <v>0</v>
      </c>
      <c r="P97" s="20">
        <v>0</v>
      </c>
      <c r="Q97" s="20">
        <v>0</v>
      </c>
      <c r="S97" s="20">
        <v>15918</v>
      </c>
      <c r="T97" s="20">
        <v>17534</v>
      </c>
      <c r="U97" s="20">
        <v>22873</v>
      </c>
    </row>
    <row r="98" spans="1:21" x14ac:dyDescent="0.2">
      <c r="A98" s="16">
        <v>902000</v>
      </c>
      <c r="B98" s="29" t="s">
        <v>108</v>
      </c>
      <c r="C98" s="16" t="s">
        <v>42</v>
      </c>
      <c r="D98" s="18">
        <f t="shared" si="5"/>
        <v>902</v>
      </c>
      <c r="E98" s="19">
        <f t="shared" si="4"/>
        <v>76892</v>
      </c>
      <c r="F98" s="21">
        <v>974</v>
      </c>
      <c r="G98" s="21">
        <v>1188</v>
      </c>
      <c r="H98" s="21">
        <v>4791</v>
      </c>
      <c r="I98" s="21">
        <v>12075</v>
      </c>
      <c r="J98" s="21">
        <v>10385</v>
      </c>
      <c r="K98" s="20">
        <v>9340</v>
      </c>
      <c r="L98" s="20">
        <v>5722</v>
      </c>
      <c r="M98" s="20">
        <v>5894</v>
      </c>
      <c r="N98" s="20">
        <v>8841</v>
      </c>
      <c r="O98" s="20">
        <v>5894</v>
      </c>
      <c r="P98" s="20">
        <v>5894</v>
      </c>
      <c r="Q98" s="20">
        <v>5894</v>
      </c>
      <c r="S98" s="20">
        <v>9687</v>
      </c>
      <c r="T98" s="20">
        <v>9484</v>
      </c>
      <c r="U98" s="20">
        <v>10353</v>
      </c>
    </row>
    <row r="99" spans="1:21" x14ac:dyDescent="0.2">
      <c r="A99" s="16">
        <v>903000</v>
      </c>
      <c r="B99" s="29" t="s">
        <v>109</v>
      </c>
      <c r="C99" s="16" t="s">
        <v>42</v>
      </c>
      <c r="D99" s="18">
        <f t="shared" si="5"/>
        <v>903</v>
      </c>
      <c r="E99" s="19">
        <f t="shared" si="4"/>
        <v>836833</v>
      </c>
      <c r="F99" s="21">
        <v>88993</v>
      </c>
      <c r="G99" s="21">
        <v>46091</v>
      </c>
      <c r="H99" s="21">
        <v>75518</v>
      </c>
      <c r="I99" s="21">
        <v>69597</v>
      </c>
      <c r="J99" s="21">
        <v>66398</v>
      </c>
      <c r="K99" s="20">
        <v>94727</v>
      </c>
      <c r="L99" s="20">
        <v>69583</v>
      </c>
      <c r="M99" s="20">
        <v>68459</v>
      </c>
      <c r="N99" s="20">
        <v>69762</v>
      </c>
      <c r="O99" s="20">
        <v>60683</v>
      </c>
      <c r="P99" s="20">
        <v>64405</v>
      </c>
      <c r="Q99" s="20">
        <v>62617</v>
      </c>
      <c r="R99" s="31"/>
      <c r="S99" s="20">
        <v>69034</v>
      </c>
      <c r="T99" s="20">
        <v>64493</v>
      </c>
      <c r="U99" s="20">
        <v>71376</v>
      </c>
    </row>
    <row r="100" spans="1:21" x14ac:dyDescent="0.2">
      <c r="A100" s="16">
        <v>903100</v>
      </c>
      <c r="B100" s="29" t="s">
        <v>110</v>
      </c>
      <c r="C100" s="16" t="s">
        <v>42</v>
      </c>
      <c r="D100" s="18">
        <f t="shared" si="5"/>
        <v>903</v>
      </c>
      <c r="E100" s="19">
        <f t="shared" si="4"/>
        <v>603751</v>
      </c>
      <c r="F100" s="21">
        <v>40649</v>
      </c>
      <c r="G100" s="21">
        <v>34117</v>
      </c>
      <c r="H100" s="21">
        <v>42433</v>
      </c>
      <c r="I100" s="21">
        <v>72176</v>
      </c>
      <c r="J100" s="21">
        <v>38212</v>
      </c>
      <c r="K100" s="20">
        <v>56639</v>
      </c>
      <c r="L100" s="20">
        <v>51069</v>
      </c>
      <c r="M100" s="20">
        <v>51007</v>
      </c>
      <c r="N100" s="20">
        <v>57951</v>
      </c>
      <c r="O100" s="20">
        <v>53694</v>
      </c>
      <c r="P100" s="20">
        <v>50275</v>
      </c>
      <c r="Q100" s="20">
        <v>55529</v>
      </c>
      <c r="R100" s="31"/>
      <c r="S100" s="20">
        <v>40958</v>
      </c>
      <c r="T100" s="20">
        <v>25672</v>
      </c>
      <c r="U100" s="20">
        <v>45949</v>
      </c>
    </row>
    <row r="101" spans="1:21" x14ac:dyDescent="0.2">
      <c r="A101" s="16">
        <v>903200</v>
      </c>
      <c r="B101" s="29" t="s">
        <v>111</v>
      </c>
      <c r="C101" s="16" t="s">
        <v>42</v>
      </c>
      <c r="D101" s="18">
        <f t="shared" si="5"/>
        <v>903</v>
      </c>
      <c r="E101" s="19">
        <f t="shared" si="4"/>
        <v>799077</v>
      </c>
      <c r="F101" s="21">
        <v>62484</v>
      </c>
      <c r="G101" s="21">
        <v>66397</v>
      </c>
      <c r="H101" s="21">
        <v>78744</v>
      </c>
      <c r="I101" s="21">
        <v>96111</v>
      </c>
      <c r="J101" s="21">
        <v>59734</v>
      </c>
      <c r="K101" s="20">
        <v>73009</v>
      </c>
      <c r="L101" s="20">
        <v>57909</v>
      </c>
      <c r="M101" s="20">
        <v>57878</v>
      </c>
      <c r="N101" s="20">
        <v>66941</v>
      </c>
      <c r="O101" s="20">
        <v>60457</v>
      </c>
      <c r="P101" s="20">
        <v>57221</v>
      </c>
      <c r="Q101" s="20">
        <v>62192</v>
      </c>
      <c r="R101" s="31"/>
      <c r="S101" s="20">
        <v>69028</v>
      </c>
      <c r="T101" s="20">
        <v>63406</v>
      </c>
      <c r="U101" s="20">
        <v>80865</v>
      </c>
    </row>
    <row r="102" spans="1:21" x14ac:dyDescent="0.2">
      <c r="A102" s="16">
        <v>903300</v>
      </c>
      <c r="B102" s="29" t="s">
        <v>112</v>
      </c>
      <c r="C102" s="16" t="s">
        <v>42</v>
      </c>
      <c r="D102" s="18">
        <f t="shared" si="5"/>
        <v>903</v>
      </c>
      <c r="E102" s="19">
        <f t="shared" si="4"/>
        <v>487453</v>
      </c>
      <c r="F102" s="21">
        <v>28834</v>
      </c>
      <c r="G102" s="21">
        <v>30940</v>
      </c>
      <c r="H102" s="21">
        <v>36397</v>
      </c>
      <c r="I102" s="21">
        <v>54909</v>
      </c>
      <c r="J102" s="21">
        <v>26207</v>
      </c>
      <c r="K102" s="20">
        <v>38557</v>
      </c>
      <c r="L102" s="20">
        <v>43553</v>
      </c>
      <c r="M102" s="20">
        <v>43367</v>
      </c>
      <c r="N102" s="20">
        <v>49536</v>
      </c>
      <c r="O102" s="20">
        <v>45452</v>
      </c>
      <c r="P102" s="20">
        <v>42862</v>
      </c>
      <c r="Q102" s="20">
        <v>46839</v>
      </c>
      <c r="R102" s="31"/>
      <c r="S102" s="20">
        <v>34510</v>
      </c>
      <c r="T102" s="20">
        <v>29459</v>
      </c>
      <c r="U102" s="20">
        <v>39293</v>
      </c>
    </row>
    <row r="103" spans="1:21" x14ac:dyDescent="0.2">
      <c r="A103" s="16">
        <v>903400</v>
      </c>
      <c r="B103" s="29" t="s">
        <v>113</v>
      </c>
      <c r="C103" s="16" t="s">
        <v>42</v>
      </c>
      <c r="D103" s="18">
        <f t="shared" si="5"/>
        <v>903</v>
      </c>
      <c r="E103" s="19">
        <f t="shared" si="4"/>
        <v>26671</v>
      </c>
      <c r="F103" s="21">
        <v>2573</v>
      </c>
      <c r="G103" s="21">
        <v>1910</v>
      </c>
      <c r="H103" s="21">
        <v>1988</v>
      </c>
      <c r="I103" s="21">
        <v>1698</v>
      </c>
      <c r="J103" s="21">
        <v>1696</v>
      </c>
      <c r="K103" s="20">
        <v>1631</v>
      </c>
      <c r="L103" s="20">
        <v>3735</v>
      </c>
      <c r="M103" s="20">
        <v>2224</v>
      </c>
      <c r="N103" s="20">
        <v>2331</v>
      </c>
      <c r="O103" s="20">
        <v>2295</v>
      </c>
      <c r="P103" s="20">
        <v>2295</v>
      </c>
      <c r="Q103" s="20">
        <v>2295</v>
      </c>
      <c r="R103" s="31"/>
      <c r="S103" s="20">
        <v>1520</v>
      </c>
      <c r="T103" s="20">
        <v>2399</v>
      </c>
      <c r="U103" s="20">
        <v>1518</v>
      </c>
    </row>
    <row r="104" spans="1:21" x14ac:dyDescent="0.2">
      <c r="A104" s="16">
        <v>903891</v>
      </c>
      <c r="B104" s="29" t="s">
        <v>114</v>
      </c>
      <c r="C104" s="16" t="s">
        <v>42</v>
      </c>
      <c r="D104" s="18">
        <f t="shared" si="5"/>
        <v>903</v>
      </c>
      <c r="E104" s="19">
        <f t="shared" si="4"/>
        <v>0</v>
      </c>
      <c r="F104" s="21">
        <v>0</v>
      </c>
      <c r="G104" s="21">
        <v>0</v>
      </c>
      <c r="H104" s="21">
        <v>0</v>
      </c>
      <c r="I104" s="21">
        <v>0</v>
      </c>
      <c r="J104" s="21">
        <v>0</v>
      </c>
      <c r="K104" s="20">
        <v>0</v>
      </c>
      <c r="L104" s="20">
        <v>0</v>
      </c>
      <c r="M104" s="20">
        <v>0</v>
      </c>
      <c r="N104" s="20">
        <v>0</v>
      </c>
      <c r="O104" s="20">
        <v>0</v>
      </c>
      <c r="P104" s="20">
        <v>0</v>
      </c>
      <c r="Q104" s="20">
        <v>0</v>
      </c>
      <c r="S104" s="20">
        <v>0</v>
      </c>
      <c r="T104" s="20">
        <v>0</v>
      </c>
      <c r="U104" s="20">
        <v>0</v>
      </c>
    </row>
    <row r="105" spans="1:21" x14ac:dyDescent="0.2">
      <c r="A105" s="16">
        <v>904000</v>
      </c>
      <c r="B105" s="29" t="s">
        <v>115</v>
      </c>
      <c r="C105" s="16" t="s">
        <v>42</v>
      </c>
      <c r="D105" s="18">
        <f t="shared" si="5"/>
        <v>904</v>
      </c>
      <c r="E105" s="19">
        <f>SUM(F105:Q105)</f>
        <v>1603998</v>
      </c>
      <c r="F105" s="21">
        <v>117060</v>
      </c>
      <c r="G105" s="21">
        <v>336970</v>
      </c>
      <c r="H105" s="21">
        <v>64791</v>
      </c>
      <c r="I105" s="21">
        <v>61156</v>
      </c>
      <c r="J105" s="21">
        <v>45900</v>
      </c>
      <c r="K105" s="20">
        <v>54943</v>
      </c>
      <c r="L105" s="20">
        <v>122649</v>
      </c>
      <c r="M105" s="20">
        <v>139212</v>
      </c>
      <c r="N105" s="20">
        <v>167702</v>
      </c>
      <c r="O105" s="20">
        <v>168190</v>
      </c>
      <c r="P105" s="20">
        <v>163702</v>
      </c>
      <c r="Q105" s="20">
        <v>161723</v>
      </c>
      <c r="S105" s="20">
        <v>112819</v>
      </c>
      <c r="T105" s="20">
        <v>105735</v>
      </c>
      <c r="U105" s="20">
        <v>180716</v>
      </c>
    </row>
    <row r="106" spans="1:21" x14ac:dyDescent="0.2">
      <c r="A106" s="16">
        <v>904001</v>
      </c>
      <c r="B106" s="29" t="s">
        <v>116</v>
      </c>
      <c r="C106" s="16" t="s">
        <v>42</v>
      </c>
      <c r="D106" s="18">
        <f t="shared" si="5"/>
        <v>904</v>
      </c>
      <c r="E106" s="19">
        <f t="shared" si="4"/>
        <v>-72198</v>
      </c>
      <c r="F106" s="21">
        <v>-119695</v>
      </c>
      <c r="G106" s="21">
        <v>10856</v>
      </c>
      <c r="H106" s="21">
        <v>10200</v>
      </c>
      <c r="I106" s="21">
        <v>6515</v>
      </c>
      <c r="J106" s="21">
        <v>9728</v>
      </c>
      <c r="K106" s="20">
        <v>10198</v>
      </c>
      <c r="L106" s="20">
        <v>0</v>
      </c>
      <c r="M106" s="20">
        <v>0</v>
      </c>
      <c r="N106" s="20">
        <v>0</v>
      </c>
      <c r="O106" s="20">
        <v>0</v>
      </c>
      <c r="P106" s="20">
        <v>0</v>
      </c>
      <c r="Q106" s="20">
        <v>0</v>
      </c>
      <c r="S106" s="20">
        <v>9289</v>
      </c>
      <c r="T106" s="20">
        <v>6342</v>
      </c>
      <c r="U106" s="20">
        <v>15482</v>
      </c>
    </row>
    <row r="107" spans="1:21" x14ac:dyDescent="0.2">
      <c r="A107" s="16">
        <v>905000</v>
      </c>
      <c r="B107" s="29" t="s">
        <v>117</v>
      </c>
      <c r="C107" s="16" t="s">
        <v>42</v>
      </c>
      <c r="D107" s="18">
        <f t="shared" si="5"/>
        <v>905</v>
      </c>
      <c r="E107" s="19">
        <f t="shared" si="4"/>
        <v>74</v>
      </c>
      <c r="F107" s="21">
        <v>22</v>
      </c>
      <c r="G107" s="21">
        <v>0</v>
      </c>
      <c r="H107" s="21">
        <v>0</v>
      </c>
      <c r="I107" s="21">
        <v>51</v>
      </c>
      <c r="J107" s="21">
        <v>1</v>
      </c>
      <c r="K107" s="20">
        <v>0</v>
      </c>
      <c r="L107" s="20">
        <v>0</v>
      </c>
      <c r="M107" s="20">
        <v>0</v>
      </c>
      <c r="N107" s="20">
        <v>0</v>
      </c>
      <c r="O107" s="20">
        <v>0</v>
      </c>
      <c r="P107" s="20">
        <v>0</v>
      </c>
      <c r="Q107" s="20">
        <v>0</v>
      </c>
      <c r="S107" s="20">
        <v>18</v>
      </c>
      <c r="T107" s="20">
        <v>0</v>
      </c>
      <c r="U107" s="20">
        <v>0</v>
      </c>
    </row>
    <row r="108" spans="1:21" x14ac:dyDescent="0.2">
      <c r="A108" s="16">
        <v>908000</v>
      </c>
      <c r="B108" s="29" t="s">
        <v>118</v>
      </c>
      <c r="C108" s="16" t="s">
        <v>119</v>
      </c>
      <c r="D108" s="18">
        <f t="shared" si="5"/>
        <v>908</v>
      </c>
      <c r="E108" s="19">
        <f t="shared" ref="E108" si="7">SUM(F108:Q108)</f>
        <v>58</v>
      </c>
      <c r="F108" s="21">
        <v>0</v>
      </c>
      <c r="G108" s="21">
        <v>0</v>
      </c>
      <c r="H108" s="21">
        <v>6</v>
      </c>
      <c r="I108" s="21">
        <v>11</v>
      </c>
      <c r="J108" s="21">
        <v>8</v>
      </c>
      <c r="K108" s="20">
        <v>33</v>
      </c>
      <c r="L108" s="20">
        <v>0</v>
      </c>
      <c r="M108" s="20">
        <v>0</v>
      </c>
      <c r="N108" s="20">
        <v>0</v>
      </c>
      <c r="O108" s="20">
        <v>0</v>
      </c>
      <c r="P108" s="20">
        <v>0</v>
      </c>
      <c r="Q108" s="20">
        <v>0</v>
      </c>
      <c r="S108" s="20">
        <v>0</v>
      </c>
      <c r="T108" s="20">
        <v>0</v>
      </c>
      <c r="U108" s="20">
        <v>0</v>
      </c>
    </row>
    <row r="109" spans="1:21" x14ac:dyDescent="0.2">
      <c r="A109" s="16">
        <v>908160</v>
      </c>
      <c r="B109" s="29" t="s">
        <v>120</v>
      </c>
      <c r="C109" s="16" t="s">
        <v>119</v>
      </c>
      <c r="D109" s="18">
        <f t="shared" si="5"/>
        <v>908</v>
      </c>
      <c r="E109" s="19">
        <f t="shared" si="4"/>
        <v>200016</v>
      </c>
      <c r="F109" s="21">
        <v>12373</v>
      </c>
      <c r="G109" s="21">
        <v>15259</v>
      </c>
      <c r="H109" s="21">
        <v>14063</v>
      </c>
      <c r="I109" s="21">
        <v>12687</v>
      </c>
      <c r="J109" s="21">
        <v>12722</v>
      </c>
      <c r="K109" s="20">
        <v>13348</v>
      </c>
      <c r="L109" s="20">
        <v>21239</v>
      </c>
      <c r="M109" s="20">
        <v>20289</v>
      </c>
      <c r="N109" s="20">
        <v>19325</v>
      </c>
      <c r="O109" s="20">
        <v>20731</v>
      </c>
      <c r="P109" s="20">
        <v>20336</v>
      </c>
      <c r="Q109" s="20">
        <v>17644</v>
      </c>
      <c r="S109" s="20">
        <v>11499</v>
      </c>
      <c r="T109" s="20">
        <v>11914</v>
      </c>
      <c r="U109" s="20">
        <v>11320</v>
      </c>
    </row>
    <row r="110" spans="1:21" x14ac:dyDescent="0.2">
      <c r="A110" s="16">
        <v>909650</v>
      </c>
      <c r="B110" s="29" t="s">
        <v>121</v>
      </c>
      <c r="C110" s="16" t="s">
        <v>119</v>
      </c>
      <c r="D110" s="18">
        <f t="shared" si="5"/>
        <v>909</v>
      </c>
      <c r="E110" s="19">
        <f t="shared" si="4"/>
        <v>2750</v>
      </c>
      <c r="F110" s="21">
        <v>1586</v>
      </c>
      <c r="G110" s="21">
        <v>0</v>
      </c>
      <c r="H110" s="21">
        <v>300</v>
      </c>
      <c r="I110" s="21">
        <v>183</v>
      </c>
      <c r="J110" s="21">
        <v>681</v>
      </c>
      <c r="K110" s="20">
        <v>0</v>
      </c>
      <c r="L110" s="20">
        <v>0</v>
      </c>
      <c r="M110" s="20">
        <v>0</v>
      </c>
      <c r="N110" s="20">
        <v>0</v>
      </c>
      <c r="O110" s="20">
        <v>0</v>
      </c>
      <c r="P110" s="20">
        <v>0</v>
      </c>
      <c r="Q110" s="20">
        <v>0</v>
      </c>
      <c r="S110" s="20">
        <v>1540</v>
      </c>
      <c r="T110" s="20">
        <v>1563</v>
      </c>
      <c r="U110" s="20">
        <v>1129</v>
      </c>
    </row>
    <row r="111" spans="1:21" x14ac:dyDescent="0.2">
      <c r="A111" s="16">
        <v>910000</v>
      </c>
      <c r="B111" s="29" t="s">
        <v>122</v>
      </c>
      <c r="C111" s="16" t="s">
        <v>119</v>
      </c>
      <c r="D111" s="18">
        <f t="shared" si="5"/>
        <v>910</v>
      </c>
      <c r="E111" s="19">
        <f t="shared" si="4"/>
        <v>419441</v>
      </c>
      <c r="F111" s="21">
        <v>36735</v>
      </c>
      <c r="G111" s="21">
        <v>32499</v>
      </c>
      <c r="H111" s="21">
        <v>36332</v>
      </c>
      <c r="I111" s="21">
        <v>34111</v>
      </c>
      <c r="J111" s="21">
        <v>29625</v>
      </c>
      <c r="K111" s="20">
        <v>32518</v>
      </c>
      <c r="L111" s="20">
        <v>35090</v>
      </c>
      <c r="M111" s="20">
        <v>39120</v>
      </c>
      <c r="N111" s="20">
        <v>36947</v>
      </c>
      <c r="O111" s="20">
        <v>35353</v>
      </c>
      <c r="P111" s="20">
        <v>36048</v>
      </c>
      <c r="Q111" s="20">
        <v>35063</v>
      </c>
      <c r="R111" s="31"/>
      <c r="S111" s="20">
        <v>38786</v>
      </c>
      <c r="T111" s="20">
        <v>34718</v>
      </c>
      <c r="U111" s="20">
        <v>35519</v>
      </c>
    </row>
    <row r="112" spans="1:21" x14ac:dyDescent="0.2">
      <c r="A112" s="16">
        <v>910100</v>
      </c>
      <c r="B112" s="29" t="s">
        <v>123</v>
      </c>
      <c r="C112" s="16" t="s">
        <v>119</v>
      </c>
      <c r="D112" s="18">
        <f t="shared" si="5"/>
        <v>910</v>
      </c>
      <c r="E112" s="19">
        <f t="shared" si="4"/>
        <v>90602</v>
      </c>
      <c r="F112" s="21">
        <v>6</v>
      </c>
      <c r="G112" s="21">
        <v>243</v>
      </c>
      <c r="H112" s="21">
        <v>67</v>
      </c>
      <c r="I112" s="21">
        <v>16964</v>
      </c>
      <c r="J112" s="21">
        <v>13394</v>
      </c>
      <c r="K112" s="20">
        <v>-2</v>
      </c>
      <c r="L112" s="20">
        <v>9970</v>
      </c>
      <c r="M112" s="20">
        <v>9859</v>
      </c>
      <c r="N112" s="20">
        <v>9859</v>
      </c>
      <c r="O112" s="20">
        <v>10136</v>
      </c>
      <c r="P112" s="20">
        <v>9970</v>
      </c>
      <c r="Q112" s="20">
        <v>10136</v>
      </c>
      <c r="S112" s="20">
        <v>7417</v>
      </c>
      <c r="T112" s="20">
        <v>7585</v>
      </c>
      <c r="U112" s="20">
        <v>10225</v>
      </c>
    </row>
    <row r="113" spans="1:21" x14ac:dyDescent="0.2">
      <c r="A113" s="16">
        <v>912000</v>
      </c>
      <c r="B113" s="29" t="s">
        <v>124</v>
      </c>
      <c r="C113" s="16" t="s">
        <v>125</v>
      </c>
      <c r="D113" s="18">
        <f t="shared" si="5"/>
        <v>912</v>
      </c>
      <c r="E113" s="19">
        <f t="shared" si="4"/>
        <v>65498</v>
      </c>
      <c r="F113" s="21">
        <v>11952</v>
      </c>
      <c r="G113" s="21">
        <v>19713</v>
      </c>
      <c r="H113" s="21">
        <v>8300</v>
      </c>
      <c r="I113" s="21">
        <v>4321</v>
      </c>
      <c r="J113" s="21">
        <v>1998</v>
      </c>
      <c r="K113" s="20">
        <v>3774</v>
      </c>
      <c r="L113" s="20">
        <v>1115</v>
      </c>
      <c r="M113" s="20">
        <v>1115</v>
      </c>
      <c r="N113" s="20">
        <v>1115</v>
      </c>
      <c r="O113" s="20">
        <v>1115</v>
      </c>
      <c r="P113" s="20">
        <v>5490</v>
      </c>
      <c r="Q113" s="20">
        <v>5490</v>
      </c>
      <c r="S113" s="20">
        <v>375</v>
      </c>
      <c r="T113" s="20">
        <v>4629</v>
      </c>
      <c r="U113" s="20">
        <v>4316</v>
      </c>
    </row>
    <row r="114" spans="1:21" x14ac:dyDescent="0.2">
      <c r="A114" s="16">
        <v>913001</v>
      </c>
      <c r="B114" s="29" t="s">
        <v>126</v>
      </c>
      <c r="C114" s="16" t="s">
        <v>125</v>
      </c>
      <c r="D114" s="18">
        <f t="shared" si="5"/>
        <v>913</v>
      </c>
      <c r="E114" s="19">
        <f t="shared" si="4"/>
        <v>338</v>
      </c>
      <c r="F114" s="21">
        <v>0</v>
      </c>
      <c r="G114" s="21">
        <v>0</v>
      </c>
      <c r="H114" s="21">
        <v>0</v>
      </c>
      <c r="I114" s="21">
        <v>0</v>
      </c>
      <c r="J114" s="21">
        <v>0</v>
      </c>
      <c r="K114" s="20">
        <v>0</v>
      </c>
      <c r="L114" s="20">
        <v>135</v>
      </c>
      <c r="M114" s="20">
        <v>17</v>
      </c>
      <c r="N114" s="20">
        <v>17</v>
      </c>
      <c r="O114" s="20">
        <v>135</v>
      </c>
      <c r="P114" s="20">
        <v>17</v>
      </c>
      <c r="Q114" s="20">
        <v>17</v>
      </c>
      <c r="S114" s="20">
        <v>0</v>
      </c>
      <c r="T114" s="20">
        <v>0</v>
      </c>
      <c r="U114" s="20">
        <v>0</v>
      </c>
    </row>
    <row r="115" spans="1:21" x14ac:dyDescent="0.2">
      <c r="A115" s="16">
        <v>920000</v>
      </c>
      <c r="B115" s="29" t="s">
        <v>127</v>
      </c>
      <c r="C115" s="16" t="s">
        <v>128</v>
      </c>
      <c r="D115" s="18">
        <f t="shared" si="5"/>
        <v>920</v>
      </c>
      <c r="E115" s="19">
        <f t="shared" si="4"/>
        <v>2392242</v>
      </c>
      <c r="F115" s="21">
        <v>176979</v>
      </c>
      <c r="G115" s="21">
        <v>199815</v>
      </c>
      <c r="H115" s="21">
        <v>228026</v>
      </c>
      <c r="I115" s="21">
        <v>21597</v>
      </c>
      <c r="J115" s="21">
        <v>270847</v>
      </c>
      <c r="K115" s="20">
        <v>198317</v>
      </c>
      <c r="L115" s="20">
        <v>261130</v>
      </c>
      <c r="M115" s="20">
        <v>213475</v>
      </c>
      <c r="N115" s="20">
        <v>218996</v>
      </c>
      <c r="O115" s="20">
        <v>176887</v>
      </c>
      <c r="P115" s="20">
        <v>213091</v>
      </c>
      <c r="Q115" s="20">
        <v>213082</v>
      </c>
      <c r="S115" s="20">
        <v>298633</v>
      </c>
      <c r="T115" s="20">
        <v>208022</v>
      </c>
      <c r="U115" s="20">
        <v>224907</v>
      </c>
    </row>
    <row r="116" spans="1:21" x14ac:dyDescent="0.2">
      <c r="A116" s="16">
        <v>920100</v>
      </c>
      <c r="B116" s="29" t="s">
        <v>129</v>
      </c>
      <c r="C116" s="16" t="s">
        <v>128</v>
      </c>
      <c r="D116" s="18">
        <f t="shared" si="5"/>
        <v>920</v>
      </c>
      <c r="E116" s="19">
        <f t="shared" ref="E116" si="8">SUM(F116:Q116)</f>
        <v>34</v>
      </c>
      <c r="F116" s="21">
        <v>9</v>
      </c>
      <c r="G116" s="21">
        <v>8</v>
      </c>
      <c r="H116" s="21">
        <v>7</v>
      </c>
      <c r="I116" s="21">
        <v>7</v>
      </c>
      <c r="J116" s="21">
        <v>3</v>
      </c>
      <c r="K116" s="20">
        <v>0</v>
      </c>
      <c r="L116" s="20">
        <v>0</v>
      </c>
      <c r="M116" s="20">
        <v>0</v>
      </c>
      <c r="N116" s="20">
        <v>0</v>
      </c>
      <c r="O116" s="20">
        <v>0</v>
      </c>
      <c r="P116" s="20">
        <v>0</v>
      </c>
      <c r="Q116" s="20">
        <v>0</v>
      </c>
      <c r="S116" s="20">
        <v>13</v>
      </c>
      <c r="T116" s="20">
        <v>7</v>
      </c>
      <c r="U116" s="20">
        <v>0</v>
      </c>
    </row>
    <row r="117" spans="1:21" x14ac:dyDescent="0.2">
      <c r="A117" s="16">
        <v>921100</v>
      </c>
      <c r="B117" s="29" t="s">
        <v>130</v>
      </c>
      <c r="C117" s="16" t="s">
        <v>128</v>
      </c>
      <c r="D117" s="18">
        <f t="shared" si="5"/>
        <v>921</v>
      </c>
      <c r="E117" s="19">
        <f t="shared" si="4"/>
        <v>-1464</v>
      </c>
      <c r="F117" s="21">
        <v>6115</v>
      </c>
      <c r="G117" s="21">
        <v>55274</v>
      </c>
      <c r="H117" s="21">
        <v>-56235</v>
      </c>
      <c r="I117" s="21">
        <v>-14138</v>
      </c>
      <c r="J117" s="21">
        <v>22038</v>
      </c>
      <c r="K117" s="20">
        <v>19060</v>
      </c>
      <c r="L117" s="20">
        <v>-2261</v>
      </c>
      <c r="M117" s="20">
        <v>-5741</v>
      </c>
      <c r="N117" s="20">
        <v>-6657</v>
      </c>
      <c r="O117" s="20">
        <v>-5450</v>
      </c>
      <c r="P117" s="20">
        <v>-6954</v>
      </c>
      <c r="Q117" s="20">
        <v>-6515</v>
      </c>
      <c r="S117" s="20">
        <v>11644</v>
      </c>
      <c r="T117" s="20">
        <v>-3417</v>
      </c>
      <c r="U117" s="20">
        <v>5942</v>
      </c>
    </row>
    <row r="118" spans="1:21" x14ac:dyDescent="0.2">
      <c r="A118" s="16">
        <v>921110</v>
      </c>
      <c r="B118" s="29" t="s">
        <v>131</v>
      </c>
      <c r="C118" s="16" t="s">
        <v>128</v>
      </c>
      <c r="D118" s="18">
        <f t="shared" si="5"/>
        <v>921</v>
      </c>
      <c r="E118" s="19">
        <f t="shared" ref="E118" si="9">SUM(F118:Q118)</f>
        <v>-93</v>
      </c>
      <c r="F118" s="21">
        <v>0</v>
      </c>
      <c r="G118" s="21">
        <v>0</v>
      </c>
      <c r="H118" s="21">
        <v>20</v>
      </c>
      <c r="I118" s="21">
        <v>0</v>
      </c>
      <c r="J118" s="21">
        <v>0</v>
      </c>
      <c r="K118" s="20">
        <v>-113</v>
      </c>
      <c r="L118" s="20">
        <v>0</v>
      </c>
      <c r="M118" s="20">
        <v>0</v>
      </c>
      <c r="N118" s="20">
        <v>0</v>
      </c>
      <c r="O118" s="20">
        <v>0</v>
      </c>
      <c r="P118" s="20">
        <v>0</v>
      </c>
      <c r="Q118" s="20">
        <v>0</v>
      </c>
      <c r="S118" s="20">
        <v>2</v>
      </c>
      <c r="T118" s="20">
        <v>0</v>
      </c>
      <c r="U118" s="20">
        <v>4</v>
      </c>
    </row>
    <row r="119" spans="1:21" x14ac:dyDescent="0.2">
      <c r="A119" s="16">
        <v>921200</v>
      </c>
      <c r="B119" s="29" t="s">
        <v>132</v>
      </c>
      <c r="C119" s="16" t="s">
        <v>128</v>
      </c>
      <c r="D119" s="18">
        <f t="shared" si="5"/>
        <v>921</v>
      </c>
      <c r="E119" s="19">
        <f t="shared" si="4"/>
        <v>274604</v>
      </c>
      <c r="F119" s="21">
        <v>15335</v>
      </c>
      <c r="G119" s="21">
        <v>18595</v>
      </c>
      <c r="H119" s="21">
        <v>13436</v>
      </c>
      <c r="I119" s="21">
        <v>19774</v>
      </c>
      <c r="J119" s="21">
        <v>17293</v>
      </c>
      <c r="K119" s="20">
        <v>22037</v>
      </c>
      <c r="L119" s="20">
        <v>26663</v>
      </c>
      <c r="M119" s="20">
        <v>28622</v>
      </c>
      <c r="N119" s="20">
        <v>29915</v>
      </c>
      <c r="O119" s="20">
        <v>28744</v>
      </c>
      <c r="P119" s="20">
        <v>26476</v>
      </c>
      <c r="Q119" s="20">
        <v>27714</v>
      </c>
      <c r="R119" s="31"/>
      <c r="S119" s="20">
        <v>10755</v>
      </c>
      <c r="T119" s="20">
        <v>19957</v>
      </c>
      <c r="U119" s="20">
        <v>11848</v>
      </c>
    </row>
    <row r="120" spans="1:21" x14ac:dyDescent="0.2">
      <c r="A120" s="16">
        <v>921300</v>
      </c>
      <c r="B120" s="29" t="s">
        <v>133</v>
      </c>
      <c r="C120" s="16" t="s">
        <v>128</v>
      </c>
      <c r="D120" s="18">
        <f t="shared" si="5"/>
        <v>921</v>
      </c>
      <c r="E120" s="19">
        <f t="shared" ref="E120:E157" si="10">SUM(F120:Q120)</f>
        <v>54</v>
      </c>
      <c r="F120" s="21">
        <v>3</v>
      </c>
      <c r="G120" s="21">
        <v>46</v>
      </c>
      <c r="H120" s="21">
        <v>5</v>
      </c>
      <c r="I120" s="21">
        <v>0</v>
      </c>
      <c r="J120" s="21">
        <v>0</v>
      </c>
      <c r="K120" s="20">
        <v>0</v>
      </c>
      <c r="L120" s="20">
        <v>0</v>
      </c>
      <c r="M120" s="20">
        <v>0</v>
      </c>
      <c r="N120" s="20">
        <v>0</v>
      </c>
      <c r="O120" s="20">
        <v>0</v>
      </c>
      <c r="P120" s="20">
        <v>0</v>
      </c>
      <c r="Q120" s="20">
        <v>0</v>
      </c>
      <c r="S120" s="20">
        <v>7</v>
      </c>
      <c r="T120" s="20">
        <v>0</v>
      </c>
      <c r="U120" s="20">
        <v>3</v>
      </c>
    </row>
    <row r="121" spans="1:21" x14ac:dyDescent="0.2">
      <c r="A121" s="16">
        <v>921400</v>
      </c>
      <c r="B121" s="29" t="s">
        <v>134</v>
      </c>
      <c r="C121" s="16" t="s">
        <v>128</v>
      </c>
      <c r="D121" s="18">
        <f t="shared" si="5"/>
        <v>921</v>
      </c>
      <c r="E121" s="19">
        <f t="shared" si="10"/>
        <v>84589</v>
      </c>
      <c r="F121" s="21">
        <v>3973</v>
      </c>
      <c r="G121" s="21">
        <v>4112</v>
      </c>
      <c r="H121" s="21">
        <v>2157</v>
      </c>
      <c r="I121" s="21">
        <v>8101</v>
      </c>
      <c r="J121" s="21">
        <v>14060</v>
      </c>
      <c r="K121" s="20">
        <v>3746</v>
      </c>
      <c r="L121" s="20">
        <v>9212</v>
      </c>
      <c r="M121" s="20">
        <v>7886</v>
      </c>
      <c r="N121" s="20">
        <v>7438</v>
      </c>
      <c r="O121" s="20">
        <v>7592</v>
      </c>
      <c r="P121" s="20">
        <v>8703</v>
      </c>
      <c r="Q121" s="20">
        <v>7609</v>
      </c>
      <c r="S121" s="20">
        <v>-15546</v>
      </c>
      <c r="T121" s="20">
        <v>3036</v>
      </c>
      <c r="U121" s="20">
        <v>11126</v>
      </c>
    </row>
    <row r="122" spans="1:21" x14ac:dyDescent="0.2">
      <c r="A122" s="16">
        <v>921540</v>
      </c>
      <c r="B122" s="29" t="s">
        <v>135</v>
      </c>
      <c r="C122" s="16" t="s">
        <v>128</v>
      </c>
      <c r="D122" s="18">
        <f t="shared" si="5"/>
        <v>921</v>
      </c>
      <c r="E122" s="19">
        <f t="shared" si="10"/>
        <v>154086</v>
      </c>
      <c r="F122" s="21">
        <v>16964</v>
      </c>
      <c r="G122" s="21">
        <v>17132</v>
      </c>
      <c r="H122" s="21">
        <v>17412</v>
      </c>
      <c r="I122" s="21">
        <v>16957</v>
      </c>
      <c r="J122" s="21">
        <v>144</v>
      </c>
      <c r="K122" s="20">
        <v>161</v>
      </c>
      <c r="L122" s="20">
        <v>14986</v>
      </c>
      <c r="M122" s="20">
        <v>14967</v>
      </c>
      <c r="N122" s="20">
        <v>13781</v>
      </c>
      <c r="O122" s="20">
        <v>14602</v>
      </c>
      <c r="P122" s="20">
        <v>12558</v>
      </c>
      <c r="Q122" s="20">
        <v>14422</v>
      </c>
      <c r="S122" s="20">
        <v>159</v>
      </c>
      <c r="T122" s="20">
        <v>3260</v>
      </c>
      <c r="U122" s="20">
        <v>1288</v>
      </c>
    </row>
    <row r="123" spans="1:21" x14ac:dyDescent="0.2">
      <c r="A123" s="16">
        <v>921600</v>
      </c>
      <c r="B123" s="29" t="s">
        <v>136</v>
      </c>
      <c r="C123" s="16" t="s">
        <v>128</v>
      </c>
      <c r="D123" s="18">
        <f t="shared" si="5"/>
        <v>921</v>
      </c>
      <c r="E123" s="19">
        <f t="shared" si="10"/>
        <v>54</v>
      </c>
      <c r="F123" s="21">
        <v>15</v>
      </c>
      <c r="G123" s="21">
        <v>0</v>
      </c>
      <c r="H123" s="21">
        <v>31</v>
      </c>
      <c r="I123" s="21">
        <v>8</v>
      </c>
      <c r="J123" s="21">
        <v>0</v>
      </c>
      <c r="K123" s="20">
        <v>0</v>
      </c>
      <c r="L123" s="20">
        <v>0</v>
      </c>
      <c r="M123" s="20">
        <v>0</v>
      </c>
      <c r="N123" s="20">
        <v>0</v>
      </c>
      <c r="O123" s="20">
        <v>0</v>
      </c>
      <c r="P123" s="20">
        <v>0</v>
      </c>
      <c r="Q123" s="20">
        <v>0</v>
      </c>
      <c r="S123" s="20">
        <v>12</v>
      </c>
      <c r="T123" s="20">
        <v>0</v>
      </c>
      <c r="U123" s="20">
        <v>0</v>
      </c>
    </row>
    <row r="124" spans="1:21" x14ac:dyDescent="0.2">
      <c r="A124" s="16">
        <v>921980</v>
      </c>
      <c r="B124" s="29" t="s">
        <v>137</v>
      </c>
      <c r="C124" s="16" t="s">
        <v>128</v>
      </c>
      <c r="D124" s="18">
        <f t="shared" si="5"/>
        <v>921</v>
      </c>
      <c r="E124" s="19">
        <f t="shared" si="10"/>
        <v>1215298</v>
      </c>
      <c r="F124" s="21">
        <v>100465</v>
      </c>
      <c r="G124" s="21">
        <v>100033</v>
      </c>
      <c r="H124" s="21">
        <v>112532</v>
      </c>
      <c r="I124" s="21">
        <v>110910</v>
      </c>
      <c r="J124" s="21">
        <v>95176</v>
      </c>
      <c r="K124" s="20">
        <v>106435</v>
      </c>
      <c r="L124" s="20">
        <v>98466</v>
      </c>
      <c r="M124" s="20">
        <v>98421</v>
      </c>
      <c r="N124" s="20">
        <v>97545</v>
      </c>
      <c r="O124" s="20">
        <v>98388</v>
      </c>
      <c r="P124" s="20">
        <v>98409</v>
      </c>
      <c r="Q124" s="20">
        <v>98518</v>
      </c>
      <c r="S124" s="20">
        <v>105063</v>
      </c>
      <c r="T124" s="20">
        <v>103974</v>
      </c>
      <c r="U124" s="20">
        <v>100995</v>
      </c>
    </row>
    <row r="125" spans="1:21" x14ac:dyDescent="0.2">
      <c r="A125" s="16">
        <v>923000</v>
      </c>
      <c r="B125" s="29" t="s">
        <v>138</v>
      </c>
      <c r="C125" s="16" t="s">
        <v>128</v>
      </c>
      <c r="D125" s="18">
        <f t="shared" si="5"/>
        <v>923</v>
      </c>
      <c r="E125" s="19">
        <f t="shared" si="10"/>
        <v>633269</v>
      </c>
      <c r="F125" s="21">
        <v>65903</v>
      </c>
      <c r="G125" s="21">
        <v>76135</v>
      </c>
      <c r="H125" s="21">
        <v>43633</v>
      </c>
      <c r="I125" s="21">
        <v>53133</v>
      </c>
      <c r="J125" s="21">
        <v>63341</v>
      </c>
      <c r="K125" s="20">
        <v>44248</v>
      </c>
      <c r="L125" s="20">
        <v>49966</v>
      </c>
      <c r="M125" s="20">
        <v>55733</v>
      </c>
      <c r="N125" s="20">
        <v>41558</v>
      </c>
      <c r="O125" s="20">
        <v>46899</v>
      </c>
      <c r="P125" s="20">
        <v>53434</v>
      </c>
      <c r="Q125" s="20">
        <v>39286</v>
      </c>
      <c r="S125" s="20">
        <v>58641</v>
      </c>
      <c r="T125" s="20">
        <v>52625</v>
      </c>
      <c r="U125" s="20">
        <v>35982</v>
      </c>
    </row>
    <row r="126" spans="1:21" x14ac:dyDescent="0.2">
      <c r="A126" s="16">
        <v>923980</v>
      </c>
      <c r="B126" s="29" t="s">
        <v>139</v>
      </c>
      <c r="C126" s="16" t="s">
        <v>128</v>
      </c>
      <c r="D126" s="18">
        <f t="shared" si="5"/>
        <v>923</v>
      </c>
      <c r="E126" s="19">
        <f t="shared" si="10"/>
        <v>24048</v>
      </c>
      <c r="F126" s="21">
        <v>-1518</v>
      </c>
      <c r="G126" s="21">
        <v>1571</v>
      </c>
      <c r="H126" s="21">
        <v>-5825</v>
      </c>
      <c r="I126" s="21">
        <v>-1562</v>
      </c>
      <c r="J126" s="21">
        <v>-147</v>
      </c>
      <c r="K126" s="20">
        <v>-1982</v>
      </c>
      <c r="L126" s="20">
        <v>5198</v>
      </c>
      <c r="M126" s="20">
        <v>5286</v>
      </c>
      <c r="N126" s="20">
        <v>5286</v>
      </c>
      <c r="O126" s="20">
        <v>5286</v>
      </c>
      <c r="P126" s="20">
        <v>6384</v>
      </c>
      <c r="Q126" s="20">
        <v>6071</v>
      </c>
      <c r="S126" s="20">
        <v>1843</v>
      </c>
      <c r="T126" s="20">
        <v>-1448</v>
      </c>
      <c r="U126" s="20">
        <v>-3579</v>
      </c>
    </row>
    <row r="127" spans="1:21" x14ac:dyDescent="0.2">
      <c r="A127" s="16">
        <v>924000</v>
      </c>
      <c r="B127" s="29" t="s">
        <v>140</v>
      </c>
      <c r="C127" s="16" t="s">
        <v>128</v>
      </c>
      <c r="D127" s="18">
        <f t="shared" si="5"/>
        <v>924</v>
      </c>
      <c r="E127" s="19">
        <f t="shared" si="10"/>
        <v>-3354</v>
      </c>
      <c r="F127" s="21">
        <v>-894</v>
      </c>
      <c r="G127" s="21">
        <v>281</v>
      </c>
      <c r="H127" s="21">
        <v>281</v>
      </c>
      <c r="I127" s="21">
        <v>-894</v>
      </c>
      <c r="J127" s="21">
        <v>458</v>
      </c>
      <c r="K127" s="20">
        <v>442</v>
      </c>
      <c r="L127" s="20">
        <v>-1343</v>
      </c>
      <c r="M127" s="20">
        <v>-462</v>
      </c>
      <c r="N127" s="20">
        <v>-462</v>
      </c>
      <c r="O127" s="20">
        <v>-1343</v>
      </c>
      <c r="P127" s="20">
        <v>1044</v>
      </c>
      <c r="Q127" s="20">
        <v>-462</v>
      </c>
      <c r="S127" s="20">
        <v>-770</v>
      </c>
      <c r="T127" s="20">
        <v>405</v>
      </c>
      <c r="U127" s="20">
        <v>227</v>
      </c>
    </row>
    <row r="128" spans="1:21" x14ac:dyDescent="0.2">
      <c r="A128" s="16">
        <v>924050</v>
      </c>
      <c r="B128" s="29" t="s">
        <v>141</v>
      </c>
      <c r="C128" s="16" t="s">
        <v>128</v>
      </c>
      <c r="D128" s="18">
        <f t="shared" si="5"/>
        <v>924</v>
      </c>
      <c r="E128" s="19">
        <f t="shared" si="10"/>
        <v>1397</v>
      </c>
      <c r="F128" s="21">
        <v>125</v>
      </c>
      <c r="G128" s="21">
        <v>125</v>
      </c>
      <c r="H128" s="21">
        <v>125</v>
      </c>
      <c r="I128" s="21">
        <v>125</v>
      </c>
      <c r="J128" s="21">
        <v>119</v>
      </c>
      <c r="K128" s="20">
        <v>64</v>
      </c>
      <c r="L128" s="20">
        <v>119</v>
      </c>
      <c r="M128" s="20">
        <v>119</v>
      </c>
      <c r="N128" s="20">
        <v>119</v>
      </c>
      <c r="O128" s="20">
        <v>119</v>
      </c>
      <c r="P128" s="20">
        <v>119</v>
      </c>
      <c r="Q128" s="20">
        <v>119</v>
      </c>
      <c r="S128" s="20">
        <v>92</v>
      </c>
      <c r="T128" s="20">
        <v>92</v>
      </c>
      <c r="U128" s="20">
        <v>92</v>
      </c>
    </row>
    <row r="129" spans="1:21" x14ac:dyDescent="0.2">
      <c r="A129" s="16">
        <v>924980</v>
      </c>
      <c r="B129" s="29" t="s">
        <v>142</v>
      </c>
      <c r="C129" s="16" t="s">
        <v>128</v>
      </c>
      <c r="D129" s="18">
        <f t="shared" si="5"/>
        <v>924</v>
      </c>
      <c r="E129" s="19">
        <f t="shared" si="10"/>
        <v>0</v>
      </c>
      <c r="F129" s="21">
        <v>0</v>
      </c>
      <c r="G129" s="21">
        <v>0</v>
      </c>
      <c r="H129" s="21">
        <v>0</v>
      </c>
      <c r="I129" s="21">
        <v>0</v>
      </c>
      <c r="J129" s="21">
        <v>0</v>
      </c>
      <c r="K129" s="20">
        <v>0</v>
      </c>
      <c r="L129" s="20">
        <v>0</v>
      </c>
      <c r="M129" s="20">
        <v>0</v>
      </c>
      <c r="N129" s="20">
        <v>0</v>
      </c>
      <c r="O129" s="20">
        <v>0</v>
      </c>
      <c r="P129" s="20">
        <v>0</v>
      </c>
      <c r="Q129" s="20">
        <v>0</v>
      </c>
      <c r="S129" s="20">
        <v>0</v>
      </c>
      <c r="T129" s="20">
        <v>0</v>
      </c>
      <c r="U129" s="20">
        <v>0</v>
      </c>
    </row>
    <row r="130" spans="1:21" x14ac:dyDescent="0.2">
      <c r="A130" s="16">
        <v>925000</v>
      </c>
      <c r="B130" s="29" t="s">
        <v>143</v>
      </c>
      <c r="C130" s="16" t="s">
        <v>128</v>
      </c>
      <c r="D130" s="18">
        <f t="shared" si="5"/>
        <v>925</v>
      </c>
      <c r="E130" s="19">
        <f t="shared" si="10"/>
        <v>2557</v>
      </c>
      <c r="F130" s="21">
        <v>731</v>
      </c>
      <c r="G130" s="21">
        <v>33</v>
      </c>
      <c r="H130" s="21">
        <v>54</v>
      </c>
      <c r="I130" s="21">
        <v>-3</v>
      </c>
      <c r="J130" s="21">
        <v>825</v>
      </c>
      <c r="K130" s="20">
        <v>221</v>
      </c>
      <c r="L130" s="20">
        <v>116</v>
      </c>
      <c r="M130" s="20">
        <v>116</v>
      </c>
      <c r="N130" s="20">
        <v>116</v>
      </c>
      <c r="O130" s="20">
        <v>116</v>
      </c>
      <c r="P130" s="20">
        <v>116</v>
      </c>
      <c r="Q130" s="20">
        <v>116</v>
      </c>
      <c r="S130" s="20">
        <v>416</v>
      </c>
      <c r="T130" s="20">
        <v>764</v>
      </c>
      <c r="U130" s="20">
        <v>309</v>
      </c>
    </row>
    <row r="131" spans="1:21" x14ac:dyDescent="0.2">
      <c r="A131" s="16">
        <v>925051</v>
      </c>
      <c r="B131" s="29" t="s">
        <v>144</v>
      </c>
      <c r="C131" s="16" t="s">
        <v>128</v>
      </c>
      <c r="D131" s="18">
        <f t="shared" si="5"/>
        <v>925</v>
      </c>
      <c r="E131" s="19">
        <f t="shared" si="10"/>
        <v>226385</v>
      </c>
      <c r="F131" s="21">
        <v>17150</v>
      </c>
      <c r="G131" s="21">
        <v>17150</v>
      </c>
      <c r="H131" s="21">
        <v>17150</v>
      </c>
      <c r="I131" s="21">
        <v>17150</v>
      </c>
      <c r="J131" s="21">
        <v>19662</v>
      </c>
      <c r="K131" s="20">
        <v>20151</v>
      </c>
      <c r="L131" s="20">
        <v>19662</v>
      </c>
      <c r="M131" s="20">
        <v>19662</v>
      </c>
      <c r="N131" s="20">
        <v>19662</v>
      </c>
      <c r="O131" s="20">
        <v>19662</v>
      </c>
      <c r="P131" s="20">
        <v>19662</v>
      </c>
      <c r="Q131" s="20">
        <v>19662</v>
      </c>
      <c r="S131" s="20">
        <v>19907</v>
      </c>
      <c r="T131" s="20">
        <v>19907</v>
      </c>
      <c r="U131" s="20">
        <v>19907</v>
      </c>
    </row>
    <row r="132" spans="1:21" x14ac:dyDescent="0.2">
      <c r="A132" s="16">
        <v>925052</v>
      </c>
      <c r="B132" s="29" t="s">
        <v>145</v>
      </c>
      <c r="C132" s="16" t="s">
        <v>128</v>
      </c>
      <c r="D132" s="18">
        <f t="shared" si="5"/>
        <v>925</v>
      </c>
      <c r="E132" s="19">
        <f t="shared" si="10"/>
        <v>1749</v>
      </c>
      <c r="F132" s="21">
        <v>182</v>
      </c>
      <c r="G132" s="21">
        <v>182</v>
      </c>
      <c r="H132" s="21">
        <v>182</v>
      </c>
      <c r="I132" s="21">
        <v>182</v>
      </c>
      <c r="J132" s="21">
        <v>125</v>
      </c>
      <c r="K132" s="20">
        <v>146</v>
      </c>
      <c r="L132" s="20">
        <v>125</v>
      </c>
      <c r="M132" s="20">
        <v>125</v>
      </c>
      <c r="N132" s="20">
        <v>125</v>
      </c>
      <c r="O132" s="20">
        <v>125</v>
      </c>
      <c r="P132" s="20">
        <v>125</v>
      </c>
      <c r="Q132" s="20">
        <v>125</v>
      </c>
      <c r="S132" s="20">
        <v>135</v>
      </c>
      <c r="T132" s="20">
        <v>135</v>
      </c>
      <c r="U132" s="20">
        <v>135</v>
      </c>
    </row>
    <row r="133" spans="1:21" x14ac:dyDescent="0.2">
      <c r="A133" s="16">
        <v>925100</v>
      </c>
      <c r="B133" s="29" t="s">
        <v>146</v>
      </c>
      <c r="C133" s="16" t="s">
        <v>128</v>
      </c>
      <c r="D133" s="18">
        <f t="shared" si="5"/>
        <v>925</v>
      </c>
      <c r="E133" s="19">
        <f t="shared" ref="E133" si="11">SUM(F133:Q133)</f>
        <v>4</v>
      </c>
      <c r="F133" s="21">
        <v>0</v>
      </c>
      <c r="G133" s="21">
        <v>0</v>
      </c>
      <c r="H133" s="21">
        <v>1</v>
      </c>
      <c r="I133" s="21">
        <v>0</v>
      </c>
      <c r="J133" s="21">
        <v>3</v>
      </c>
      <c r="K133" s="20">
        <v>0</v>
      </c>
      <c r="L133" s="20">
        <v>0</v>
      </c>
      <c r="M133" s="20">
        <v>0</v>
      </c>
      <c r="N133" s="20">
        <v>0</v>
      </c>
      <c r="O133" s="20">
        <v>0</v>
      </c>
      <c r="P133" s="20">
        <v>0</v>
      </c>
      <c r="Q133" s="20">
        <v>0</v>
      </c>
      <c r="S133" s="20">
        <v>0</v>
      </c>
      <c r="T133" s="20">
        <v>-5</v>
      </c>
      <c r="U133" s="20">
        <v>0</v>
      </c>
    </row>
    <row r="134" spans="1:21" x14ac:dyDescent="0.2">
      <c r="A134" s="16">
        <v>925200</v>
      </c>
      <c r="B134" s="29" t="s">
        <v>147</v>
      </c>
      <c r="C134" s="16" t="s">
        <v>128</v>
      </c>
      <c r="D134" s="18">
        <f t="shared" si="5"/>
        <v>925</v>
      </c>
      <c r="E134" s="19">
        <f t="shared" si="10"/>
        <v>507</v>
      </c>
      <c r="F134" s="21">
        <v>8</v>
      </c>
      <c r="G134" s="21">
        <v>5</v>
      </c>
      <c r="H134" s="21">
        <v>5</v>
      </c>
      <c r="I134" s="21">
        <v>4</v>
      </c>
      <c r="J134" s="21">
        <v>7</v>
      </c>
      <c r="K134" s="20">
        <v>10</v>
      </c>
      <c r="L134" s="20">
        <v>78</v>
      </c>
      <c r="M134" s="20">
        <v>78</v>
      </c>
      <c r="N134" s="20">
        <v>78</v>
      </c>
      <c r="O134" s="20">
        <v>78</v>
      </c>
      <c r="P134" s="20">
        <v>78</v>
      </c>
      <c r="Q134" s="20">
        <v>78</v>
      </c>
      <c r="S134" s="20">
        <v>4</v>
      </c>
      <c r="T134" s="20">
        <v>4</v>
      </c>
      <c r="U134" s="20">
        <v>4</v>
      </c>
    </row>
    <row r="135" spans="1:21" x14ac:dyDescent="0.2">
      <c r="A135" s="16">
        <v>925300</v>
      </c>
      <c r="B135" s="29" t="s">
        <v>148</v>
      </c>
      <c r="C135" s="16" t="s">
        <v>128</v>
      </c>
      <c r="D135" s="18">
        <f t="shared" si="5"/>
        <v>925</v>
      </c>
      <c r="E135" s="19">
        <f t="shared" si="10"/>
        <v>0</v>
      </c>
      <c r="F135" s="21">
        <v>0</v>
      </c>
      <c r="G135" s="21">
        <v>0</v>
      </c>
      <c r="H135" s="21">
        <v>0</v>
      </c>
      <c r="I135" s="21">
        <v>0</v>
      </c>
      <c r="J135" s="21">
        <v>0</v>
      </c>
      <c r="K135" s="20">
        <v>0</v>
      </c>
      <c r="L135" s="20">
        <v>0</v>
      </c>
      <c r="M135" s="20">
        <v>0</v>
      </c>
      <c r="N135" s="20">
        <v>0</v>
      </c>
      <c r="O135" s="20">
        <v>0</v>
      </c>
      <c r="P135" s="20">
        <v>0</v>
      </c>
      <c r="Q135" s="20">
        <v>0</v>
      </c>
      <c r="S135" s="20">
        <v>25782</v>
      </c>
      <c r="T135" s="20">
        <v>0</v>
      </c>
      <c r="U135" s="20">
        <v>0</v>
      </c>
    </row>
    <row r="136" spans="1:21" x14ac:dyDescent="0.2">
      <c r="A136" s="16">
        <v>925980</v>
      </c>
      <c r="B136" s="29" t="s">
        <v>149</v>
      </c>
      <c r="C136" s="16" t="s">
        <v>128</v>
      </c>
      <c r="D136" s="18">
        <f t="shared" si="5"/>
        <v>925</v>
      </c>
      <c r="E136" s="19">
        <f t="shared" si="10"/>
        <v>5431</v>
      </c>
      <c r="F136" s="21">
        <v>581</v>
      </c>
      <c r="G136" s="21">
        <v>419</v>
      </c>
      <c r="H136" s="21">
        <v>419</v>
      </c>
      <c r="I136" s="21">
        <v>419</v>
      </c>
      <c r="J136" s="21">
        <v>0</v>
      </c>
      <c r="K136" s="20">
        <v>863</v>
      </c>
      <c r="L136" s="20">
        <v>455</v>
      </c>
      <c r="M136" s="20">
        <v>455</v>
      </c>
      <c r="N136" s="20">
        <v>455</v>
      </c>
      <c r="O136" s="20">
        <v>455</v>
      </c>
      <c r="P136" s="20">
        <v>455</v>
      </c>
      <c r="Q136" s="20">
        <v>455</v>
      </c>
      <c r="S136" s="20">
        <v>431</v>
      </c>
      <c r="T136" s="20">
        <v>431</v>
      </c>
      <c r="U136" s="20">
        <v>431</v>
      </c>
    </row>
    <row r="137" spans="1:21" x14ac:dyDescent="0.2">
      <c r="A137" s="16">
        <v>926000</v>
      </c>
      <c r="B137" s="29" t="s">
        <v>150</v>
      </c>
      <c r="C137" s="16" t="s">
        <v>128</v>
      </c>
      <c r="D137" s="18">
        <f t="shared" si="5"/>
        <v>926</v>
      </c>
      <c r="E137" s="19">
        <f t="shared" si="10"/>
        <v>1218299</v>
      </c>
      <c r="F137" s="21">
        <v>94397</v>
      </c>
      <c r="G137" s="21">
        <v>79224</v>
      </c>
      <c r="H137" s="21">
        <v>85239</v>
      </c>
      <c r="I137" s="21">
        <v>30300</v>
      </c>
      <c r="J137" s="21">
        <v>184355</v>
      </c>
      <c r="K137" s="20">
        <v>94468</v>
      </c>
      <c r="L137" s="20">
        <v>142288</v>
      </c>
      <c r="M137" s="20">
        <v>98742</v>
      </c>
      <c r="N137" s="20">
        <v>99665</v>
      </c>
      <c r="O137" s="20">
        <v>115092</v>
      </c>
      <c r="P137" s="20">
        <v>110229</v>
      </c>
      <c r="Q137" s="20">
        <v>84300</v>
      </c>
      <c r="S137" s="20">
        <v>104648</v>
      </c>
      <c r="T137" s="20">
        <v>84009</v>
      </c>
      <c r="U137" s="20">
        <v>145339</v>
      </c>
    </row>
    <row r="138" spans="1:21" x14ac:dyDescent="0.2">
      <c r="A138" s="16">
        <v>926430</v>
      </c>
      <c r="B138" s="29" t="s">
        <v>151</v>
      </c>
      <c r="C138" s="16" t="s">
        <v>128</v>
      </c>
      <c r="D138" s="18">
        <f t="shared" si="5"/>
        <v>926</v>
      </c>
      <c r="E138" s="19">
        <f t="shared" ref="E138" si="12">SUM(F138:Q138)</f>
        <v>4421</v>
      </c>
      <c r="F138" s="21">
        <v>0</v>
      </c>
      <c r="G138" s="21">
        <v>0</v>
      </c>
      <c r="H138" s="21">
        <v>5</v>
      </c>
      <c r="I138" s="21">
        <v>1642</v>
      </c>
      <c r="J138" s="21">
        <v>-1155</v>
      </c>
      <c r="K138" s="20">
        <v>0</v>
      </c>
      <c r="L138" s="20">
        <v>0</v>
      </c>
      <c r="M138" s="20">
        <v>0</v>
      </c>
      <c r="N138" s="20">
        <v>0</v>
      </c>
      <c r="O138" s="20">
        <v>3929</v>
      </c>
      <c r="P138" s="20">
        <v>0</v>
      </c>
      <c r="Q138" s="20">
        <v>0</v>
      </c>
      <c r="S138" s="20">
        <v>0</v>
      </c>
      <c r="T138" s="20">
        <v>24</v>
      </c>
      <c r="U138" s="20">
        <v>0</v>
      </c>
    </row>
    <row r="139" spans="1:21" x14ac:dyDescent="0.2">
      <c r="A139" s="16">
        <v>926600</v>
      </c>
      <c r="B139" s="29" t="s">
        <v>152</v>
      </c>
      <c r="C139" s="16" t="s">
        <v>128</v>
      </c>
      <c r="D139" s="18">
        <f t="shared" si="5"/>
        <v>926</v>
      </c>
      <c r="E139" s="19">
        <f t="shared" si="10"/>
        <v>458411</v>
      </c>
      <c r="F139" s="21">
        <v>83599</v>
      </c>
      <c r="G139" s="21">
        <v>26136</v>
      </c>
      <c r="H139" s="21">
        <v>-18429</v>
      </c>
      <c r="I139" s="21">
        <v>65966</v>
      </c>
      <c r="J139" s="21">
        <v>101043</v>
      </c>
      <c r="K139" s="20">
        <v>-57265</v>
      </c>
      <c r="L139" s="20">
        <v>43633</v>
      </c>
      <c r="M139" s="20">
        <v>42368</v>
      </c>
      <c r="N139" s="20">
        <v>38257</v>
      </c>
      <c r="O139" s="20">
        <v>43619</v>
      </c>
      <c r="P139" s="20">
        <v>44925</v>
      </c>
      <c r="Q139" s="20">
        <v>44559</v>
      </c>
      <c r="S139" s="20">
        <v>-5658</v>
      </c>
      <c r="T139" s="20">
        <v>36117</v>
      </c>
      <c r="U139" s="20">
        <v>-36426</v>
      </c>
    </row>
    <row r="140" spans="1:21" x14ac:dyDescent="0.2">
      <c r="A140" s="16">
        <v>926999</v>
      </c>
      <c r="B140" s="29" t="s">
        <v>153</v>
      </c>
      <c r="C140" s="16" t="s">
        <v>128</v>
      </c>
      <c r="D140" s="18">
        <f t="shared" si="5"/>
        <v>926</v>
      </c>
      <c r="E140" s="19">
        <f t="shared" si="10"/>
        <v>-169383</v>
      </c>
      <c r="F140" s="21">
        <v>88787</v>
      </c>
      <c r="G140" s="21">
        <v>-37713</v>
      </c>
      <c r="H140" s="21">
        <v>-37713</v>
      </c>
      <c r="I140" s="21">
        <v>-33526</v>
      </c>
      <c r="J140" s="21">
        <v>-16547</v>
      </c>
      <c r="K140" s="20">
        <v>-16547</v>
      </c>
      <c r="L140" s="20">
        <v>-19354</v>
      </c>
      <c r="M140" s="20">
        <v>-19354</v>
      </c>
      <c r="N140" s="20">
        <v>-19354</v>
      </c>
      <c r="O140" s="20">
        <v>-19354</v>
      </c>
      <c r="P140" s="20">
        <v>-19354</v>
      </c>
      <c r="Q140" s="20">
        <v>-19354</v>
      </c>
      <c r="R140" s="31"/>
      <c r="S140" s="20">
        <v>-16547</v>
      </c>
      <c r="T140" s="20">
        <v>-16547</v>
      </c>
      <c r="U140" s="20">
        <v>-16547</v>
      </c>
    </row>
    <row r="141" spans="1:21" x14ac:dyDescent="0.2">
      <c r="A141" s="16">
        <v>928000</v>
      </c>
      <c r="B141" s="29" t="s">
        <v>154</v>
      </c>
      <c r="C141" s="16" t="s">
        <v>128</v>
      </c>
      <c r="D141" s="18">
        <f t="shared" si="5"/>
        <v>928</v>
      </c>
      <c r="E141" s="19">
        <f>SUM(F141:Q141)</f>
        <v>94448</v>
      </c>
      <c r="F141" s="21">
        <v>0</v>
      </c>
      <c r="G141" s="21">
        <v>0</v>
      </c>
      <c r="H141" s="21">
        <v>2288</v>
      </c>
      <c r="I141" s="21">
        <v>1322</v>
      </c>
      <c r="J141" s="21">
        <v>0</v>
      </c>
      <c r="K141" s="20">
        <v>532</v>
      </c>
      <c r="L141" s="20">
        <v>15051</v>
      </c>
      <c r="M141" s="20">
        <v>15051</v>
      </c>
      <c r="N141" s="20">
        <v>15051</v>
      </c>
      <c r="O141" s="20">
        <v>15051</v>
      </c>
      <c r="P141" s="20">
        <v>15051</v>
      </c>
      <c r="Q141" s="20">
        <v>15051</v>
      </c>
      <c r="R141" s="31"/>
      <c r="S141" s="20">
        <v>3439</v>
      </c>
      <c r="T141" s="20">
        <v>1592</v>
      </c>
      <c r="U141" s="20">
        <v>0</v>
      </c>
    </row>
    <row r="142" spans="1:21" x14ac:dyDescent="0.2">
      <c r="A142" s="16">
        <v>928006</v>
      </c>
      <c r="B142" s="29" t="s">
        <v>155</v>
      </c>
      <c r="C142" s="16" t="s">
        <v>128</v>
      </c>
      <c r="D142" s="18">
        <f t="shared" ref="D142:D155" si="13">VALUE(LEFT(A142,3))</f>
        <v>928</v>
      </c>
      <c r="E142" s="19">
        <f t="shared" si="10"/>
        <v>138654</v>
      </c>
      <c r="F142" s="21">
        <v>19364</v>
      </c>
      <c r="G142" s="21">
        <v>19364</v>
      </c>
      <c r="H142" s="21">
        <v>19364</v>
      </c>
      <c r="I142" s="21">
        <v>19364</v>
      </c>
      <c r="J142" s="21">
        <v>19364</v>
      </c>
      <c r="K142" s="20">
        <v>19364</v>
      </c>
      <c r="L142" s="20">
        <v>3745</v>
      </c>
      <c r="M142" s="20">
        <v>3745</v>
      </c>
      <c r="N142" s="20">
        <v>3745</v>
      </c>
      <c r="O142" s="20">
        <v>3745</v>
      </c>
      <c r="P142" s="20">
        <v>3745</v>
      </c>
      <c r="Q142" s="20">
        <v>3745</v>
      </c>
      <c r="S142" s="20">
        <v>19364</v>
      </c>
      <c r="T142" s="20">
        <v>19364</v>
      </c>
      <c r="U142" s="20">
        <v>19364</v>
      </c>
    </row>
    <row r="143" spans="1:21" x14ac:dyDescent="0.2">
      <c r="A143" s="16">
        <v>929000</v>
      </c>
      <c r="B143" s="29" t="s">
        <v>156</v>
      </c>
      <c r="C143" s="16" t="s">
        <v>128</v>
      </c>
      <c r="D143" s="18">
        <f t="shared" si="13"/>
        <v>929</v>
      </c>
      <c r="E143" s="19">
        <f t="shared" si="10"/>
        <v>-13088</v>
      </c>
      <c r="F143" s="21">
        <v>-33</v>
      </c>
      <c r="G143" s="21">
        <v>-47</v>
      </c>
      <c r="H143" s="21">
        <v>-281</v>
      </c>
      <c r="I143" s="21">
        <v>-1054</v>
      </c>
      <c r="J143" s="21">
        <v>-4399</v>
      </c>
      <c r="K143" s="20">
        <v>-7274</v>
      </c>
      <c r="L143" s="20">
        <v>0</v>
      </c>
      <c r="M143" s="20">
        <v>0</v>
      </c>
      <c r="N143" s="20">
        <v>0</v>
      </c>
      <c r="O143" s="20">
        <v>0</v>
      </c>
      <c r="P143" s="20">
        <v>0</v>
      </c>
      <c r="Q143" s="20">
        <v>0</v>
      </c>
      <c r="S143" s="20">
        <v>-6548</v>
      </c>
      <c r="T143" s="20">
        <v>-3303</v>
      </c>
      <c r="U143" s="20">
        <v>-1745</v>
      </c>
    </row>
    <row r="144" spans="1:21" x14ac:dyDescent="0.2">
      <c r="A144" s="16">
        <v>929500</v>
      </c>
      <c r="B144" s="29" t="s">
        <v>157</v>
      </c>
      <c r="C144" s="16" t="s">
        <v>128</v>
      </c>
      <c r="D144" s="18">
        <f t="shared" si="13"/>
        <v>929</v>
      </c>
      <c r="E144" s="19">
        <f t="shared" si="10"/>
        <v>-476118</v>
      </c>
      <c r="F144" s="21">
        <v>-37373</v>
      </c>
      <c r="G144" s="21">
        <v>-39616</v>
      </c>
      <c r="H144" s="21">
        <v>-51551</v>
      </c>
      <c r="I144" s="21">
        <v>-25581</v>
      </c>
      <c r="J144" s="21">
        <v>-22273</v>
      </c>
      <c r="K144" s="20">
        <v>-25821</v>
      </c>
      <c r="L144" s="20">
        <v>-42041</v>
      </c>
      <c r="M144" s="20">
        <v>-42122</v>
      </c>
      <c r="N144" s="20">
        <v>-60839</v>
      </c>
      <c r="O144" s="20">
        <v>-42967</v>
      </c>
      <c r="P144" s="20">
        <v>-42967</v>
      </c>
      <c r="Q144" s="20">
        <v>-42967</v>
      </c>
      <c r="S144" s="20">
        <v>-27951</v>
      </c>
      <c r="T144" s="20">
        <v>-26518</v>
      </c>
      <c r="U144" s="20">
        <v>-35201</v>
      </c>
    </row>
    <row r="145" spans="1:21" x14ac:dyDescent="0.2">
      <c r="A145" s="16">
        <v>930150</v>
      </c>
      <c r="B145" s="29" t="s">
        <v>158</v>
      </c>
      <c r="C145" s="16" t="s">
        <v>128</v>
      </c>
      <c r="D145" s="18">
        <f t="shared" si="13"/>
        <v>930</v>
      </c>
      <c r="E145" s="19">
        <f t="shared" si="10"/>
        <v>104777</v>
      </c>
      <c r="F145" s="21">
        <v>269</v>
      </c>
      <c r="G145" s="21">
        <v>9415</v>
      </c>
      <c r="H145" s="21">
        <v>321</v>
      </c>
      <c r="I145" s="21">
        <v>499</v>
      </c>
      <c r="J145" s="21">
        <v>28134</v>
      </c>
      <c r="K145" s="20">
        <v>-353</v>
      </c>
      <c r="L145" s="20">
        <v>11601</v>
      </c>
      <c r="M145" s="20">
        <v>10862</v>
      </c>
      <c r="N145" s="20">
        <v>10861</v>
      </c>
      <c r="O145" s="20">
        <v>11448</v>
      </c>
      <c r="P145" s="20">
        <v>10860</v>
      </c>
      <c r="Q145" s="20">
        <v>10860</v>
      </c>
      <c r="S145" s="20">
        <v>297</v>
      </c>
      <c r="T145" s="20">
        <v>313</v>
      </c>
      <c r="U145" s="20">
        <v>39314</v>
      </c>
    </row>
    <row r="146" spans="1:21" x14ac:dyDescent="0.2">
      <c r="A146" s="16">
        <v>930200</v>
      </c>
      <c r="B146" s="29" t="s">
        <v>159</v>
      </c>
      <c r="C146" s="16" t="s">
        <v>128</v>
      </c>
      <c r="D146" s="18">
        <f t="shared" si="13"/>
        <v>930</v>
      </c>
      <c r="E146" s="19">
        <f t="shared" si="10"/>
        <v>563870</v>
      </c>
      <c r="F146" s="21">
        <v>25258</v>
      </c>
      <c r="G146" s="21">
        <v>19513</v>
      </c>
      <c r="H146" s="21">
        <v>32448</v>
      </c>
      <c r="I146" s="21">
        <v>221468</v>
      </c>
      <c r="J146" s="21">
        <v>72869</v>
      </c>
      <c r="K146" s="20">
        <v>91858</v>
      </c>
      <c r="L146" s="20">
        <v>24477</v>
      </c>
      <c r="M146" s="20">
        <v>14864</v>
      </c>
      <c r="N146" s="20">
        <v>17099</v>
      </c>
      <c r="O146" s="20">
        <v>15543</v>
      </c>
      <c r="P146" s="20">
        <v>13824</v>
      </c>
      <c r="Q146" s="20">
        <v>14649</v>
      </c>
      <c r="R146" s="31"/>
      <c r="S146" s="20">
        <v>90218</v>
      </c>
      <c r="T146" s="20">
        <v>76510</v>
      </c>
      <c r="U146" s="20">
        <v>78506</v>
      </c>
    </row>
    <row r="147" spans="1:21" x14ac:dyDescent="0.2">
      <c r="A147" s="16">
        <v>930220</v>
      </c>
      <c r="B147" s="29" t="s">
        <v>160</v>
      </c>
      <c r="C147" s="16" t="s">
        <v>128</v>
      </c>
      <c r="D147" s="18">
        <f t="shared" si="13"/>
        <v>930</v>
      </c>
      <c r="E147" s="19">
        <f t="shared" si="10"/>
        <v>188</v>
      </c>
      <c r="F147" s="21">
        <v>0</v>
      </c>
      <c r="G147" s="21">
        <v>0</v>
      </c>
      <c r="H147" s="21">
        <v>0</v>
      </c>
      <c r="I147" s="21">
        <v>0</v>
      </c>
      <c r="J147" s="21">
        <v>188</v>
      </c>
      <c r="K147" s="20">
        <v>0</v>
      </c>
      <c r="L147" s="20">
        <v>0</v>
      </c>
      <c r="M147" s="20">
        <v>0</v>
      </c>
      <c r="N147" s="20">
        <v>0</v>
      </c>
      <c r="O147" s="20">
        <v>0</v>
      </c>
      <c r="P147" s="20">
        <v>0</v>
      </c>
      <c r="Q147" s="20">
        <v>0</v>
      </c>
      <c r="S147" s="20">
        <v>0</v>
      </c>
      <c r="T147" s="20">
        <v>0</v>
      </c>
      <c r="U147" s="20">
        <v>0</v>
      </c>
    </row>
    <row r="148" spans="1:21" x14ac:dyDescent="0.2">
      <c r="A148" s="16">
        <v>930230</v>
      </c>
      <c r="B148" s="29" t="s">
        <v>161</v>
      </c>
      <c r="C148" s="16" t="s">
        <v>128</v>
      </c>
      <c r="D148" s="18">
        <f t="shared" si="13"/>
        <v>930</v>
      </c>
      <c r="E148" s="19">
        <f t="shared" si="10"/>
        <v>14559</v>
      </c>
      <c r="F148" s="21">
        <v>144</v>
      </c>
      <c r="G148" s="21">
        <v>2584</v>
      </c>
      <c r="H148" s="21">
        <v>2934</v>
      </c>
      <c r="I148" s="21">
        <v>53</v>
      </c>
      <c r="J148" s="21">
        <v>1573</v>
      </c>
      <c r="K148" s="20">
        <v>0</v>
      </c>
      <c r="L148" s="20">
        <v>1278</v>
      </c>
      <c r="M148" s="20">
        <v>2065</v>
      </c>
      <c r="N148" s="20">
        <v>1043</v>
      </c>
      <c r="O148" s="20">
        <v>949</v>
      </c>
      <c r="P148" s="20">
        <v>949</v>
      </c>
      <c r="Q148" s="20">
        <v>987</v>
      </c>
      <c r="S148" s="20">
        <v>38</v>
      </c>
      <c r="T148" s="20">
        <v>1130</v>
      </c>
      <c r="U148" s="20">
        <v>115</v>
      </c>
    </row>
    <row r="149" spans="1:21" x14ac:dyDescent="0.2">
      <c r="A149" s="16">
        <v>930240</v>
      </c>
      <c r="B149" s="29" t="s">
        <v>162</v>
      </c>
      <c r="C149" s="16" t="s">
        <v>128</v>
      </c>
      <c r="D149" s="18">
        <f t="shared" si="13"/>
        <v>930</v>
      </c>
      <c r="E149" s="19">
        <f t="shared" si="10"/>
        <v>20576</v>
      </c>
      <c r="F149" s="21">
        <v>0</v>
      </c>
      <c r="G149" s="21">
        <v>2229</v>
      </c>
      <c r="H149" s="21">
        <v>0</v>
      </c>
      <c r="I149" s="21">
        <v>2279</v>
      </c>
      <c r="J149" s="21">
        <v>0</v>
      </c>
      <c r="K149" s="20">
        <v>65</v>
      </c>
      <c r="L149" s="20">
        <v>0</v>
      </c>
      <c r="M149" s="20">
        <v>2244</v>
      </c>
      <c r="N149" s="20">
        <v>11515</v>
      </c>
      <c r="O149" s="20">
        <v>0</v>
      </c>
      <c r="P149" s="20">
        <v>2244</v>
      </c>
      <c r="Q149" s="20">
        <v>0</v>
      </c>
      <c r="S149" s="20">
        <v>2</v>
      </c>
      <c r="T149" s="20">
        <v>2434</v>
      </c>
      <c r="U149" s="20">
        <v>12430</v>
      </c>
    </row>
    <row r="150" spans="1:21" x14ac:dyDescent="0.2">
      <c r="A150" s="16">
        <v>930250</v>
      </c>
      <c r="B150" s="29" t="s">
        <v>163</v>
      </c>
      <c r="C150" s="16" t="s">
        <v>128</v>
      </c>
      <c r="D150" s="18">
        <f t="shared" si="13"/>
        <v>930</v>
      </c>
      <c r="E150" s="19">
        <f t="shared" si="10"/>
        <v>471</v>
      </c>
      <c r="F150" s="21">
        <v>50</v>
      </c>
      <c r="G150" s="21">
        <v>79</v>
      </c>
      <c r="H150" s="21">
        <v>164</v>
      </c>
      <c r="I150" s="21">
        <v>0</v>
      </c>
      <c r="J150" s="21">
        <v>23</v>
      </c>
      <c r="K150" s="20">
        <v>137</v>
      </c>
      <c r="L150" s="20">
        <v>4</v>
      </c>
      <c r="M150" s="20">
        <v>1</v>
      </c>
      <c r="N150" s="20">
        <v>1</v>
      </c>
      <c r="O150" s="20">
        <v>6</v>
      </c>
      <c r="P150" s="20">
        <v>3</v>
      </c>
      <c r="Q150" s="20">
        <v>3</v>
      </c>
      <c r="S150" s="20">
        <v>75</v>
      </c>
      <c r="T150" s="20">
        <v>150</v>
      </c>
      <c r="U150" s="20">
        <v>160</v>
      </c>
    </row>
    <row r="151" spans="1:21" x14ac:dyDescent="0.2">
      <c r="A151" s="16">
        <v>930700</v>
      </c>
      <c r="B151" s="29" t="s">
        <v>164</v>
      </c>
      <c r="C151" s="16" t="s">
        <v>128</v>
      </c>
      <c r="D151" s="18">
        <f t="shared" si="13"/>
        <v>930</v>
      </c>
      <c r="E151" s="19">
        <f t="shared" si="10"/>
        <v>0</v>
      </c>
      <c r="F151" s="21">
        <v>0</v>
      </c>
      <c r="G151" s="21">
        <v>0</v>
      </c>
      <c r="H151" s="21">
        <v>0</v>
      </c>
      <c r="I151" s="21">
        <v>0</v>
      </c>
      <c r="J151" s="21">
        <v>0</v>
      </c>
      <c r="K151" s="20">
        <v>0</v>
      </c>
      <c r="L151" s="20">
        <v>0</v>
      </c>
      <c r="M151" s="20">
        <v>0</v>
      </c>
      <c r="N151" s="20">
        <v>0</v>
      </c>
      <c r="O151" s="20">
        <v>0</v>
      </c>
      <c r="P151" s="20">
        <v>0</v>
      </c>
      <c r="Q151" s="20">
        <v>0</v>
      </c>
      <c r="S151" s="20">
        <v>0</v>
      </c>
      <c r="T151" s="20">
        <v>0</v>
      </c>
      <c r="U151" s="20">
        <v>0</v>
      </c>
    </row>
    <row r="152" spans="1:21" x14ac:dyDescent="0.2">
      <c r="A152" s="16">
        <v>930940</v>
      </c>
      <c r="B152" s="29" t="s">
        <v>165</v>
      </c>
      <c r="C152" s="16" t="s">
        <v>128</v>
      </c>
      <c r="D152" s="18">
        <f t="shared" si="13"/>
        <v>930</v>
      </c>
      <c r="E152" s="19">
        <f t="shared" si="10"/>
        <v>60149</v>
      </c>
      <c r="F152" s="21">
        <v>4343</v>
      </c>
      <c r="G152" s="21">
        <v>5805</v>
      </c>
      <c r="H152" s="21">
        <v>5986</v>
      </c>
      <c r="I152" s="21">
        <v>-2267</v>
      </c>
      <c r="J152" s="21">
        <v>5786</v>
      </c>
      <c r="K152" s="20">
        <v>5766</v>
      </c>
      <c r="L152" s="20">
        <v>5789</v>
      </c>
      <c r="M152" s="20">
        <v>5788</v>
      </c>
      <c r="N152" s="20">
        <v>5788</v>
      </c>
      <c r="O152" s="20">
        <v>5789</v>
      </c>
      <c r="P152" s="20">
        <v>5788</v>
      </c>
      <c r="Q152" s="20">
        <v>5788</v>
      </c>
      <c r="S152" s="20">
        <v>4599</v>
      </c>
      <c r="T152" s="20">
        <v>5303</v>
      </c>
      <c r="U152" s="20">
        <v>5517</v>
      </c>
    </row>
    <row r="153" spans="1:21" x14ac:dyDescent="0.2">
      <c r="A153" s="16">
        <v>931001</v>
      </c>
      <c r="B153" s="29" t="s">
        <v>166</v>
      </c>
      <c r="C153" s="16" t="s">
        <v>128</v>
      </c>
      <c r="D153" s="18">
        <f t="shared" si="13"/>
        <v>931</v>
      </c>
      <c r="E153" s="19">
        <f t="shared" si="10"/>
        <v>85581</v>
      </c>
      <c r="F153" s="21">
        <v>8722</v>
      </c>
      <c r="G153" s="21">
        <v>5990</v>
      </c>
      <c r="H153" s="21">
        <v>9140</v>
      </c>
      <c r="I153" s="21">
        <v>8246</v>
      </c>
      <c r="J153" s="21">
        <v>5679</v>
      </c>
      <c r="K153" s="20">
        <v>4000</v>
      </c>
      <c r="L153" s="20">
        <v>7258</v>
      </c>
      <c r="M153" s="20">
        <v>7116</v>
      </c>
      <c r="N153" s="20">
        <v>7236</v>
      </c>
      <c r="O153" s="20">
        <v>7310</v>
      </c>
      <c r="P153" s="20">
        <v>7776</v>
      </c>
      <c r="Q153" s="20">
        <v>7108</v>
      </c>
      <c r="S153" s="20">
        <v>7289</v>
      </c>
      <c r="T153" s="20">
        <v>5129</v>
      </c>
      <c r="U153" s="20">
        <v>5585</v>
      </c>
    </row>
    <row r="154" spans="1:21" x14ac:dyDescent="0.2">
      <c r="A154" s="16">
        <v>931008</v>
      </c>
      <c r="B154" s="29" t="s">
        <v>167</v>
      </c>
      <c r="C154" s="16" t="s">
        <v>128</v>
      </c>
      <c r="D154" s="18">
        <f t="shared" si="13"/>
        <v>931</v>
      </c>
      <c r="E154" s="19">
        <f t="shared" si="10"/>
        <v>681787</v>
      </c>
      <c r="F154" s="21">
        <v>73395</v>
      </c>
      <c r="G154" s="21">
        <v>72276</v>
      </c>
      <c r="H154" s="21">
        <v>72770</v>
      </c>
      <c r="I154" s="21">
        <v>72736</v>
      </c>
      <c r="J154" s="21">
        <v>73311</v>
      </c>
      <c r="K154" s="20">
        <v>73399</v>
      </c>
      <c r="L154" s="20">
        <v>40650</v>
      </c>
      <c r="M154" s="20">
        <v>40650</v>
      </c>
      <c r="N154" s="20">
        <v>40650</v>
      </c>
      <c r="O154" s="20">
        <v>40650</v>
      </c>
      <c r="P154" s="20">
        <v>40650</v>
      </c>
      <c r="Q154" s="20">
        <v>40650</v>
      </c>
      <c r="S154" s="20">
        <v>73529</v>
      </c>
      <c r="T154" s="20">
        <v>73223</v>
      </c>
      <c r="U154" s="20">
        <v>36146</v>
      </c>
    </row>
    <row r="155" spans="1:21" x14ac:dyDescent="0.2">
      <c r="A155" s="16">
        <v>932000</v>
      </c>
      <c r="B155" s="29" t="s">
        <v>168</v>
      </c>
      <c r="C155" s="16" t="s">
        <v>128</v>
      </c>
      <c r="D155" s="18">
        <f t="shared" si="13"/>
        <v>932</v>
      </c>
      <c r="E155" s="19">
        <f t="shared" si="10"/>
        <v>-1945</v>
      </c>
      <c r="F155" s="21">
        <v>-6908</v>
      </c>
      <c r="G155" s="21">
        <v>812</v>
      </c>
      <c r="H155" s="21">
        <v>1745</v>
      </c>
      <c r="I155" s="21">
        <v>-5655</v>
      </c>
      <c r="J155" s="21">
        <v>2383</v>
      </c>
      <c r="K155" s="20">
        <v>4278</v>
      </c>
      <c r="L155" s="20">
        <v>216</v>
      </c>
      <c r="M155" s="20">
        <v>211</v>
      </c>
      <c r="N155" s="20">
        <v>321</v>
      </c>
      <c r="O155" s="20">
        <v>217</v>
      </c>
      <c r="P155" s="20">
        <v>217</v>
      </c>
      <c r="Q155" s="20">
        <v>218</v>
      </c>
      <c r="S155" s="20">
        <v>-15244</v>
      </c>
      <c r="T155" s="20">
        <v>6153</v>
      </c>
      <c r="U155" s="20">
        <v>16045</v>
      </c>
    </row>
    <row r="156" spans="1:21" x14ac:dyDescent="0.2">
      <c r="A156" s="16">
        <v>935200</v>
      </c>
      <c r="B156" s="29" t="s">
        <v>169</v>
      </c>
      <c r="C156" s="16" t="s">
        <v>170</v>
      </c>
      <c r="D156" s="18">
        <f>VALUE(LEFT(A156,3))</f>
        <v>935</v>
      </c>
      <c r="E156" s="19">
        <f t="shared" si="10"/>
        <v>-41</v>
      </c>
      <c r="F156" s="21">
        <v>260</v>
      </c>
      <c r="G156" s="21">
        <v>-441</v>
      </c>
      <c r="H156" s="21">
        <v>13</v>
      </c>
      <c r="I156" s="21">
        <v>71</v>
      </c>
      <c r="J156" s="21">
        <v>34</v>
      </c>
      <c r="K156" s="20">
        <v>-134</v>
      </c>
      <c r="L156" s="20">
        <v>26</v>
      </c>
      <c r="M156" s="20">
        <v>26</v>
      </c>
      <c r="N156" s="20">
        <v>26</v>
      </c>
      <c r="O156" s="20">
        <v>26</v>
      </c>
      <c r="P156" s="20">
        <v>26</v>
      </c>
      <c r="Q156" s="20">
        <v>26</v>
      </c>
      <c r="S156" s="20">
        <v>97</v>
      </c>
      <c r="T156" s="20">
        <v>33</v>
      </c>
      <c r="U156" s="20">
        <v>-35</v>
      </c>
    </row>
    <row r="157" spans="1:21" x14ac:dyDescent="0.2">
      <c r="A157" s="16">
        <v>935250</v>
      </c>
      <c r="B157" s="29" t="s">
        <v>171</v>
      </c>
      <c r="C157" s="16" t="s">
        <v>170</v>
      </c>
      <c r="D157" s="18">
        <f>VALUE(LEFT(A157,3))</f>
        <v>935</v>
      </c>
      <c r="E157" s="19">
        <f t="shared" si="10"/>
        <v>151</v>
      </c>
      <c r="F157" s="21">
        <v>0</v>
      </c>
      <c r="G157" s="21">
        <v>0</v>
      </c>
      <c r="H157" s="21">
        <v>0</v>
      </c>
      <c r="I157" s="21">
        <v>0</v>
      </c>
      <c r="J157" s="21">
        <v>151</v>
      </c>
      <c r="K157" s="20">
        <v>0</v>
      </c>
      <c r="L157" s="20">
        <v>0</v>
      </c>
      <c r="M157" s="20">
        <v>0</v>
      </c>
      <c r="N157" s="20">
        <v>0</v>
      </c>
      <c r="O157" s="20">
        <v>0</v>
      </c>
      <c r="P157" s="20">
        <v>0</v>
      </c>
      <c r="Q157" s="20">
        <v>0</v>
      </c>
      <c r="S157" s="20">
        <v>0</v>
      </c>
      <c r="T157" s="20">
        <v>0</v>
      </c>
      <c r="U157" s="20">
        <v>0</v>
      </c>
    </row>
    <row r="158" spans="1:21" x14ac:dyDescent="0.2">
      <c r="E158" s="8">
        <f t="shared" ref="E158:Q158" si="14">SUM(E13:E157)</f>
        <v>261510268</v>
      </c>
      <c r="F158" s="8">
        <f t="shared" si="14"/>
        <v>9792318</v>
      </c>
      <c r="G158" s="8">
        <f t="shared" si="14"/>
        <v>12861864</v>
      </c>
      <c r="H158" s="8">
        <f t="shared" si="14"/>
        <v>20261080</v>
      </c>
      <c r="I158" s="8">
        <f t="shared" si="14"/>
        <v>30450408</v>
      </c>
      <c r="J158" s="8">
        <f t="shared" si="14"/>
        <v>46255109</v>
      </c>
      <c r="K158" s="8">
        <f t="shared" si="14"/>
        <v>45089026</v>
      </c>
      <c r="L158" s="8">
        <f t="shared" si="14"/>
        <v>25081161</v>
      </c>
      <c r="M158" s="8">
        <f t="shared" si="14"/>
        <v>17546179</v>
      </c>
      <c r="N158" s="8">
        <f t="shared" si="14"/>
        <v>13513833</v>
      </c>
      <c r="O158" s="8">
        <f t="shared" si="14"/>
        <v>13070218</v>
      </c>
      <c r="P158" s="8">
        <f t="shared" si="14"/>
        <v>13355513</v>
      </c>
      <c r="Q158" s="8">
        <f t="shared" si="14"/>
        <v>14233559</v>
      </c>
      <c r="S158" s="8">
        <f>SUM(S13:S157)</f>
        <v>33893605</v>
      </c>
      <c r="T158" s="8">
        <f>SUM(T13:T157)</f>
        <v>23022909</v>
      </c>
      <c r="U158" s="8">
        <f>SUM(U13:U157)</f>
        <v>13475970</v>
      </c>
    </row>
    <row r="159" spans="1:21" x14ac:dyDescent="0.2">
      <c r="B159" s="32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S159" s="8"/>
      <c r="T159" s="8"/>
      <c r="U159" s="8"/>
    </row>
    <row r="160" spans="1:21" x14ac:dyDescent="0.2">
      <c r="A160" s="18"/>
      <c r="B160" s="33" t="s">
        <v>172</v>
      </c>
      <c r="C160" s="18" t="s">
        <v>46</v>
      </c>
      <c r="D160" s="18"/>
      <c r="E160" s="19">
        <f>SUM(F160:Q160)</f>
        <v>149565657</v>
      </c>
      <c r="F160" s="19">
        <f>SUMIF(CODE,C160,Base1)</f>
        <v>4757080</v>
      </c>
      <c r="G160" s="19">
        <f>SUMIF(CODE,C160,Base2)</f>
        <v>6101583</v>
      </c>
      <c r="H160" s="19">
        <f>SUMIF(CODE,C160,Base3)</f>
        <v>10594957</v>
      </c>
      <c r="I160" s="19">
        <f>SUMIF(CODE,C160,Base4)</f>
        <v>21102425</v>
      </c>
      <c r="J160" s="19">
        <f>SUMIF(CODE,C160,Base5)</f>
        <v>28038182</v>
      </c>
      <c r="K160" s="19">
        <f>SUMIF(CODE,C160,Base6)</f>
        <v>27866125</v>
      </c>
      <c r="L160" s="19">
        <f>SUMIF(CODE,C160,Base7)</f>
        <v>15040046</v>
      </c>
      <c r="M160" s="19">
        <f>SUMIF(CODE,C160,Base8)</f>
        <v>9692075</v>
      </c>
      <c r="N160" s="19">
        <f>SUMIF(CODE,C160,Base9)</f>
        <v>6660025</v>
      </c>
      <c r="O160" s="19">
        <f>SUMIF(CODE,C160,Base10)</f>
        <v>6366344</v>
      </c>
      <c r="P160" s="19">
        <f>SUMIF(CODE,C160,Base11)</f>
        <v>6440248</v>
      </c>
      <c r="Q160" s="19">
        <f>SUMIF(CODE,C160,Base12)</f>
        <v>6906567</v>
      </c>
      <c r="S160" s="19">
        <f>SUMIF(CODE,$C$160,S$13:S$157)</f>
        <v>20549537</v>
      </c>
      <c r="T160" s="19">
        <f>SUMIF(CODE,$C$160,T$13:T$157)</f>
        <v>12842609</v>
      </c>
      <c r="U160" s="19">
        <f>SUMIF(CODE,$C$160,U$13:U$157)</f>
        <v>6592248</v>
      </c>
    </row>
    <row r="161" spans="1:21" x14ac:dyDescent="0.2">
      <c r="A161" s="18"/>
      <c r="B161" s="34" t="s">
        <v>173</v>
      </c>
      <c r="C161" s="18"/>
      <c r="D161" s="18"/>
      <c r="E161" s="19"/>
      <c r="F161" s="19"/>
      <c r="G161" s="19"/>
      <c r="H161" s="19"/>
      <c r="I161" s="19"/>
      <c r="J161" s="19"/>
      <c r="K161" s="19"/>
      <c r="L161" s="19"/>
      <c r="M161" s="19"/>
      <c r="N161" s="19"/>
      <c r="O161" s="19"/>
      <c r="P161" s="19"/>
      <c r="Q161" s="19"/>
      <c r="S161" s="19"/>
      <c r="T161" s="19"/>
      <c r="U161" s="19"/>
    </row>
    <row r="162" spans="1:21" x14ac:dyDescent="0.2">
      <c r="A162" s="18"/>
      <c r="B162" s="35" t="s">
        <v>174</v>
      </c>
      <c r="C162" s="18" t="s">
        <v>80</v>
      </c>
      <c r="D162" s="18"/>
      <c r="E162" s="19">
        <f>SUM(F162:Q162)</f>
        <v>56979326</v>
      </c>
      <c r="F162" s="19">
        <f>SUMIF(CODE,C162,Base1)</f>
        <v>1090034</v>
      </c>
      <c r="G162" s="19">
        <f>SUMIF(CODE,C162,Base2)</f>
        <v>1588460</v>
      </c>
      <c r="H162" s="19">
        <f>SUMIF(CODE,C162,Base3)</f>
        <v>4620249</v>
      </c>
      <c r="I162" s="19">
        <f>SUMIF(CODE,C162,Base4)</f>
        <v>8538829</v>
      </c>
      <c r="J162" s="19">
        <f>SUMIF(CODE,C162,Base5)</f>
        <v>13013844</v>
      </c>
      <c r="K162" s="19">
        <f>SUMIF(CODE,C162,Base6)</f>
        <v>12717779</v>
      </c>
      <c r="L162" s="19">
        <f>SUMIF(CODE,C162,Base7)</f>
        <v>5040464</v>
      </c>
      <c r="M162" s="19">
        <f>SUMIF(CODE,C162,Base8)</f>
        <v>2881599</v>
      </c>
      <c r="N162" s="19">
        <f>SUMIF(CODE,C162,Base9)</f>
        <v>1654158</v>
      </c>
      <c r="O162" s="19">
        <f>SUMIF(CODE,C162,Base10)</f>
        <v>1658776</v>
      </c>
      <c r="P162" s="19">
        <f>SUMIF(CODE,C162,Base11)</f>
        <v>1863944</v>
      </c>
      <c r="Q162" s="19">
        <f>SUMIF(CODE,C162,Base12)</f>
        <v>2311190</v>
      </c>
      <c r="S162" s="19">
        <f>SUMIF(CODE,$C$162,S$13:S$157)</f>
        <v>8731908</v>
      </c>
      <c r="T162" s="19">
        <f>SUMIF(CODE,$C$162,T$13:T$157)</f>
        <v>5259600</v>
      </c>
      <c r="U162" s="19">
        <f>SUMIF(CODE,$C$162,U$13:U$157)</f>
        <v>1716912</v>
      </c>
    </row>
    <row r="163" spans="1:21" x14ac:dyDescent="0.2">
      <c r="A163" s="18"/>
      <c r="B163" s="35"/>
      <c r="C163" s="18"/>
      <c r="D163" s="18"/>
      <c r="E163" s="19"/>
      <c r="F163" s="19"/>
      <c r="G163" s="19"/>
      <c r="H163" s="19"/>
      <c r="I163" s="19"/>
      <c r="J163" s="19"/>
      <c r="K163" s="19"/>
      <c r="L163" s="19"/>
      <c r="M163" s="19"/>
      <c r="N163" s="19"/>
      <c r="O163" s="19"/>
      <c r="P163" s="19"/>
      <c r="Q163" s="19"/>
      <c r="S163" s="19"/>
      <c r="T163" s="19"/>
      <c r="U163" s="19"/>
    </row>
    <row r="164" spans="1:21" x14ac:dyDescent="0.2">
      <c r="A164" s="18"/>
      <c r="B164" s="34" t="s">
        <v>175</v>
      </c>
      <c r="C164" s="18"/>
      <c r="D164" s="18"/>
      <c r="E164" s="19"/>
      <c r="F164" s="19"/>
      <c r="G164" s="19"/>
      <c r="H164" s="19"/>
      <c r="I164" s="19"/>
      <c r="J164" s="19"/>
      <c r="K164" s="19"/>
      <c r="L164" s="19"/>
      <c r="M164" s="19"/>
      <c r="N164" s="19"/>
      <c r="O164" s="19"/>
      <c r="P164" s="19"/>
      <c r="Q164" s="19"/>
      <c r="S164" s="19"/>
      <c r="T164" s="19"/>
      <c r="U164" s="19"/>
    </row>
    <row r="165" spans="1:21" x14ac:dyDescent="0.2">
      <c r="A165" s="18"/>
      <c r="B165" s="35" t="s">
        <v>176</v>
      </c>
      <c r="C165" s="18" t="s">
        <v>72</v>
      </c>
      <c r="D165" s="18"/>
      <c r="E165" s="19">
        <f t="shared" ref="E165:E172" si="15">SUM(F165:Q165)</f>
        <v>642232</v>
      </c>
      <c r="F165" s="19">
        <f t="shared" ref="F165:F172" si="16">SUMIF(CODE,C165,Base1)</f>
        <v>43293</v>
      </c>
      <c r="G165" s="19">
        <f t="shared" ref="G165:G172" si="17">SUMIF(CODE,C165,Base2)</f>
        <v>76803</v>
      </c>
      <c r="H165" s="19">
        <f t="shared" ref="H165:H172" si="18">SUMIF(CODE,C165,Base3)</f>
        <v>56821</v>
      </c>
      <c r="I165" s="19">
        <f t="shared" ref="I165:I172" si="19">SUMIF(CODE,C165,Base4)</f>
        <v>53083</v>
      </c>
      <c r="J165" s="19">
        <f t="shared" ref="J165:J172" si="20">SUMIF(CODE,C165,Base5)</f>
        <v>51302</v>
      </c>
      <c r="K165" s="19">
        <f t="shared" ref="K165:K172" si="21">SUMIF(CODE,C165,Base6)</f>
        <v>61916</v>
      </c>
      <c r="L165" s="19">
        <f t="shared" ref="L165:L172" si="22">SUMIF(CODE,C165,Base7)</f>
        <v>50191</v>
      </c>
      <c r="M165" s="19">
        <f t="shared" ref="M165:M172" si="23">SUMIF(CODE,C165,Base8)</f>
        <v>49105</v>
      </c>
      <c r="N165" s="19">
        <f t="shared" ref="N165:N172" si="24">SUMIF(CODE,C165,Base9)</f>
        <v>53040</v>
      </c>
      <c r="O165" s="19">
        <f t="shared" ref="O165:O172" si="25">SUMIF(CODE,C165,Base10)</f>
        <v>48753</v>
      </c>
      <c r="P165" s="19">
        <f t="shared" ref="P165:P172" si="26">SUMIF(CODE,C165,Base11)</f>
        <v>48894</v>
      </c>
      <c r="Q165" s="19">
        <f t="shared" ref="Q165:Q172" si="27">SUMIF(CODE,C165,Base12)</f>
        <v>49031</v>
      </c>
      <c r="S165" s="19">
        <f>SUMIF(CODE,$C$165,S$13:S$157)</f>
        <v>48231</v>
      </c>
      <c r="T165" s="19">
        <f>SUMIF(CODE,$C$165,T$13:T$157)</f>
        <v>49758</v>
      </c>
      <c r="U165" s="19">
        <f>SUMIF(CODE,$C$165,U$13:U$157)</f>
        <v>55191</v>
      </c>
    </row>
    <row r="166" spans="1:21" x14ac:dyDescent="0.2">
      <c r="A166" s="18"/>
      <c r="B166" s="35" t="s">
        <v>177</v>
      </c>
      <c r="C166" s="18" t="s">
        <v>42</v>
      </c>
      <c r="D166" s="18"/>
      <c r="E166" s="19">
        <f t="shared" si="15"/>
        <v>4429496</v>
      </c>
      <c r="F166" s="19">
        <f t="shared" si="16"/>
        <v>234265</v>
      </c>
      <c r="G166" s="19">
        <f t="shared" si="17"/>
        <v>539228</v>
      </c>
      <c r="H166" s="19">
        <f t="shared" si="18"/>
        <v>326343</v>
      </c>
      <c r="I166" s="19">
        <f t="shared" si="19"/>
        <v>380945</v>
      </c>
      <c r="J166" s="19">
        <f t="shared" si="20"/>
        <v>268650</v>
      </c>
      <c r="K166" s="19">
        <f t="shared" si="21"/>
        <v>354332</v>
      </c>
      <c r="L166" s="19">
        <f t="shared" si="22"/>
        <v>354220</v>
      </c>
      <c r="M166" s="19">
        <f t="shared" si="23"/>
        <v>368041</v>
      </c>
      <c r="N166" s="19">
        <f t="shared" si="24"/>
        <v>423064</v>
      </c>
      <c r="O166" s="19">
        <f t="shared" si="25"/>
        <v>396665</v>
      </c>
      <c r="P166" s="19">
        <f t="shared" si="26"/>
        <v>386654</v>
      </c>
      <c r="Q166" s="19">
        <f t="shared" si="27"/>
        <v>397089</v>
      </c>
      <c r="S166" s="19">
        <f>SUMIF(CODE,$C$166,S$13:S$157)</f>
        <v>362781</v>
      </c>
      <c r="T166" s="19">
        <f>SUMIF(CODE,$C$166,T$13:T$157)</f>
        <v>324524</v>
      </c>
      <c r="U166" s="19">
        <f>SUMIF(CODE,$C$166,U$13:U$157)</f>
        <v>468425</v>
      </c>
    </row>
    <row r="167" spans="1:21" x14ac:dyDescent="0.2">
      <c r="A167" s="18"/>
      <c r="B167" s="35" t="s">
        <v>178</v>
      </c>
      <c r="C167" s="18" t="s">
        <v>119</v>
      </c>
      <c r="D167" s="18"/>
      <c r="E167" s="19">
        <f t="shared" si="15"/>
        <v>712867</v>
      </c>
      <c r="F167" s="19">
        <f t="shared" si="16"/>
        <v>50700</v>
      </c>
      <c r="G167" s="19">
        <f t="shared" si="17"/>
        <v>48001</v>
      </c>
      <c r="H167" s="19">
        <f t="shared" si="18"/>
        <v>50768</v>
      </c>
      <c r="I167" s="19">
        <f t="shared" si="19"/>
        <v>63956</v>
      </c>
      <c r="J167" s="19">
        <f t="shared" si="20"/>
        <v>56430</v>
      </c>
      <c r="K167" s="19">
        <f t="shared" si="21"/>
        <v>45897</v>
      </c>
      <c r="L167" s="19">
        <f t="shared" si="22"/>
        <v>66299</v>
      </c>
      <c r="M167" s="19">
        <f t="shared" si="23"/>
        <v>69268</v>
      </c>
      <c r="N167" s="19">
        <f t="shared" si="24"/>
        <v>66131</v>
      </c>
      <c r="O167" s="19">
        <f t="shared" si="25"/>
        <v>66220</v>
      </c>
      <c r="P167" s="19">
        <f t="shared" si="26"/>
        <v>66354</v>
      </c>
      <c r="Q167" s="19">
        <f t="shared" si="27"/>
        <v>62843</v>
      </c>
      <c r="S167" s="19">
        <f>SUMIF(CODE,$C$167,S$13:S$157)</f>
        <v>59242</v>
      </c>
      <c r="T167" s="19">
        <f>SUMIF(CODE,$C$167,T$13:T$157)</f>
        <v>55780</v>
      </c>
      <c r="U167" s="19">
        <f>SUMIF(CODE,$C$167,U$13:U$157)</f>
        <v>58193</v>
      </c>
    </row>
    <row r="168" spans="1:21" x14ac:dyDescent="0.2">
      <c r="A168" s="18"/>
      <c r="B168" s="35" t="s">
        <v>179</v>
      </c>
      <c r="C168" s="18" t="s">
        <v>125</v>
      </c>
      <c r="D168" s="18"/>
      <c r="E168" s="19">
        <f t="shared" si="15"/>
        <v>65836</v>
      </c>
      <c r="F168" s="19">
        <f t="shared" si="16"/>
        <v>11952</v>
      </c>
      <c r="G168" s="19">
        <f t="shared" si="17"/>
        <v>19713</v>
      </c>
      <c r="H168" s="19">
        <f t="shared" si="18"/>
        <v>8300</v>
      </c>
      <c r="I168" s="19">
        <f t="shared" si="19"/>
        <v>4321</v>
      </c>
      <c r="J168" s="19">
        <f t="shared" si="20"/>
        <v>1998</v>
      </c>
      <c r="K168" s="19">
        <f t="shared" si="21"/>
        <v>3774</v>
      </c>
      <c r="L168" s="19">
        <f t="shared" si="22"/>
        <v>1250</v>
      </c>
      <c r="M168" s="19">
        <f t="shared" si="23"/>
        <v>1132</v>
      </c>
      <c r="N168" s="19">
        <f t="shared" si="24"/>
        <v>1132</v>
      </c>
      <c r="O168" s="19">
        <f t="shared" si="25"/>
        <v>1250</v>
      </c>
      <c r="P168" s="19">
        <f t="shared" si="26"/>
        <v>5507</v>
      </c>
      <c r="Q168" s="19">
        <f t="shared" si="27"/>
        <v>5507</v>
      </c>
      <c r="S168" s="19">
        <f>SUMIF(CODE,$C$168,S$13:S$157)</f>
        <v>375</v>
      </c>
      <c r="T168" s="19">
        <f>SUMIF(CODE,$C$168,T$13:T$157)</f>
        <v>4629</v>
      </c>
      <c r="U168" s="19">
        <f>SUMIF(CODE,$C$168,U$13:U$157)</f>
        <v>4316</v>
      </c>
    </row>
    <row r="169" spans="1:21" x14ac:dyDescent="0.2">
      <c r="A169" s="18"/>
      <c r="B169" s="35" t="s">
        <v>180</v>
      </c>
      <c r="C169" s="18" t="s">
        <v>88</v>
      </c>
      <c r="D169" s="18"/>
      <c r="E169" s="19">
        <f t="shared" si="15"/>
        <v>-697704</v>
      </c>
      <c r="F169" s="19">
        <f t="shared" si="16"/>
        <v>407</v>
      </c>
      <c r="G169" s="19">
        <f t="shared" si="17"/>
        <v>355</v>
      </c>
      <c r="H169" s="19">
        <f t="shared" si="18"/>
        <v>274</v>
      </c>
      <c r="I169" s="19">
        <f t="shared" si="19"/>
        <v>-704003</v>
      </c>
      <c r="J169" s="19">
        <f t="shared" si="20"/>
        <v>603</v>
      </c>
      <c r="K169" s="19">
        <f t="shared" si="21"/>
        <v>328</v>
      </c>
      <c r="L169" s="19">
        <f t="shared" si="22"/>
        <v>670</v>
      </c>
      <c r="M169" s="19">
        <f t="shared" si="23"/>
        <v>670</v>
      </c>
      <c r="N169" s="19">
        <f t="shared" si="24"/>
        <v>748</v>
      </c>
      <c r="O169" s="19">
        <f t="shared" si="25"/>
        <v>748</v>
      </c>
      <c r="P169" s="19">
        <f t="shared" si="26"/>
        <v>748</v>
      </c>
      <c r="Q169" s="19">
        <f t="shared" si="27"/>
        <v>748</v>
      </c>
      <c r="S169" s="19">
        <f>SUMIF(CODE,$C$169,S$13:S$157)</f>
        <v>-85117</v>
      </c>
      <c r="T169" s="19">
        <f>SUMIF(CODE,$C$169,T$13:T$157)</f>
        <v>427</v>
      </c>
      <c r="U169" s="19">
        <f>SUMIF(CODE,$C$169,U$13:U$157)</f>
        <v>545</v>
      </c>
    </row>
    <row r="170" spans="1:21" x14ac:dyDescent="0.2">
      <c r="A170" s="18"/>
      <c r="B170" s="35" t="s">
        <v>181</v>
      </c>
      <c r="C170" s="18" t="s">
        <v>94</v>
      </c>
      <c r="D170" s="18"/>
      <c r="E170" s="19">
        <f t="shared" si="15"/>
        <v>6625658</v>
      </c>
      <c r="F170" s="19">
        <f t="shared" si="16"/>
        <v>331195</v>
      </c>
      <c r="G170" s="19">
        <f t="shared" si="17"/>
        <v>383061</v>
      </c>
      <c r="H170" s="19">
        <f t="shared" si="18"/>
        <v>545790</v>
      </c>
      <c r="I170" s="19">
        <f t="shared" si="19"/>
        <v>320809</v>
      </c>
      <c r="J170" s="19">
        <f t="shared" si="20"/>
        <v>672952</v>
      </c>
      <c r="K170" s="19">
        <f t="shared" si="21"/>
        <v>394137</v>
      </c>
      <c r="L170" s="19">
        <f t="shared" si="22"/>
        <v>584820</v>
      </c>
      <c r="M170" s="19">
        <f t="shared" si="23"/>
        <v>613651</v>
      </c>
      <c r="N170" s="19">
        <f t="shared" si="24"/>
        <v>750329</v>
      </c>
      <c r="O170" s="19">
        <f t="shared" si="25"/>
        <v>711916</v>
      </c>
      <c r="P170" s="19">
        <f t="shared" si="26"/>
        <v>650402</v>
      </c>
      <c r="Q170" s="19">
        <f t="shared" si="27"/>
        <v>666596</v>
      </c>
      <c r="S170" s="19">
        <f>SUMIF(CODE,$C$170,S$13:S$157)</f>
        <v>504364</v>
      </c>
      <c r="T170" s="19">
        <f>SUMIF(CODE,$C$170,T$13:T$157)</f>
        <v>455387</v>
      </c>
      <c r="U170" s="19">
        <f>SUMIF(CODE,$C$170,U$13:U$157)</f>
        <v>519177</v>
      </c>
    </row>
    <row r="171" spans="1:21" x14ac:dyDescent="0.2">
      <c r="A171" s="18"/>
      <c r="B171" s="35" t="s">
        <v>182</v>
      </c>
      <c r="C171" s="18" t="s">
        <v>128</v>
      </c>
      <c r="D171" s="18"/>
      <c r="E171" s="19">
        <f t="shared" si="15"/>
        <v>7797054</v>
      </c>
      <c r="F171" s="19">
        <f t="shared" si="16"/>
        <v>756140</v>
      </c>
      <c r="G171" s="19">
        <f t="shared" si="17"/>
        <v>656967</v>
      </c>
      <c r="H171" s="19">
        <f t="shared" si="18"/>
        <v>497846</v>
      </c>
      <c r="I171" s="19">
        <f t="shared" si="19"/>
        <v>587562</v>
      </c>
      <c r="J171" s="19">
        <f t="shared" si="20"/>
        <v>954288</v>
      </c>
      <c r="K171" s="19">
        <f t="shared" si="21"/>
        <v>600413</v>
      </c>
      <c r="L171" s="19">
        <f t="shared" si="22"/>
        <v>717167</v>
      </c>
      <c r="M171" s="19">
        <f t="shared" si="23"/>
        <v>620973</v>
      </c>
      <c r="N171" s="19">
        <f t="shared" si="24"/>
        <v>598994</v>
      </c>
      <c r="O171" s="19">
        <f t="shared" si="25"/>
        <v>593187</v>
      </c>
      <c r="P171" s="19">
        <f t="shared" si="26"/>
        <v>627640</v>
      </c>
      <c r="Q171" s="19">
        <f t="shared" si="27"/>
        <v>585877</v>
      </c>
      <c r="S171" s="19">
        <f>SUMIF(CODE,$C$171,S$13:S$157)</f>
        <v>748773</v>
      </c>
      <c r="T171" s="19">
        <f>SUMIF(CODE,$C$171,T$13:T$157)</f>
        <v>672832</v>
      </c>
      <c r="U171" s="19">
        <f>SUMIF(CODE,$C$171,U$13:U$157)</f>
        <v>678223</v>
      </c>
    </row>
    <row r="172" spans="1:21" x14ac:dyDescent="0.2">
      <c r="A172" s="18"/>
      <c r="B172" s="35" t="s">
        <v>136</v>
      </c>
      <c r="C172" s="18" t="s">
        <v>15</v>
      </c>
      <c r="D172" s="18"/>
      <c r="E172" s="19">
        <f t="shared" si="15"/>
        <v>-1898232</v>
      </c>
      <c r="F172" s="19">
        <f t="shared" si="16"/>
        <v>-10017</v>
      </c>
      <c r="G172" s="19">
        <f t="shared" si="17"/>
        <v>-13642</v>
      </c>
      <c r="H172" s="19">
        <f t="shared" si="18"/>
        <v>-26047</v>
      </c>
      <c r="I172" s="19">
        <f t="shared" si="19"/>
        <v>-1586962</v>
      </c>
      <c r="J172" s="19">
        <f t="shared" si="20"/>
        <v>-132149</v>
      </c>
      <c r="K172" s="19">
        <f t="shared" si="21"/>
        <v>-129415</v>
      </c>
      <c r="L172" s="19">
        <f t="shared" si="22"/>
        <v>0</v>
      </c>
      <c r="M172" s="19">
        <f t="shared" si="23"/>
        <v>0</v>
      </c>
      <c r="N172" s="19">
        <f t="shared" si="24"/>
        <v>0</v>
      </c>
      <c r="O172" s="19">
        <f t="shared" si="25"/>
        <v>0</v>
      </c>
      <c r="P172" s="19">
        <f t="shared" si="26"/>
        <v>0</v>
      </c>
      <c r="Q172" s="19">
        <f t="shared" si="27"/>
        <v>0</v>
      </c>
      <c r="S172" s="19">
        <f>SUMIF(CODE,$C$172,S$13:S$157)</f>
        <v>-430362</v>
      </c>
      <c r="T172" s="19">
        <f>SUMIF(CODE,$C$172,T$13:T$157)</f>
        <v>5831</v>
      </c>
      <c r="U172" s="19">
        <f>SUMIF(CODE,$C$172,U$13:U$157)</f>
        <v>2626</v>
      </c>
    </row>
    <row r="173" spans="1:21" x14ac:dyDescent="0.2">
      <c r="A173" s="18"/>
      <c r="B173" s="34" t="s">
        <v>183</v>
      </c>
      <c r="C173" s="18"/>
      <c r="D173" s="18"/>
      <c r="E173" s="19"/>
      <c r="F173" s="19"/>
      <c r="G173" s="19"/>
      <c r="H173" s="19"/>
      <c r="I173" s="19"/>
      <c r="J173" s="19"/>
      <c r="K173" s="19"/>
      <c r="L173" s="19"/>
      <c r="M173" s="19"/>
      <c r="N173" s="19"/>
      <c r="O173" s="19"/>
      <c r="P173" s="19"/>
      <c r="Q173" s="19"/>
      <c r="S173" s="19"/>
      <c r="T173" s="19"/>
      <c r="U173" s="19"/>
    </row>
    <row r="174" spans="1:21" x14ac:dyDescent="0.2">
      <c r="B174" s="35" t="s">
        <v>176</v>
      </c>
      <c r="C174" s="1" t="s">
        <v>78</v>
      </c>
      <c r="E174" s="8">
        <f>SUM(F174:Q174)</f>
        <v>0</v>
      </c>
      <c r="F174" s="8">
        <f>SUMIF(CODE,C174,Base1)</f>
        <v>0</v>
      </c>
      <c r="G174" s="8">
        <f>SUMIF(CODE,C174,Base2)</f>
        <v>0</v>
      </c>
      <c r="H174" s="8">
        <f>SUMIF(CODE,C174,Base3)</f>
        <v>0</v>
      </c>
      <c r="I174" s="8">
        <f>SUMIF(CODE,C174,Base4)</f>
        <v>0</v>
      </c>
      <c r="J174" s="8">
        <f>SUMIF(CODE,C174,Base5)</f>
        <v>0</v>
      </c>
      <c r="K174" s="8">
        <f>SUMIF(CODE,C174,Base6)</f>
        <v>0</v>
      </c>
      <c r="L174" s="8">
        <f>SUMIF(CODE,C174,Base7)</f>
        <v>0</v>
      </c>
      <c r="M174" s="8">
        <f>SUMIF(CODE,C174,Base8)</f>
        <v>0</v>
      </c>
      <c r="N174" s="8">
        <f>SUMIF(CODE,C174,Base9)</f>
        <v>0</v>
      </c>
      <c r="O174" s="8">
        <f>SUMIF(CODE,C174,Base10)</f>
        <v>0</v>
      </c>
      <c r="P174" s="8">
        <f>SUMIF(CODE,C174,Base11)</f>
        <v>0</v>
      </c>
      <c r="Q174" s="8">
        <f>SUMIF(CODE,C174,Base12)</f>
        <v>0</v>
      </c>
      <c r="S174" s="8">
        <f>SUMIF(CODE,$C$174,S$13:S$157)</f>
        <v>0</v>
      </c>
      <c r="T174" s="8">
        <f>SUMIF(CODE,$C$174,T$13:T$157)</f>
        <v>0</v>
      </c>
      <c r="U174" s="8">
        <f>SUMIF(CODE,$C$174,U$13:U$157)</f>
        <v>0</v>
      </c>
    </row>
    <row r="175" spans="1:21" x14ac:dyDescent="0.2">
      <c r="B175" s="35" t="s">
        <v>180</v>
      </c>
      <c r="C175" s="1" t="s">
        <v>92</v>
      </c>
      <c r="E175" s="8">
        <f>SUM(F175:Q175)</f>
        <v>335313</v>
      </c>
      <c r="F175" s="8">
        <f>SUMIF(CODE,C175,Base1)</f>
        <v>2639</v>
      </c>
      <c r="G175" s="8">
        <f>SUMIF(CODE,C175,Base2)</f>
        <v>12059</v>
      </c>
      <c r="H175" s="8">
        <f>SUMIF(CODE,C175,Base3)</f>
        <v>10763</v>
      </c>
      <c r="I175" s="8">
        <f>SUMIF(CODE,C175,Base4)</f>
        <v>73534</v>
      </c>
      <c r="J175" s="8">
        <f>SUMIF(CODE,C175,Base5)</f>
        <v>2346</v>
      </c>
      <c r="K175" s="8">
        <f>SUMIF(CODE,C175,Base6)</f>
        <v>58179</v>
      </c>
      <c r="L175" s="8">
        <f>SUMIF(CODE,C175,Base7)</f>
        <v>14878</v>
      </c>
      <c r="M175" s="8">
        <f>SUMIF(CODE,C175,Base8)</f>
        <v>50143</v>
      </c>
      <c r="N175" s="8">
        <f>SUMIF(CODE,C175,Base9)</f>
        <v>54971</v>
      </c>
      <c r="O175" s="8">
        <f>SUMIF(CODE,C175,Base10)</f>
        <v>18282</v>
      </c>
      <c r="P175" s="8">
        <f>SUMIF(CODE,C175,Base11)</f>
        <v>14538</v>
      </c>
      <c r="Q175" s="8">
        <f>SUMIF(CODE,C175,Base12)</f>
        <v>22981</v>
      </c>
      <c r="S175" s="8">
        <f>SUMIF(CODE,$C$175,S$13:S$157)</f>
        <v>3313</v>
      </c>
      <c r="T175" s="8">
        <f>SUMIF(CODE,$C$175,T$13:T$157)</f>
        <v>68983</v>
      </c>
      <c r="U175" s="8">
        <f>SUMIF(CODE,$C$175,U$13:U$157)</f>
        <v>7951</v>
      </c>
    </row>
    <row r="176" spans="1:21" x14ac:dyDescent="0.2">
      <c r="B176" s="35" t="s">
        <v>181</v>
      </c>
      <c r="C176" s="1" t="s">
        <v>102</v>
      </c>
      <c r="E176" s="8">
        <f>SUM(F176:Q176)</f>
        <v>1866236</v>
      </c>
      <c r="F176" s="8">
        <f>SUMIF(CODE,C176,Base1)</f>
        <v>128657</v>
      </c>
      <c r="G176" s="8">
        <f>SUMIF(CODE,C176,Base2)</f>
        <v>167395</v>
      </c>
      <c r="H176" s="8">
        <f>SUMIF(CODE,C176,Base3)</f>
        <v>271504</v>
      </c>
      <c r="I176" s="8">
        <f>SUMIF(CODE,C176,Base4)</f>
        <v>168313</v>
      </c>
      <c r="J176" s="8">
        <f>SUMIF(CODE,C176,Base5)</f>
        <v>-13281</v>
      </c>
      <c r="K176" s="8">
        <f>SUMIF(CODE,C176,Base6)</f>
        <v>123375</v>
      </c>
      <c r="L176" s="8">
        <f>SUMIF(CODE,C176,Base7)</f>
        <v>158143</v>
      </c>
      <c r="M176" s="8">
        <f>SUMIF(CODE,C176,Base8)</f>
        <v>154591</v>
      </c>
      <c r="N176" s="8">
        <f>SUMIF(CODE,C176,Base9)</f>
        <v>193693</v>
      </c>
      <c r="O176" s="8">
        <f>SUMIF(CODE,C176,Base10)</f>
        <v>156829</v>
      </c>
      <c r="P176" s="8">
        <f>SUMIF(CODE,C176,Base11)</f>
        <v>197748</v>
      </c>
      <c r="Q176" s="8">
        <f>SUMIF(CODE,C176,Base12)</f>
        <v>159269</v>
      </c>
      <c r="S176" s="8">
        <f>SUMIF(CODE,$C$176,S$13:S$157)</f>
        <v>253403</v>
      </c>
      <c r="T176" s="8">
        <f>SUMIF(CODE,$C$176,T$13:T$157)</f>
        <v>114261</v>
      </c>
      <c r="U176" s="8">
        <f>SUMIF(CODE,$C$176,U$13:U$157)</f>
        <v>205278</v>
      </c>
    </row>
    <row r="177" spans="2:21" x14ac:dyDescent="0.2">
      <c r="B177" s="35" t="s">
        <v>182</v>
      </c>
      <c r="C177" s="1" t="s">
        <v>170</v>
      </c>
      <c r="E177" s="8">
        <f>SUM(F177:Q177)</f>
        <v>110</v>
      </c>
      <c r="F177" s="8">
        <f>SUMIF(CODE,C177,Base1)</f>
        <v>260</v>
      </c>
      <c r="G177" s="8">
        <f>SUMIF(CODE,C177,Base2)</f>
        <v>-441</v>
      </c>
      <c r="H177" s="8">
        <f>SUMIF(CODE,C177,Base3)</f>
        <v>13</v>
      </c>
      <c r="I177" s="8">
        <f>SUMIF(CODE,C177,Base4)</f>
        <v>71</v>
      </c>
      <c r="J177" s="8">
        <f>SUMIF(CODE,C177,Base5)</f>
        <v>185</v>
      </c>
      <c r="K177" s="8">
        <f>SUMIF(CODE,C177,Base6)</f>
        <v>-134</v>
      </c>
      <c r="L177" s="8">
        <f>SUMIF(CODE,C177,Base7)</f>
        <v>26</v>
      </c>
      <c r="M177" s="8">
        <f>SUMIF(CODE,C177,Base8)</f>
        <v>26</v>
      </c>
      <c r="N177" s="8">
        <f>SUMIF(CODE,C177,Base9)</f>
        <v>26</v>
      </c>
      <c r="O177" s="8">
        <f>SUMIF(CODE,C177,Base10)</f>
        <v>26</v>
      </c>
      <c r="P177" s="8">
        <f>SUMIF(CODE,C177,Base11)</f>
        <v>26</v>
      </c>
      <c r="Q177" s="8">
        <f>SUMIF(CODE,C177,Base12)</f>
        <v>26</v>
      </c>
      <c r="S177" s="8">
        <f>SUMIF(CODE,$C$177,S$13:S$157)</f>
        <v>97</v>
      </c>
      <c r="T177" s="8">
        <f>SUMIF(CODE,$C$177,T$13:T$157)</f>
        <v>33</v>
      </c>
      <c r="U177" s="8">
        <f>SUMIF(CODE,$C$177,U$13:U$157)</f>
        <v>-35</v>
      </c>
    </row>
    <row r="178" spans="2:21" x14ac:dyDescent="0.2">
      <c r="B178" s="36" t="s">
        <v>184</v>
      </c>
      <c r="E178" s="8">
        <f>SUM(E165:E172)+SUM(E174:E177)</f>
        <v>19878866</v>
      </c>
      <c r="F178" s="8">
        <f>SUM(F165:F172)+SUM(F174:F177)</f>
        <v>1549491</v>
      </c>
      <c r="G178" s="8">
        <f>SUM(G165:G172)+SUM(G174:G177)</f>
        <v>1889499</v>
      </c>
      <c r="H178" s="8">
        <f t="shared" ref="H178:Q178" si="28">SUM(H165:H172)+SUM(H174:H177)</f>
        <v>1742375</v>
      </c>
      <c r="I178" s="8">
        <f t="shared" si="28"/>
        <v>-638371</v>
      </c>
      <c r="J178" s="8">
        <f t="shared" si="28"/>
        <v>1863324</v>
      </c>
      <c r="K178" s="8">
        <f>SUM(K165:K172)+SUM(K174:K177)</f>
        <v>1512802</v>
      </c>
      <c r="L178" s="8">
        <f>SUM(L165:L172)+SUM(L174:L177)</f>
        <v>1947664</v>
      </c>
      <c r="M178" s="8">
        <f t="shared" si="28"/>
        <v>1927600</v>
      </c>
      <c r="N178" s="8">
        <f t="shared" si="28"/>
        <v>2142128</v>
      </c>
      <c r="O178" s="8">
        <f t="shared" si="28"/>
        <v>1993876</v>
      </c>
      <c r="P178" s="8">
        <f t="shared" si="28"/>
        <v>1998511</v>
      </c>
      <c r="Q178" s="8">
        <f t="shared" si="28"/>
        <v>1949967</v>
      </c>
      <c r="S178" s="8">
        <f>SUM(S165:S172)+SUM(S174:S177)</f>
        <v>1465100</v>
      </c>
      <c r="T178" s="8">
        <f>SUM(T165:T172)+SUM(T174:T177)</f>
        <v>1752445</v>
      </c>
      <c r="U178" s="8">
        <f>SUM(U165:U172)+SUM(U174:U177)</f>
        <v>1999890</v>
      </c>
    </row>
    <row r="179" spans="2:21" x14ac:dyDescent="0.2">
      <c r="B179" s="33" t="s">
        <v>9</v>
      </c>
      <c r="C179" s="1" t="s">
        <v>10</v>
      </c>
      <c r="E179" s="8">
        <f>SUM(F179:Q179)</f>
        <v>23774518</v>
      </c>
      <c r="F179" s="8">
        <f>SUMIF(CODE,C179,Base1)</f>
        <v>1974918</v>
      </c>
      <c r="G179" s="8">
        <f>SUMIF(CODE,C179,Base2)</f>
        <v>1978658</v>
      </c>
      <c r="H179" s="8">
        <f>SUMIF(CODE,C179,Base3)</f>
        <v>1992899</v>
      </c>
      <c r="I179" s="8">
        <f>SUMIF(CODE,C179,Base4)</f>
        <v>2044425</v>
      </c>
      <c r="J179" s="8">
        <f>SUMIF(CODE,C179,Base5)</f>
        <v>2004220</v>
      </c>
      <c r="K179" s="8">
        <f>SUMIF(CODE,C179,Base6)</f>
        <v>2023158</v>
      </c>
      <c r="L179" s="8">
        <f>SUMIF(CODE,C179,Base7)</f>
        <v>1960097</v>
      </c>
      <c r="M179" s="8">
        <f>SUMIF(CODE,C179,Base8)</f>
        <v>1952221</v>
      </c>
      <c r="N179" s="8">
        <f>SUMIF(CODE,C179,Base9)</f>
        <v>1954188</v>
      </c>
      <c r="O179" s="8">
        <f>SUMIF(CODE,C179,Base10)</f>
        <v>1958132</v>
      </c>
      <c r="P179" s="8">
        <f>SUMIF(CODE,C179,Base11)</f>
        <v>1959258</v>
      </c>
      <c r="Q179" s="8">
        <f>SUMIF(CODE,C179,Base12)</f>
        <v>1972344</v>
      </c>
      <c r="S179" s="8">
        <f>SUMIF(CODE,$C$179,S$13:S$157)</f>
        <v>2015899</v>
      </c>
      <c r="T179" s="8">
        <f>SUMIF(CODE,$C$179,T$13:T$157)</f>
        <v>2025539</v>
      </c>
      <c r="U179" s="8">
        <f>SUMIF(CODE,$C$179,U$13:U$157)</f>
        <v>2023591</v>
      </c>
    </row>
    <row r="180" spans="2:21" x14ac:dyDescent="0.2">
      <c r="B180" s="33" t="s">
        <v>185</v>
      </c>
      <c r="C180" s="1" t="s">
        <v>13</v>
      </c>
      <c r="E180" s="8">
        <f>SUM(F180:Q180)</f>
        <v>240384</v>
      </c>
      <c r="F180" s="8">
        <f>SUMIF(CODE,C180,Base1)</f>
        <v>40064</v>
      </c>
      <c r="G180" s="8">
        <f>SUMIF(CODE,C180,Base2)</f>
        <v>40064</v>
      </c>
      <c r="H180" s="8">
        <f>SUMIF(CODE,C180,Base3)</f>
        <v>40064</v>
      </c>
      <c r="I180" s="8">
        <f>SUMIF(CODE,C180,Base4)</f>
        <v>40064</v>
      </c>
      <c r="J180" s="8">
        <f>SUMIF(CODE,C180,Base5)</f>
        <v>40064</v>
      </c>
      <c r="K180" s="8">
        <f>SUMIF(CODE,C180,Base6)</f>
        <v>40064</v>
      </c>
      <c r="L180" s="8">
        <f>SUMIF(CODE,C180,Base7)</f>
        <v>0</v>
      </c>
      <c r="M180" s="8">
        <f>SUMIF(CODE,C180,Base8)</f>
        <v>0</v>
      </c>
      <c r="N180" s="8">
        <f>SUMIF(CODE,C180,Base9)</f>
        <v>0</v>
      </c>
      <c r="O180" s="8">
        <f>SUMIF(CODE,C180,Base10)</f>
        <v>0</v>
      </c>
      <c r="P180" s="8">
        <f>SUMIF(CODE,C180,Base11)</f>
        <v>0</v>
      </c>
      <c r="Q180" s="8">
        <f>SUMIF(CODE,C180,Base12)</f>
        <v>0</v>
      </c>
      <c r="S180" s="8">
        <f>SUMIF(CODE,$C$180,S$13:S$157)</f>
        <v>40064</v>
      </c>
      <c r="T180" s="8">
        <f>SUMIF(CODE,$C$180,T$13:T$157)</f>
        <v>40064</v>
      </c>
      <c r="U180" s="8">
        <f>SUMIF(CODE,$C$180,U$13:U$157)</f>
        <v>40064</v>
      </c>
    </row>
    <row r="181" spans="2:21" x14ac:dyDescent="0.2">
      <c r="B181" s="33" t="s">
        <v>186</v>
      </c>
      <c r="C181" s="1" t="s">
        <v>19</v>
      </c>
      <c r="E181" s="8">
        <f>SUM(F181:Q181)</f>
        <v>3840159</v>
      </c>
      <c r="F181" s="8">
        <f>SUMIF(CODE,C181,Base1)</f>
        <v>-221883</v>
      </c>
      <c r="G181" s="8">
        <f>SUMIF(CODE,C181,Base2)</f>
        <v>660986</v>
      </c>
      <c r="H181" s="8">
        <f>SUMIF(CODE,C181,Base3)</f>
        <v>667922</v>
      </c>
      <c r="I181" s="8">
        <f>SUMIF(CODE,C181,Base4)</f>
        <v>-1239578</v>
      </c>
      <c r="J181" s="8">
        <f>SUMIF(CODE,C181,Base5)</f>
        <v>692861</v>
      </c>
      <c r="K181" s="8">
        <f>SUMIF(CODE,C181,Base6)</f>
        <v>326484</v>
      </c>
      <c r="L181" s="8">
        <f>SUMIF(CODE,C181,Base7)</f>
        <v>490276</v>
      </c>
      <c r="M181" s="8">
        <f>SUMIF(CODE,C181,Base8)</f>
        <v>490070</v>
      </c>
      <c r="N181" s="8">
        <f>SUMIF(CODE,C181,Base9)</f>
        <v>500720</v>
      </c>
      <c r="O181" s="8">
        <f>SUMIF(CODE,C181,Base10)</f>
        <v>490476</v>
      </c>
      <c r="P181" s="8">
        <f>SUMIF(CODE,C181,Base11)</f>
        <v>490938</v>
      </c>
      <c r="Q181" s="8">
        <f>SUMIF(CODE,C181,Base12)</f>
        <v>490887</v>
      </c>
      <c r="S181" s="8">
        <f>SUMIF(CODE,$C$181,S$13:S$157)</f>
        <v>488483</v>
      </c>
      <c r="T181" s="8">
        <f>SUMIF(CODE,$C$181,T$13:T$157)</f>
        <v>500038</v>
      </c>
      <c r="U181" s="8">
        <f>SUMIF(CODE,$C$181,U$13:U$157)</f>
        <v>500651</v>
      </c>
    </row>
    <row r="182" spans="2:21" x14ac:dyDescent="0.2">
      <c r="B182" s="33" t="s">
        <v>187</v>
      </c>
      <c r="C182" s="1" t="s">
        <v>28</v>
      </c>
      <c r="E182" s="8">
        <f>SUM(F182:Q182)</f>
        <v>7231358</v>
      </c>
      <c r="F182" s="8">
        <f>SUMIF(CODE,C182,Base1)</f>
        <v>602614</v>
      </c>
      <c r="G182" s="8">
        <f>SUMIF(CODE,C182,Base2)</f>
        <v>602614</v>
      </c>
      <c r="H182" s="8">
        <f>SUMIF(CODE,C182,Base3)</f>
        <v>602614</v>
      </c>
      <c r="I182" s="8">
        <f>SUMIF(CODE,C182,Base4)</f>
        <v>602614</v>
      </c>
      <c r="J182" s="8">
        <f>SUMIF(CODE,C182,Base5)</f>
        <v>602614</v>
      </c>
      <c r="K182" s="8">
        <f>SUMIF(CODE,C182,Base6)</f>
        <v>602614</v>
      </c>
      <c r="L182" s="8">
        <f>SUMIF(CODE,C182,Base7)</f>
        <v>602614</v>
      </c>
      <c r="M182" s="8">
        <f>SUMIF(CODE,C182,Base8)</f>
        <v>602614</v>
      </c>
      <c r="N182" s="8">
        <f>SUMIF(CODE,C182,Base9)</f>
        <v>602614</v>
      </c>
      <c r="O182" s="8">
        <f>SUMIF(CODE,C182,Base10)</f>
        <v>602614</v>
      </c>
      <c r="P182" s="8">
        <f>SUMIF(CODE,C182,Base11)</f>
        <v>602614</v>
      </c>
      <c r="Q182" s="8">
        <f>SUMIF(CODE,C182,Base12)</f>
        <v>602604</v>
      </c>
      <c r="S182" s="8">
        <f>SUMIF(CODE,$C$182,S$13:S$157)</f>
        <v>602614</v>
      </c>
      <c r="T182" s="8">
        <f>SUMIF(CODE,$C$182,T$13:T$157)</f>
        <v>602614</v>
      </c>
      <c r="U182" s="8">
        <f>SUMIF(CODE,$C$182,U$13:U$157)</f>
        <v>602614</v>
      </c>
    </row>
    <row r="183" spans="2:21" x14ac:dyDescent="0.2">
      <c r="B183" s="33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S183" s="8"/>
      <c r="T183" s="8"/>
      <c r="U183" s="8"/>
    </row>
    <row r="184" spans="2:21" x14ac:dyDescent="0.2">
      <c r="B184" s="33" t="s">
        <v>188</v>
      </c>
      <c r="E184" s="8">
        <f t="shared" ref="E184:Q184" si="29">E160-E162-E163-E178-E179-E180-E181-E182</f>
        <v>37621046</v>
      </c>
      <c r="F184" s="8">
        <f t="shared" si="29"/>
        <v>-278158</v>
      </c>
      <c r="G184" s="8">
        <f t="shared" si="29"/>
        <v>-658698</v>
      </c>
      <c r="H184" s="8">
        <f t="shared" si="29"/>
        <v>928834</v>
      </c>
      <c r="I184" s="8">
        <f t="shared" si="29"/>
        <v>11754442</v>
      </c>
      <c r="J184" s="8">
        <f t="shared" si="29"/>
        <v>9821255</v>
      </c>
      <c r="K184" s="8">
        <f t="shared" si="29"/>
        <v>10643224</v>
      </c>
      <c r="L184" s="8">
        <f t="shared" si="29"/>
        <v>4998931</v>
      </c>
      <c r="M184" s="8">
        <f t="shared" si="29"/>
        <v>1837971</v>
      </c>
      <c r="N184" s="8">
        <f t="shared" si="29"/>
        <v>-193783</v>
      </c>
      <c r="O184" s="8">
        <f t="shared" si="29"/>
        <v>-337530</v>
      </c>
      <c r="P184" s="8">
        <f t="shared" si="29"/>
        <v>-475017</v>
      </c>
      <c r="Q184" s="8">
        <f t="shared" si="29"/>
        <v>-420425</v>
      </c>
      <c r="S184" s="8">
        <f>S160-S162-S163-S178-S179-S180-S181-S182</f>
        <v>7205469</v>
      </c>
      <c r="T184" s="8">
        <f>T160-T162-T163-T178-T179-T180-T181-T182</f>
        <v>2662309</v>
      </c>
      <c r="U184" s="8">
        <f>U160-U162-U163-U178-U179-U180-U181-U182</f>
        <v>-291474</v>
      </c>
    </row>
    <row r="185" spans="2:21" x14ac:dyDescent="0.2">
      <c r="B185" s="33"/>
      <c r="D185" s="37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S185" s="8"/>
      <c r="T185" s="8"/>
      <c r="U185" s="8"/>
    </row>
    <row r="186" spans="2:21" x14ac:dyDescent="0.2">
      <c r="B186" s="33" t="s">
        <v>189</v>
      </c>
      <c r="E186" s="8">
        <f>E160-E162-E163-E178-E179-E180-E181</f>
        <v>44852404</v>
      </c>
      <c r="F186" s="8">
        <f t="shared" ref="F186:Q186" si="30">F160-F162-F163-F178-F179-F180-F181</f>
        <v>324456</v>
      </c>
      <c r="G186" s="8">
        <f t="shared" si="30"/>
        <v>-56084</v>
      </c>
      <c r="H186" s="8">
        <f t="shared" si="30"/>
        <v>1531448</v>
      </c>
      <c r="I186" s="8">
        <f t="shared" si="30"/>
        <v>12357056</v>
      </c>
      <c r="J186" s="8">
        <f t="shared" si="30"/>
        <v>10423869</v>
      </c>
      <c r="K186" s="8">
        <f t="shared" si="30"/>
        <v>11245838</v>
      </c>
      <c r="L186" s="8">
        <f t="shared" si="30"/>
        <v>5601545</v>
      </c>
      <c r="M186" s="8">
        <f t="shared" si="30"/>
        <v>2440585</v>
      </c>
      <c r="N186" s="8">
        <f t="shared" si="30"/>
        <v>408831</v>
      </c>
      <c r="O186" s="8">
        <f t="shared" si="30"/>
        <v>265084</v>
      </c>
      <c r="P186" s="8">
        <f t="shared" si="30"/>
        <v>127597</v>
      </c>
      <c r="Q186" s="8">
        <f t="shared" si="30"/>
        <v>182179</v>
      </c>
      <c r="S186" s="8">
        <f>S160-S162-S163-S178-S179-S180-S181</f>
        <v>7808083</v>
      </c>
      <c r="T186" s="8">
        <f>T160-T162-T163-T178-T179-T180-T181</f>
        <v>3264923</v>
      </c>
      <c r="U186" s="8">
        <f>U160-U162-U163-U178-U179-U180-U181</f>
        <v>311140</v>
      </c>
    </row>
    <row r="187" spans="2:21" x14ac:dyDescent="0.2">
      <c r="B187" s="3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</row>
    <row r="188" spans="2:21" x14ac:dyDescent="0.2"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</row>
    <row r="189" spans="2:21" x14ac:dyDescent="0.2">
      <c r="E189" s="8"/>
      <c r="F189" s="8"/>
    </row>
    <row r="190" spans="2:21" x14ac:dyDescent="0.2">
      <c r="E190" s="8"/>
      <c r="F190" s="8"/>
    </row>
    <row r="191" spans="2:21" x14ac:dyDescent="0.2">
      <c r="E191" s="8"/>
      <c r="F191" s="8"/>
    </row>
    <row r="192" spans="2:21" x14ac:dyDescent="0.2">
      <c r="E192" s="8"/>
      <c r="F192" s="8"/>
    </row>
    <row r="193" spans="5:6" x14ac:dyDescent="0.2">
      <c r="E193" s="8"/>
      <c r="F193" s="8"/>
    </row>
    <row r="194" spans="5:6" x14ac:dyDescent="0.2">
      <c r="E194" s="8"/>
      <c r="F194" s="8"/>
    </row>
    <row r="195" spans="5:6" x14ac:dyDescent="0.2">
      <c r="E195" s="8"/>
      <c r="F195" s="8"/>
    </row>
    <row r="196" spans="5:6" x14ac:dyDescent="0.2">
      <c r="E196" s="8"/>
      <c r="F196" s="8"/>
    </row>
    <row r="197" spans="5:6" x14ac:dyDescent="0.2">
      <c r="E197" s="8"/>
      <c r="F197" s="8"/>
    </row>
    <row r="198" spans="5:6" x14ac:dyDescent="0.2">
      <c r="E198" s="8"/>
      <c r="F198" s="8"/>
    </row>
    <row r="199" spans="5:6" x14ac:dyDescent="0.2">
      <c r="E199" s="8"/>
      <c r="F199" s="8"/>
    </row>
    <row r="200" spans="5:6" x14ac:dyDescent="0.2">
      <c r="E200" s="8"/>
      <c r="F200" s="8"/>
    </row>
    <row r="201" spans="5:6" x14ac:dyDescent="0.2">
      <c r="E201" s="8"/>
      <c r="F201" s="8"/>
    </row>
    <row r="202" spans="5:6" x14ac:dyDescent="0.2">
      <c r="E202" s="8"/>
      <c r="F202" s="8"/>
    </row>
    <row r="203" spans="5:6" x14ac:dyDescent="0.2">
      <c r="E203" s="8"/>
      <c r="F203" s="8"/>
    </row>
    <row r="204" spans="5:6" x14ac:dyDescent="0.2">
      <c r="E204" s="8"/>
      <c r="F204" s="8"/>
    </row>
    <row r="205" spans="5:6" x14ac:dyDescent="0.2">
      <c r="E205" s="8"/>
      <c r="F205" s="8"/>
    </row>
    <row r="206" spans="5:6" x14ac:dyDescent="0.2">
      <c r="E206" s="8"/>
      <c r="F206" s="8"/>
    </row>
    <row r="207" spans="5:6" x14ac:dyDescent="0.2">
      <c r="E207" s="8"/>
      <c r="F207" s="8"/>
    </row>
    <row r="208" spans="5:6" x14ac:dyDescent="0.2">
      <c r="E208" s="8"/>
      <c r="F208" s="8"/>
    </row>
    <row r="209" spans="5:6" x14ac:dyDescent="0.2">
      <c r="E209" s="8"/>
      <c r="F209" s="8"/>
    </row>
    <row r="210" spans="5:6" x14ac:dyDescent="0.2">
      <c r="E210" s="8"/>
      <c r="F210" s="8"/>
    </row>
    <row r="211" spans="5:6" x14ac:dyDescent="0.2">
      <c r="E211" s="8"/>
      <c r="F211" s="8"/>
    </row>
    <row r="212" spans="5:6" x14ac:dyDescent="0.2">
      <c r="E212" s="8"/>
      <c r="F212" s="8"/>
    </row>
    <row r="213" spans="5:6" x14ac:dyDescent="0.2">
      <c r="E213" s="8"/>
      <c r="F213" s="8"/>
    </row>
    <row r="214" spans="5:6" x14ac:dyDescent="0.2">
      <c r="E214" s="8"/>
      <c r="F214" s="8"/>
    </row>
    <row r="215" spans="5:6" x14ac:dyDescent="0.2">
      <c r="E215" s="8"/>
      <c r="F215" s="8"/>
    </row>
    <row r="216" spans="5:6" x14ac:dyDescent="0.2">
      <c r="E216" s="8"/>
      <c r="F216" s="8"/>
    </row>
    <row r="217" spans="5:6" x14ac:dyDescent="0.2">
      <c r="E217" s="8"/>
      <c r="F217" s="8"/>
    </row>
    <row r="218" spans="5:6" x14ac:dyDescent="0.2">
      <c r="E218" s="8"/>
      <c r="F218" s="8"/>
    </row>
    <row r="219" spans="5:6" x14ac:dyDescent="0.2">
      <c r="E219" s="8"/>
      <c r="F219" s="8"/>
    </row>
    <row r="220" spans="5:6" x14ac:dyDescent="0.2">
      <c r="E220" s="8"/>
      <c r="F220" s="8"/>
    </row>
    <row r="221" spans="5:6" x14ac:dyDescent="0.2">
      <c r="E221" s="8"/>
      <c r="F221" s="8"/>
    </row>
    <row r="222" spans="5:6" x14ac:dyDescent="0.2">
      <c r="E222" s="8"/>
      <c r="F222" s="8"/>
    </row>
    <row r="223" spans="5:6" x14ac:dyDescent="0.2">
      <c r="E223" s="8"/>
      <c r="F223" s="8"/>
    </row>
    <row r="224" spans="5:6" x14ac:dyDescent="0.2">
      <c r="E224" s="8"/>
      <c r="F224" s="8"/>
    </row>
    <row r="225" spans="5:6" x14ac:dyDescent="0.2">
      <c r="E225" s="8"/>
      <c r="F225" s="8"/>
    </row>
    <row r="226" spans="5:6" x14ac:dyDescent="0.2">
      <c r="E226" s="8"/>
      <c r="F226" s="8"/>
    </row>
    <row r="227" spans="5:6" x14ac:dyDescent="0.2">
      <c r="E227" s="8"/>
      <c r="F227" s="8"/>
    </row>
    <row r="228" spans="5:6" x14ac:dyDescent="0.2">
      <c r="E228" s="8"/>
      <c r="F228" s="8"/>
    </row>
    <row r="229" spans="5:6" x14ac:dyDescent="0.2">
      <c r="E229" s="8"/>
      <c r="F229" s="8"/>
    </row>
    <row r="230" spans="5:6" x14ac:dyDescent="0.2">
      <c r="E230" s="8"/>
      <c r="F230" s="8"/>
    </row>
    <row r="231" spans="5:6" x14ac:dyDescent="0.2">
      <c r="E231" s="8"/>
      <c r="F231" s="8"/>
    </row>
    <row r="232" spans="5:6" x14ac:dyDescent="0.2">
      <c r="E232" s="8"/>
      <c r="F232" s="8"/>
    </row>
    <row r="233" spans="5:6" x14ac:dyDescent="0.2">
      <c r="E233" s="8"/>
      <c r="F233" s="8"/>
    </row>
    <row r="234" spans="5:6" x14ac:dyDescent="0.2">
      <c r="E234" s="8"/>
      <c r="F234" s="8"/>
    </row>
    <row r="235" spans="5:6" x14ac:dyDescent="0.2">
      <c r="E235" s="8"/>
      <c r="F235" s="8"/>
    </row>
    <row r="236" spans="5:6" x14ac:dyDescent="0.2">
      <c r="E236" s="8"/>
      <c r="F236" s="8"/>
    </row>
    <row r="237" spans="5:6" x14ac:dyDescent="0.2">
      <c r="E237" s="8"/>
      <c r="F237" s="8"/>
    </row>
    <row r="238" spans="5:6" x14ac:dyDescent="0.2">
      <c r="E238" s="8"/>
      <c r="F238" s="8"/>
    </row>
    <row r="239" spans="5:6" x14ac:dyDescent="0.2">
      <c r="E239" s="8"/>
      <c r="F239" s="8"/>
    </row>
    <row r="240" spans="5:6" x14ac:dyDescent="0.2">
      <c r="E240" s="8"/>
      <c r="F240" s="8"/>
    </row>
    <row r="241" spans="5:6" x14ac:dyDescent="0.2">
      <c r="E241" s="8"/>
      <c r="F241" s="8"/>
    </row>
    <row r="242" spans="5:6" x14ac:dyDescent="0.2">
      <c r="E242" s="8"/>
      <c r="F242" s="8"/>
    </row>
    <row r="243" spans="5:6" x14ac:dyDescent="0.2">
      <c r="E243" s="8"/>
      <c r="F243" s="8"/>
    </row>
    <row r="244" spans="5:6" x14ac:dyDescent="0.2">
      <c r="E244" s="8"/>
      <c r="F244" s="8"/>
    </row>
    <row r="245" spans="5:6" x14ac:dyDescent="0.2">
      <c r="E245" s="8"/>
      <c r="F245" s="8"/>
    </row>
    <row r="246" spans="5:6" x14ac:dyDescent="0.2">
      <c r="E246" s="8"/>
      <c r="F246" s="8"/>
    </row>
    <row r="247" spans="5:6" x14ac:dyDescent="0.2">
      <c r="E247" s="8"/>
      <c r="F247" s="8"/>
    </row>
    <row r="248" spans="5:6" x14ac:dyDescent="0.2">
      <c r="E248" s="8"/>
      <c r="F248" s="8"/>
    </row>
    <row r="249" spans="5:6" x14ac:dyDescent="0.2">
      <c r="E249" s="8"/>
      <c r="F249" s="8"/>
    </row>
    <row r="250" spans="5:6" x14ac:dyDescent="0.2">
      <c r="E250" s="8"/>
      <c r="F250" s="8"/>
    </row>
    <row r="251" spans="5:6" x14ac:dyDescent="0.2">
      <c r="E251" s="8"/>
      <c r="F251" s="8"/>
    </row>
    <row r="252" spans="5:6" x14ac:dyDescent="0.2">
      <c r="E252" s="8"/>
      <c r="F252" s="8"/>
    </row>
    <row r="253" spans="5:6" x14ac:dyDescent="0.2">
      <c r="E253" s="8"/>
      <c r="F253" s="8"/>
    </row>
    <row r="254" spans="5:6" x14ac:dyDescent="0.2">
      <c r="E254" s="8"/>
      <c r="F254" s="8"/>
    </row>
    <row r="255" spans="5:6" x14ac:dyDescent="0.2">
      <c r="E255" s="8"/>
      <c r="F255" s="8"/>
    </row>
    <row r="256" spans="5:6" x14ac:dyDescent="0.2">
      <c r="E256" s="8"/>
      <c r="F256" s="8"/>
    </row>
    <row r="257" spans="5:6" x14ac:dyDescent="0.2">
      <c r="E257" s="8"/>
      <c r="F257" s="8"/>
    </row>
    <row r="258" spans="5:6" x14ac:dyDescent="0.2">
      <c r="E258" s="8"/>
      <c r="F258" s="8"/>
    </row>
    <row r="259" spans="5:6" x14ac:dyDescent="0.2">
      <c r="E259" s="8"/>
      <c r="F259" s="8"/>
    </row>
    <row r="260" spans="5:6" x14ac:dyDescent="0.2">
      <c r="E260" s="8"/>
      <c r="F260" s="8"/>
    </row>
    <row r="261" spans="5:6" x14ac:dyDescent="0.2">
      <c r="E261" s="8"/>
      <c r="F261" s="8"/>
    </row>
    <row r="262" spans="5:6" x14ac:dyDescent="0.2">
      <c r="E262" s="8"/>
      <c r="F262" s="8"/>
    </row>
    <row r="263" spans="5:6" x14ac:dyDescent="0.2">
      <c r="E263" s="8"/>
      <c r="F263" s="8"/>
    </row>
    <row r="264" spans="5:6" x14ac:dyDescent="0.2">
      <c r="E264" s="8"/>
      <c r="F264" s="8"/>
    </row>
    <row r="265" spans="5:6" x14ac:dyDescent="0.2">
      <c r="E265" s="8"/>
      <c r="F265" s="8"/>
    </row>
    <row r="266" spans="5:6" x14ac:dyDescent="0.2">
      <c r="E266" s="8"/>
      <c r="F266" s="8"/>
    </row>
    <row r="267" spans="5:6" x14ac:dyDescent="0.2">
      <c r="E267" s="8"/>
      <c r="F267" s="8"/>
    </row>
    <row r="268" spans="5:6" x14ac:dyDescent="0.2">
      <c r="E268" s="8"/>
      <c r="F268" s="8"/>
    </row>
    <row r="269" spans="5:6" x14ac:dyDescent="0.2">
      <c r="E269" s="8"/>
      <c r="F269" s="8"/>
    </row>
    <row r="270" spans="5:6" x14ac:dyDescent="0.2">
      <c r="E270" s="8"/>
      <c r="F270" s="8"/>
    </row>
    <row r="271" spans="5:6" x14ac:dyDescent="0.2">
      <c r="E271" s="8"/>
      <c r="F271" s="8"/>
    </row>
    <row r="272" spans="5:6" x14ac:dyDescent="0.2">
      <c r="E272" s="8"/>
      <c r="F272" s="8"/>
    </row>
    <row r="273" spans="5:6" x14ac:dyDescent="0.2">
      <c r="E273" s="8"/>
      <c r="F273" s="8"/>
    </row>
    <row r="274" spans="5:6" x14ac:dyDescent="0.2">
      <c r="E274" s="8"/>
      <c r="F274" s="8"/>
    </row>
    <row r="275" spans="5:6" x14ac:dyDescent="0.2">
      <c r="E275" s="8"/>
      <c r="F275" s="8"/>
    </row>
    <row r="276" spans="5:6" x14ac:dyDescent="0.2">
      <c r="E276" s="8"/>
      <c r="F276" s="8"/>
    </row>
    <row r="277" spans="5:6" x14ac:dyDescent="0.2">
      <c r="E277" s="8"/>
      <c r="F277" s="8"/>
    </row>
    <row r="278" spans="5:6" x14ac:dyDescent="0.2">
      <c r="E278" s="8"/>
      <c r="F278" s="8"/>
    </row>
    <row r="279" spans="5:6" x14ac:dyDescent="0.2">
      <c r="E279" s="8"/>
      <c r="F279" s="8"/>
    </row>
    <row r="280" spans="5:6" x14ac:dyDescent="0.2">
      <c r="E280" s="8"/>
      <c r="F280" s="8"/>
    </row>
    <row r="281" spans="5:6" x14ac:dyDescent="0.2">
      <c r="E281" s="8"/>
      <c r="F281" s="8"/>
    </row>
    <row r="282" spans="5:6" x14ac:dyDescent="0.2">
      <c r="E282" s="8"/>
      <c r="F282" s="8"/>
    </row>
    <row r="283" spans="5:6" x14ac:dyDescent="0.2">
      <c r="E283" s="8"/>
      <c r="F283" s="8"/>
    </row>
    <row r="284" spans="5:6" x14ac:dyDescent="0.2">
      <c r="E284" s="8"/>
      <c r="F284" s="8"/>
    </row>
    <row r="285" spans="5:6" x14ac:dyDescent="0.2">
      <c r="E285" s="8"/>
      <c r="F285" s="8"/>
    </row>
    <row r="286" spans="5:6" x14ac:dyDescent="0.2">
      <c r="E286" s="8"/>
      <c r="F286" s="8"/>
    </row>
    <row r="287" spans="5:6" x14ac:dyDescent="0.2">
      <c r="E287" s="8"/>
      <c r="F287" s="8"/>
    </row>
    <row r="288" spans="5:6" x14ac:dyDescent="0.2">
      <c r="E288" s="8"/>
      <c r="F288" s="8"/>
    </row>
    <row r="289" spans="5:6" x14ac:dyDescent="0.2">
      <c r="E289" s="8"/>
      <c r="F289" s="8"/>
    </row>
    <row r="290" spans="5:6" x14ac:dyDescent="0.2">
      <c r="E290" s="8"/>
      <c r="F290" s="8"/>
    </row>
    <row r="291" spans="5:6" x14ac:dyDescent="0.2">
      <c r="E291" s="8"/>
      <c r="F291" s="8"/>
    </row>
    <row r="292" spans="5:6" x14ac:dyDescent="0.2">
      <c r="E292" s="8"/>
      <c r="F292" s="8"/>
    </row>
    <row r="293" spans="5:6" x14ac:dyDescent="0.2">
      <c r="E293" s="8"/>
      <c r="F293" s="8"/>
    </row>
    <row r="294" spans="5:6" x14ac:dyDescent="0.2">
      <c r="E294" s="8"/>
      <c r="F294" s="8"/>
    </row>
    <row r="295" spans="5:6" x14ac:dyDescent="0.2">
      <c r="E295" s="8"/>
      <c r="F295" s="8"/>
    </row>
    <row r="296" spans="5:6" x14ac:dyDescent="0.2">
      <c r="E296" s="8"/>
      <c r="F296" s="8"/>
    </row>
    <row r="297" spans="5:6" x14ac:dyDescent="0.2">
      <c r="E297" s="8"/>
      <c r="F297" s="8"/>
    </row>
    <row r="298" spans="5:6" x14ac:dyDescent="0.2">
      <c r="E298" s="8"/>
      <c r="F298" s="8"/>
    </row>
    <row r="299" spans="5:6" x14ac:dyDescent="0.2">
      <c r="E299" s="8"/>
      <c r="F299" s="8"/>
    </row>
    <row r="300" spans="5:6" x14ac:dyDescent="0.2">
      <c r="E300" s="8"/>
      <c r="F300" s="8"/>
    </row>
    <row r="301" spans="5:6" x14ac:dyDescent="0.2">
      <c r="E301" s="8"/>
      <c r="F301" s="8"/>
    </row>
    <row r="302" spans="5:6" x14ac:dyDescent="0.2">
      <c r="E302" s="8"/>
      <c r="F302" s="8"/>
    </row>
    <row r="303" spans="5:6" x14ac:dyDescent="0.2">
      <c r="E303" s="8"/>
      <c r="F303" s="8"/>
    </row>
    <row r="304" spans="5:6" x14ac:dyDescent="0.2">
      <c r="E304" s="8"/>
      <c r="F304" s="8"/>
    </row>
    <row r="305" spans="5:6" x14ac:dyDescent="0.2">
      <c r="E305" s="8"/>
      <c r="F305" s="8"/>
    </row>
    <row r="306" spans="5:6" x14ac:dyDescent="0.2">
      <c r="E306" s="8"/>
      <c r="F306" s="8"/>
    </row>
    <row r="307" spans="5:6" x14ac:dyDescent="0.2">
      <c r="E307" s="8"/>
      <c r="F307" s="8"/>
    </row>
    <row r="308" spans="5:6" x14ac:dyDescent="0.2">
      <c r="E308" s="8"/>
      <c r="F308" s="8"/>
    </row>
    <row r="309" spans="5:6" x14ac:dyDescent="0.2">
      <c r="E309" s="8"/>
      <c r="F309" s="8"/>
    </row>
    <row r="310" spans="5:6" x14ac:dyDescent="0.2">
      <c r="E310" s="8"/>
      <c r="F310" s="8"/>
    </row>
    <row r="311" spans="5:6" x14ac:dyDescent="0.2">
      <c r="E311" s="8"/>
      <c r="F311" s="8"/>
    </row>
    <row r="312" spans="5:6" x14ac:dyDescent="0.2">
      <c r="E312" s="8"/>
      <c r="F312" s="8"/>
    </row>
    <row r="313" spans="5:6" x14ac:dyDescent="0.2">
      <c r="E313" s="8"/>
      <c r="F313" s="8"/>
    </row>
    <row r="314" spans="5:6" x14ac:dyDescent="0.2">
      <c r="E314" s="8"/>
      <c r="F314" s="8"/>
    </row>
    <row r="315" spans="5:6" x14ac:dyDescent="0.2">
      <c r="E315" s="8"/>
      <c r="F315" s="8"/>
    </row>
  </sheetData>
  <pageMargins left="0.5" right="0.5" top="1" bottom="1" header="1" footer="0.5"/>
  <pageSetup scale="45" fitToHeight="0" orientation="landscape" blackAndWhite="1" r:id="rId1"/>
  <headerFooter alignWithMargins="0">
    <oddHeader>&amp;R&amp;"Times New Roman,Bold"KyPSC Case No. 2025-00125
AG-DR-01-110 Attachment
Page &amp;P of &amp;N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itness xmlns="6c836d23-bd62-4bc8-8279-d47645d2dce0">
      <UserInfo>
        <DisplayName>i:0#.f|membership|linda.miller@duke-energy.com,#i:0#.f|membership|linda.miller@duke-energy.com,#Linda.Miller@duke-energy.com,#,#Miller, Linda,#,#15350,#Dir, Gas &amp; Fuel Accounting</DisplayName>
        <AccountId>70</AccountId>
        <AccountType/>
      </UserInfo>
    </Witnes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EBEE85F94FDA24284F9339BDDA255A4" ma:contentTypeVersion="7" ma:contentTypeDescription="Create a new document." ma:contentTypeScope="" ma:versionID="0290cd217b6b460a9f294ab39cf69c42">
  <xsd:schema xmlns:xsd="http://www.w3.org/2001/XMLSchema" xmlns:xs="http://www.w3.org/2001/XMLSchema" xmlns:p="http://schemas.microsoft.com/office/2006/metadata/properties" xmlns:ns2="6c836d23-bd62-4bc8-8279-d47645d2dce0" targetNamespace="http://schemas.microsoft.com/office/2006/metadata/properties" ma:root="true" ma:fieldsID="1cdd3d27240e743f636c0970f4407252" ns2:_="">
    <xsd:import namespace="6c836d23-bd62-4bc8-8279-d47645d2dce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Witnes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836d23-bd62-4bc8-8279-d47645d2dc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Witness" ma:index="13" nillable="true" ma:displayName="Witness" ma:format="Dropdown" ma:list="UserInfo" ma:SharePointGroup="0" ma:internalName="Witnes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8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3778553-164E-4D17-8CDA-BBADAC09C56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6A4B638-4CFC-43E4-A20F-24C0AAB5030E}">
  <ds:schemaRefs>
    <ds:schemaRef ds:uri="http://purl.org/dc/elements/1.1/"/>
    <ds:schemaRef ds:uri="http://www.w3.org/XML/1998/namespace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2006/metadata/properties"/>
    <ds:schemaRef ds:uri="http://schemas.microsoft.com/office/infopath/2007/PartnerControls"/>
    <ds:schemaRef ds:uri="6c836d23-bd62-4bc8-8279-d47645d2dce0"/>
  </ds:schemaRefs>
</ds:datastoreItem>
</file>

<file path=customXml/itemProps3.xml><?xml version="1.0" encoding="utf-8"?>
<ds:datastoreItem xmlns:ds="http://schemas.openxmlformats.org/officeDocument/2006/customXml" ds:itemID="{0721EC1D-2F12-479A-B30E-C09B02EBB9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c836d23-bd62-4bc8-8279-d47645d2dc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BASE PERIOD</vt:lpstr>
      <vt:lpstr>AccountBP</vt:lpstr>
      <vt:lpstr>AmountBP</vt:lpstr>
      <vt:lpstr>Base1</vt:lpstr>
      <vt:lpstr>Base10</vt:lpstr>
      <vt:lpstr>Base11</vt:lpstr>
      <vt:lpstr>Base12</vt:lpstr>
      <vt:lpstr>Base2</vt:lpstr>
      <vt:lpstr>Base3</vt:lpstr>
      <vt:lpstr>Base4</vt:lpstr>
      <vt:lpstr>Base5</vt:lpstr>
      <vt:lpstr>Base6</vt:lpstr>
      <vt:lpstr>Base7</vt:lpstr>
      <vt:lpstr>Base8</vt:lpstr>
      <vt:lpstr>Base9</vt:lpstr>
      <vt:lpstr>BasePeriod</vt:lpstr>
      <vt:lpstr>CODE</vt:lpstr>
      <vt:lpstr>Database</vt:lpstr>
      <vt:lpstr>FERCBP</vt:lpstr>
      <vt:lpstr>'BASE PERIOD'!Print_Area</vt:lpstr>
    </vt:vector>
  </TitlesOfParts>
  <Company>Duke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Base Period update through May</dc:subject>
  <dc:creator>Vu, Thien</dc:creator>
  <cp:lastModifiedBy>D'Ascenzo, Rocco</cp:lastModifiedBy>
  <cp:lastPrinted>2025-07-16T17:49:07Z</cp:lastPrinted>
  <dcterms:created xsi:type="dcterms:W3CDTF">2025-07-15T13:25:13Z</dcterms:created>
  <dcterms:modified xsi:type="dcterms:W3CDTF">2025-07-16T17:49:11Z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0x010100FEBEE85F94FDA24284F9339BDDA255A4</vt:lpwstr>
  </property>
</Properties>
</file>