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202300"/>
  <mc:AlternateContent xmlns:mc="http://schemas.openxmlformats.org/markup-compatibility/2006">
    <mc:Choice Requires="x15">
      <x15ac:absPath xmlns:x15ac="http://schemas.microsoft.com/office/spreadsheetml/2010/11/ac" url="https://dukeenergy.sharepoint.com/sites/2025DEKGasRateCase/202500xxx 2025 DEK Natural Gas Rate Case/Discovery/AG's 1st Set of Data Requests (114)/"/>
    </mc:Choice>
  </mc:AlternateContent>
  <xr:revisionPtr revIDLastSave="0" documentId="13_ncr:1_{1E0E3B0F-31C2-4934-AFFA-EAAB9E03F3E7}" xr6:coauthVersionLast="47" xr6:coauthVersionMax="47" xr10:uidLastSave="{00000000-0000-0000-0000-000000000000}"/>
  <bookViews>
    <workbookView xWindow="-120" yWindow="-120" windowWidth="29040" windowHeight="17520" xr2:uid="{41EBA5F8-DE15-421A-9DBB-7CF90820E402}"/>
  </bookViews>
  <sheets>
    <sheet name="Rate Summaries" sheetId="1" r:id="rId1"/>
    <sheet name="Rate Calculation" sheetId="2" r:id="rId2"/>
    <sheet name="DEK Charge-offs" sheetId="3" r:id="rId3"/>
    <sheet name="DEK Late Charges" sheetId="4" r:id="rId4"/>
    <sheet name="DEK TURNOVER" sheetId="5" r:id="rId5"/>
  </sheets>
  <definedNames>
    <definedName name="_xlnm.Print_Area" localSheetId="2">'DEK Charge-offs'!$A$1:$N$21</definedName>
    <definedName name="_xlnm.Print_Area" localSheetId="3">'DEK Late Charges'!$A$1:$N$18</definedName>
    <definedName name="_xlnm.Print_Area" localSheetId="4">'DEK TURNOVER'!$A$1:$O$45</definedName>
    <definedName name="_xlnm.Print_Area" localSheetId="1">'Rate Calculation'!$A$1:$P$41</definedName>
    <definedName name="_xlnm.Print_Area" localSheetId="0">'Rate Summaries'!$A$1:$P$42</definedName>
    <definedName name="_xlnm.Print_Titles" localSheetId="2">'DEK Charge-offs'!$A:$A</definedName>
    <definedName name="_xlnm.Print_Titles" localSheetId="3">'DEK Late Charges'!$A:$A</definedName>
    <definedName name="_xlnm.Print_Titles" localSheetId="4">'DEK TURNOVER'!$A:$B</definedName>
    <definedName name="_xlnm.Print_Titles" localSheetId="1">'Rate Calculation'!$A:$B</definedName>
    <definedName name="_xlnm.Print_Titles" localSheetId="0">'Rate Summaries'!$A:$B</definedName>
    <definedName name="solver_typ" localSheetId="0" hidden="1">2</definedName>
    <definedName name="solver_ver" localSheetId="0" hidden="1">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35" i="5" l="1"/>
  <c r="J28" i="5"/>
  <c r="O20" i="5"/>
  <c r="O19" i="5"/>
  <c r="O21" i="5" s="1"/>
  <c r="O16" i="5"/>
  <c r="O15" i="5"/>
  <c r="O17" i="5" s="1"/>
  <c r="O5" i="5"/>
  <c r="O11" i="5" s="1"/>
  <c r="N15" i="4"/>
  <c r="N6" i="4"/>
  <c r="N4" i="4"/>
  <c r="J4" i="4"/>
  <c r="N7" i="4" s="1"/>
  <c r="N1" i="4"/>
  <c r="K1" i="4"/>
  <c r="J1" i="4"/>
  <c r="I1" i="4"/>
  <c r="H1" i="4"/>
  <c r="F1" i="4"/>
  <c r="E1" i="4"/>
  <c r="N18" i="3"/>
  <c r="N9" i="3"/>
  <c r="N12" i="3" s="1"/>
  <c r="N7" i="3"/>
  <c r="J7" i="3"/>
  <c r="N3" i="3"/>
  <c r="P25" i="2"/>
  <c r="P28" i="2" s="1"/>
  <c r="P20" i="2"/>
  <c r="P23" i="2" s="1"/>
  <c r="P15" i="2"/>
  <c r="P18" i="2" s="1"/>
  <c r="P30" i="2" s="1"/>
  <c r="P11" i="2"/>
  <c r="P7" i="1" s="1"/>
  <c r="P5" i="2"/>
  <c r="M5" i="2"/>
  <c r="L5" i="2"/>
  <c r="H5" i="2"/>
  <c r="G5" i="2"/>
  <c r="F5" i="2"/>
  <c r="E5" i="2"/>
  <c r="P41" i="1"/>
  <c r="O41" i="1"/>
  <c r="N41" i="1"/>
  <c r="M41" i="1"/>
  <c r="L41" i="1"/>
  <c r="K41" i="1"/>
  <c r="J41" i="1"/>
  <c r="I41" i="1"/>
  <c r="H41" i="1"/>
  <c r="G41" i="1"/>
  <c r="F41" i="1"/>
  <c r="E41" i="1"/>
  <c r="D41" i="1"/>
  <c r="C41" i="1"/>
  <c r="O16" i="1"/>
  <c r="N16" i="1"/>
  <c r="M16" i="1"/>
  <c r="L16" i="1"/>
  <c r="K16" i="1"/>
  <c r="J16" i="1"/>
  <c r="I16" i="1"/>
  <c r="H16" i="1"/>
  <c r="G16" i="1"/>
  <c r="F16" i="1"/>
  <c r="E16" i="1"/>
  <c r="O15" i="1"/>
  <c r="N15" i="1"/>
  <c r="M15" i="1"/>
  <c r="L15" i="1"/>
  <c r="K15" i="1"/>
  <c r="J15" i="1"/>
  <c r="I15" i="1"/>
  <c r="H15" i="1"/>
  <c r="G15" i="1"/>
  <c r="F15" i="1"/>
  <c r="E15" i="1"/>
  <c r="O14" i="1"/>
  <c r="O18" i="1" s="1"/>
  <c r="N14" i="1"/>
  <c r="N18" i="1" s="1"/>
  <c r="M14" i="1"/>
  <c r="L14" i="1"/>
  <c r="L18" i="1" s="1"/>
  <c r="K14" i="1"/>
  <c r="K18" i="1" s="1"/>
  <c r="J14" i="1"/>
  <c r="J18" i="1" s="1"/>
  <c r="I14" i="1"/>
  <c r="I18" i="1" s="1"/>
  <c r="H14" i="1"/>
  <c r="H18" i="1" s="1"/>
  <c r="G14" i="1"/>
  <c r="G18" i="1" s="1"/>
  <c r="F14" i="1"/>
  <c r="F18" i="1" s="1"/>
  <c r="E14" i="1"/>
  <c r="E18" i="1" s="1"/>
  <c r="O12" i="1"/>
  <c r="O17" i="1" s="1"/>
  <c r="N12" i="1"/>
  <c r="N17" i="1" s="1"/>
  <c r="M12" i="1"/>
  <c r="M17" i="1" s="1"/>
  <c r="O20" i="1" s="1"/>
  <c r="L12" i="1"/>
  <c r="L17" i="1" s="1"/>
  <c r="K12" i="1"/>
  <c r="K17" i="1" s="1"/>
  <c r="J12" i="1"/>
  <c r="J17" i="1" s="1"/>
  <c r="L20" i="1" s="1"/>
  <c r="I12" i="1"/>
  <c r="I17" i="1" s="1"/>
  <c r="K20" i="1" s="1"/>
  <c r="H12" i="1"/>
  <c r="H17" i="1" s="1"/>
  <c r="J20" i="1" s="1"/>
  <c r="G12" i="1"/>
  <c r="G17" i="1" s="1"/>
  <c r="I20" i="1" s="1"/>
  <c r="F12" i="1"/>
  <c r="F17" i="1" s="1"/>
  <c r="H20" i="1" s="1"/>
  <c r="E12" i="1"/>
  <c r="E17" i="1" s="1"/>
  <c r="O7" i="1"/>
  <c r="N7" i="1"/>
  <c r="M7" i="1"/>
  <c r="L7" i="1"/>
  <c r="K7" i="1"/>
  <c r="J7" i="1"/>
  <c r="I7" i="1"/>
  <c r="H7" i="1"/>
  <c r="G7" i="1"/>
  <c r="F7" i="1"/>
  <c r="E7" i="1"/>
  <c r="P32" i="2" l="1"/>
  <c r="P16" i="1"/>
  <c r="P15" i="1"/>
  <c r="P14" i="1"/>
  <c r="P12" i="1"/>
  <c r="P17" i="1" s="1"/>
  <c r="P20" i="1" s="1"/>
  <c r="N9" i="4"/>
  <c r="G20" i="1"/>
  <c r="F20" i="1"/>
  <c r="E20" i="1"/>
  <c r="O23" i="5"/>
  <c r="O25" i="5" s="1"/>
  <c r="O27" i="5" s="1"/>
  <c r="O29" i="5" s="1"/>
  <c r="O28" i="5" s="1"/>
  <c r="M20" i="1"/>
  <c r="N20" i="1"/>
  <c r="M18" i="1"/>
  <c r="P18" i="1" l="1"/>
</calcChain>
</file>

<file path=xl/sharedStrings.xml><?xml version="1.0" encoding="utf-8"?>
<sst xmlns="http://schemas.openxmlformats.org/spreadsheetml/2006/main" count="107" uniqueCount="80">
  <si>
    <t>Discount for activity during month of:</t>
  </si>
  <si>
    <t>Collection Charge - per agreement</t>
  </si>
  <si>
    <t>Discount Rate</t>
  </si>
  <si>
    <t>DEK</t>
  </si>
  <si>
    <t xml:space="preserve">DE Kentucky Required Discount </t>
  </si>
  <si>
    <t>Charge-off's</t>
  </si>
  <si>
    <t>Collection Costs</t>
  </si>
  <si>
    <t>Late Charges</t>
  </si>
  <si>
    <t>Time Value</t>
  </si>
  <si>
    <t xml:space="preserve">     Proof</t>
  </si>
  <si>
    <t>DE Kentucky Revenue Factor</t>
  </si>
  <si>
    <t>Note</t>
  </si>
  <si>
    <t/>
  </si>
  <si>
    <t>Monthly Weightings for Revenue Factor</t>
  </si>
  <si>
    <t>Current month</t>
  </si>
  <si>
    <t>One month back</t>
  </si>
  <si>
    <t>Two months back</t>
  </si>
  <si>
    <t>Discount Formula:</t>
  </si>
  <si>
    <t>Secured Overnight Financing Rate Data - FEDERAL RESERVE BANK of NEW YORK (newyorkfed.org)</t>
  </si>
  <si>
    <t>Collection Charge</t>
  </si>
  <si>
    <t>LIBOR Rate @ last day of prior month</t>
  </si>
  <si>
    <t>Spread over index</t>
  </si>
  <si>
    <t>Net Charge off %, as calculated</t>
  </si>
  <si>
    <t>Override</t>
  </si>
  <si>
    <t>Factor</t>
  </si>
  <si>
    <t>Net Charge off %</t>
  </si>
  <si>
    <t>Late Charge %, as calculated</t>
  </si>
  <si>
    <t>Late Charge %</t>
  </si>
  <si>
    <t>Turnover Rate, as calculated</t>
  </si>
  <si>
    <t xml:space="preserve">Turnover Rate  </t>
  </si>
  <si>
    <t>Required Discount - Rounded to 0.XX%</t>
  </si>
  <si>
    <t>Net Charge offs</t>
  </si>
  <si>
    <t>Gross Charge offs</t>
  </si>
  <si>
    <t>Total Recoveries</t>
  </si>
  <si>
    <t>Billings</t>
  </si>
  <si>
    <t>12 months NCO's</t>
  </si>
  <si>
    <t>12 month billings (9 month lagging)</t>
  </si>
  <si>
    <t>Charge off %</t>
  </si>
  <si>
    <t>Weightings</t>
  </si>
  <si>
    <t>Current 12 months</t>
  </si>
  <si>
    <t>Preceeding 12 months</t>
  </si>
  <si>
    <t>Oldest 12 months</t>
  </si>
  <si>
    <t>Total</t>
  </si>
  <si>
    <t>Weighted Charge-offs</t>
  </si>
  <si>
    <t>12 months Late Charges</t>
  </si>
  <si>
    <t>12 month billings</t>
  </si>
  <si>
    <t>Weighted Late Charges</t>
  </si>
  <si>
    <t>Receivables Balances Data</t>
  </si>
  <si>
    <t>0142200</t>
  </si>
  <si>
    <t xml:space="preserve"> CUST ACCTS REC - UTILITY SERVI</t>
  </si>
  <si>
    <t>0142100</t>
  </si>
  <si>
    <t xml:space="preserve"> A/R - Government Assistance</t>
  </si>
  <si>
    <t>0173100</t>
  </si>
  <si>
    <t xml:space="preserve"> CUST ACCTS REC - ELEC UNBILLED</t>
  </si>
  <si>
    <t xml:space="preserve"> CUST ACCTS REC - GAS UNBILLED</t>
  </si>
  <si>
    <t>142865/173150 *</t>
  </si>
  <si>
    <t>CUST ACCTS REC - GAS TRANS UNBILLED</t>
  </si>
  <si>
    <t>0143605</t>
  </si>
  <si>
    <t xml:space="preserve"> A/R DP&amp;L CD/CCD OPERATIONS</t>
  </si>
  <si>
    <t>0143610</t>
  </si>
  <si>
    <t xml:space="preserve"> A/R CSP CD/CCD OPERATIONS</t>
  </si>
  <si>
    <t>Sales Data</t>
  </si>
  <si>
    <t>Electric Billings</t>
  </si>
  <si>
    <t>Prior Unbilled</t>
  </si>
  <si>
    <t>Current Unbilled</t>
  </si>
  <si>
    <t xml:space="preserve">    Total Electric</t>
  </si>
  <si>
    <t>Gas Billings</t>
  </si>
  <si>
    <t xml:space="preserve">    Total Gas</t>
  </si>
  <si>
    <t>Other (a)</t>
  </si>
  <si>
    <t>Total Retail Sales</t>
  </si>
  <si>
    <t xml:space="preserve">    CD/CCD Sales</t>
  </si>
  <si>
    <t>Total Receivables Originated</t>
  </si>
  <si>
    <t>REC BALANCE / MONTHLY BILLINGS</t>
  </si>
  <si>
    <t>DAYS</t>
  </si>
  <si>
    <t>TURNOVER RATE</t>
  </si>
  <si>
    <t>Weighted Turnover Rate</t>
  </si>
  <si>
    <t>Notes</t>
  </si>
  <si>
    <t>- Items in red are inputs</t>
  </si>
  <si>
    <t>(a)  Represents amounts billed for miscellaneous charges included in the balances above.</t>
  </si>
  <si>
    <t>* Unbilled account #'s changed in July 2003.  Accounts 142850, 142855, 142860, and 142865 will not be used going forward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</si>
</sst>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1" formatCode="_(* #,##0_);_(* \(#,##0\);_(* &quot;-&quot;_);_(@_)"/>
    <numFmt numFmtId="43" formatCode="_(* #,##0.00_);_(* \(#,##0.00\);_(* &quot;-&quot;??_);_(@_)"/>
    <numFmt numFmtId="164" formatCode="0.0%"/>
    <numFmt numFmtId="165" formatCode="0.0000%"/>
    <numFmt numFmtId="166" formatCode="0.000%"/>
    <numFmt numFmtId="167" formatCode="_(* #,##0_);_(* \(#,##0\);_(* &quot;-&quot;??_);_(@_)"/>
  </numFmts>
  <fonts count="13" x14ac:knownFonts="1">
    <font>
      <sz val="11"/>
      <color theme="1"/>
      <name val="Aptos Narrow"/>
      <family val="2"/>
      <scheme val="minor"/>
    </font>
    <font>
      <sz val="10"/>
      <name val="Arial"/>
      <family val="2"/>
    </font>
    <font>
      <b/>
      <sz val="10"/>
      <name val="Arial"/>
      <family val="2"/>
    </font>
    <font>
      <b/>
      <sz val="10"/>
      <color rgb="FF0000FF"/>
      <name val="Arial"/>
      <family val="2"/>
    </font>
    <font>
      <b/>
      <sz val="10"/>
      <color indexed="10"/>
      <name val="Arial"/>
      <family val="2"/>
    </font>
    <font>
      <b/>
      <u/>
      <sz val="10"/>
      <name val="Arial"/>
      <family val="2"/>
    </font>
    <font>
      <u/>
      <sz val="10"/>
      <name val="Arial"/>
      <family val="2"/>
    </font>
    <font>
      <sz val="10"/>
      <color rgb="FF0000FF"/>
      <name val="Arial"/>
      <family val="2"/>
    </font>
    <font>
      <u/>
      <sz val="8"/>
      <color theme="10"/>
      <name val="Arial"/>
      <family val="2"/>
    </font>
    <font>
      <sz val="10"/>
      <color indexed="10"/>
      <name val="Arial"/>
      <family val="2"/>
    </font>
    <font>
      <b/>
      <sz val="10"/>
      <name val="Helv"/>
    </font>
    <font>
      <b/>
      <sz val="10"/>
      <color rgb="FFFF0000"/>
      <name val="Arial"/>
      <family val="2"/>
    </font>
    <font>
      <sz val="10"/>
      <name val="Helv"/>
    </font>
  </fonts>
  <fills count="4">
    <fill>
      <patternFill patternType="none"/>
    </fill>
    <fill>
      <patternFill patternType="gray125"/>
    </fill>
    <fill>
      <patternFill patternType="solid">
        <fgColor rgb="FFFFFF00"/>
        <bgColor indexed="64"/>
      </patternFill>
    </fill>
    <fill>
      <patternFill patternType="solid">
        <fgColor indexed="13"/>
        <bgColor indexed="64"/>
      </patternFill>
    </fill>
  </fills>
  <borders count="12">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top style="thin">
        <color indexed="64"/>
      </top>
      <bottom/>
      <diagonal/>
    </border>
    <border>
      <left/>
      <right/>
      <top/>
      <bottom style="thin">
        <color indexed="64"/>
      </bottom>
      <diagonal/>
    </border>
    <border>
      <left/>
      <right/>
      <top style="thin">
        <color indexed="64"/>
      </top>
      <bottom style="double">
        <color indexed="64"/>
      </bottom>
      <diagonal/>
    </border>
    <border>
      <left/>
      <right/>
      <top style="thin">
        <color indexed="64"/>
      </top>
      <bottom style="thin">
        <color indexed="64"/>
      </bottom>
      <diagonal/>
    </border>
  </borders>
  <cellStyleXfs count="5">
    <xf numFmtId="0" fontId="0"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8" fillId="0" borderId="0" applyNumberFormat="0" applyFill="0" applyBorder="0" applyAlignment="0" applyProtection="0">
      <alignment vertical="top"/>
      <protection locked="0"/>
    </xf>
  </cellStyleXfs>
  <cellXfs count="65">
    <xf numFmtId="0" fontId="0" fillId="0" borderId="0" xfId="0"/>
    <xf numFmtId="0" fontId="2" fillId="0" borderId="0" xfId="3" applyFont="1"/>
    <xf numFmtId="0" fontId="1" fillId="0" borderId="0" xfId="3"/>
    <xf numFmtId="17" fontId="3" fillId="0" borderId="0" xfId="3" applyNumberFormat="1" applyFont="1" applyAlignment="1">
      <alignment horizontal="center"/>
    </xf>
    <xf numFmtId="17" fontId="2" fillId="0" borderId="0" xfId="3" applyNumberFormat="1" applyFont="1" applyAlignment="1">
      <alignment horizontal="center"/>
    </xf>
    <xf numFmtId="0" fontId="1" fillId="0" borderId="1" xfId="3" applyBorder="1"/>
    <xf numFmtId="10" fontId="4" fillId="0" borderId="2" xfId="3" applyNumberFormat="1" applyFont="1" applyBorder="1" applyAlignment="1">
      <alignment horizontal="right"/>
    </xf>
    <xf numFmtId="0" fontId="1" fillId="0" borderId="3" xfId="3" applyBorder="1"/>
    <xf numFmtId="10" fontId="1" fillId="0" borderId="4" xfId="3" applyNumberFormat="1" applyBorder="1" applyAlignment="1">
      <alignment horizontal="right"/>
    </xf>
    <xf numFmtId="0" fontId="1" fillId="0" borderId="5" xfId="3" applyBorder="1"/>
    <xf numFmtId="10" fontId="1" fillId="0" borderId="6" xfId="3" applyNumberFormat="1" applyBorder="1"/>
    <xf numFmtId="41" fontId="1" fillId="0" borderId="0" xfId="3" applyNumberFormat="1"/>
    <xf numFmtId="0" fontId="2" fillId="0" borderId="0" xfId="3" applyFont="1" applyAlignment="1">
      <alignment horizontal="center"/>
    </xf>
    <xf numFmtId="0" fontId="1" fillId="0" borderId="0" xfId="3" quotePrefix="1"/>
    <xf numFmtId="0" fontId="5" fillId="0" borderId="0" xfId="3" applyFont="1"/>
    <xf numFmtId="164" fontId="1" fillId="0" borderId="0" xfId="2" applyNumberFormat="1" applyFont="1"/>
    <xf numFmtId="164" fontId="1" fillId="0" borderId="0" xfId="2" applyNumberFormat="1"/>
    <xf numFmtId="10" fontId="1" fillId="0" borderId="7" xfId="3" applyNumberFormat="1" applyBorder="1"/>
    <xf numFmtId="10" fontId="1" fillId="0" borderId="0" xfId="2" applyNumberFormat="1" applyFont="1" applyFill="1" applyBorder="1" applyAlignment="1">
      <alignment horizontal="right"/>
    </xf>
    <xf numFmtId="10" fontId="1" fillId="0" borderId="0" xfId="3" applyNumberFormat="1"/>
    <xf numFmtId="10" fontId="6" fillId="0" borderId="0" xfId="3" applyNumberFormat="1" applyFont="1"/>
    <xf numFmtId="10" fontId="1" fillId="0" borderId="0" xfId="2" applyNumberFormat="1" applyFont="1" applyFill="1" applyBorder="1"/>
    <xf numFmtId="9" fontId="7" fillId="0" borderId="0" xfId="3" applyNumberFormat="1" applyFont="1"/>
    <xf numFmtId="9" fontId="1" fillId="0" borderId="0" xfId="3" applyNumberFormat="1"/>
    <xf numFmtId="0" fontId="8" fillId="0" borderId="0" xfId="4" applyAlignment="1" applyProtection="1"/>
    <xf numFmtId="10" fontId="1" fillId="0" borderId="8" xfId="3" applyNumberFormat="1" applyBorder="1" applyAlignment="1">
      <alignment horizontal="right"/>
    </xf>
    <xf numFmtId="10" fontId="1" fillId="0" borderId="0" xfId="3" applyNumberFormat="1" applyAlignment="1">
      <alignment horizontal="right"/>
    </xf>
    <xf numFmtId="165" fontId="3" fillId="2" borderId="0" xfId="2" applyNumberFormat="1" applyFont="1" applyFill="1" applyBorder="1" applyAlignment="1" applyProtection="1">
      <alignment horizontal="right"/>
      <protection locked="0"/>
    </xf>
    <xf numFmtId="10" fontId="1" fillId="0" borderId="9" xfId="3" applyNumberFormat="1" applyBorder="1" applyAlignment="1">
      <alignment horizontal="right"/>
    </xf>
    <xf numFmtId="41" fontId="4" fillId="0" borderId="0" xfId="3" applyNumberFormat="1" applyFont="1" applyAlignment="1">
      <alignment horizontal="center"/>
    </xf>
    <xf numFmtId="10" fontId="9" fillId="0" borderId="0" xfId="3" applyNumberFormat="1" applyFont="1"/>
    <xf numFmtId="10" fontId="0" fillId="0" borderId="0" xfId="2" applyNumberFormat="1" applyFont="1" applyBorder="1"/>
    <xf numFmtId="166" fontId="2" fillId="0" borderId="0" xfId="2" applyNumberFormat="1" applyFont="1"/>
    <xf numFmtId="166" fontId="0" fillId="0" borderId="0" xfId="2" applyNumberFormat="1" applyFont="1"/>
    <xf numFmtId="10" fontId="0" fillId="0" borderId="0" xfId="2" applyNumberFormat="1" applyFont="1"/>
    <xf numFmtId="164" fontId="0" fillId="0" borderId="0" xfId="2" applyNumberFormat="1" applyFont="1"/>
    <xf numFmtId="10" fontId="1" fillId="3" borderId="7" xfId="2" applyNumberFormat="1" applyFont="1" applyFill="1" applyBorder="1" applyAlignment="1">
      <alignment horizontal="right"/>
    </xf>
    <xf numFmtId="0" fontId="10" fillId="0" borderId="0" xfId="3" applyFont="1" applyAlignment="1">
      <alignment horizontal="center"/>
    </xf>
    <xf numFmtId="0" fontId="11" fillId="0" borderId="9" xfId="3" applyFont="1" applyBorder="1"/>
    <xf numFmtId="167" fontId="12" fillId="0" borderId="0" xfId="1" applyNumberFormat="1" applyFont="1" applyBorder="1" applyAlignment="1" applyProtection="1">
      <alignment horizontal="left"/>
    </xf>
    <xf numFmtId="167" fontId="1" fillId="0" borderId="0" xfId="1" applyNumberFormat="1" applyFont="1" applyFill="1" applyAlignment="1" applyProtection="1">
      <alignment horizontal="right"/>
      <protection locked="0"/>
    </xf>
    <xf numFmtId="167" fontId="1" fillId="0" borderId="0" xfId="3" applyNumberFormat="1"/>
    <xf numFmtId="167" fontId="1" fillId="0" borderId="0" xfId="1" applyNumberFormat="1" applyFont="1" applyBorder="1" applyAlignment="1" applyProtection="1">
      <alignment horizontal="left"/>
    </xf>
    <xf numFmtId="167" fontId="1" fillId="0" borderId="0" xfId="1" applyNumberFormat="1" applyFont="1" applyFill="1" applyProtection="1">
      <protection locked="0"/>
    </xf>
    <xf numFmtId="0" fontId="11" fillId="0" borderId="0" xfId="3" applyFont="1"/>
    <xf numFmtId="167" fontId="1" fillId="0" borderId="0" xfId="1" applyNumberFormat="1" applyFont="1"/>
    <xf numFmtId="167" fontId="1" fillId="0" borderId="0" xfId="1" applyNumberFormat="1"/>
    <xf numFmtId="10" fontId="1" fillId="0" borderId="0" xfId="2" applyNumberFormat="1"/>
    <xf numFmtId="10" fontId="1" fillId="3" borderId="7" xfId="2" applyNumberFormat="1" applyFont="1" applyFill="1" applyBorder="1"/>
    <xf numFmtId="17" fontId="1" fillId="0" borderId="0" xfId="3" applyNumberFormat="1" applyAlignment="1">
      <alignment horizontal="center"/>
    </xf>
    <xf numFmtId="0" fontId="1" fillId="0" borderId="0" xfId="3" quotePrefix="1" applyAlignment="1">
      <alignment horizontal="center"/>
    </xf>
    <xf numFmtId="41" fontId="1" fillId="0" borderId="0" xfId="3" applyNumberFormat="1" applyProtection="1">
      <protection locked="0"/>
    </xf>
    <xf numFmtId="41" fontId="3" fillId="2" borderId="0" xfId="3" applyNumberFormat="1" applyFont="1" applyFill="1" applyProtection="1">
      <protection locked="0"/>
    </xf>
    <xf numFmtId="0" fontId="1" fillId="0" borderId="0" xfId="3" applyAlignment="1">
      <alignment horizontal="center"/>
    </xf>
    <xf numFmtId="41" fontId="3" fillId="0" borderId="0" xfId="3" applyNumberFormat="1" applyFont="1" applyProtection="1">
      <protection locked="0"/>
    </xf>
    <xf numFmtId="41" fontId="9" fillId="0" borderId="0" xfId="3" applyNumberFormat="1" applyFont="1" applyProtection="1">
      <protection locked="0"/>
    </xf>
    <xf numFmtId="41" fontId="1" fillId="0" borderId="10" xfId="3" applyNumberFormat="1" applyBorder="1"/>
    <xf numFmtId="167" fontId="1" fillId="0" borderId="0" xfId="1" applyNumberFormat="1" applyFont="1" applyFill="1"/>
    <xf numFmtId="167" fontId="1" fillId="0" borderId="11" xfId="1" applyNumberFormat="1" applyFont="1" applyFill="1" applyBorder="1"/>
    <xf numFmtId="167" fontId="3" fillId="0" borderId="8" xfId="1" applyNumberFormat="1" applyFont="1" applyFill="1" applyBorder="1"/>
    <xf numFmtId="167" fontId="1" fillId="0" borderId="10" xfId="1" applyNumberFormat="1" applyFont="1" applyFill="1" applyBorder="1"/>
    <xf numFmtId="43" fontId="1" fillId="0" borderId="0" xfId="3" applyNumberFormat="1"/>
    <xf numFmtId="43" fontId="1" fillId="0" borderId="0" xfId="1" applyFont="1" applyFill="1"/>
    <xf numFmtId="10" fontId="1" fillId="0" borderId="0" xfId="2" applyNumberFormat="1" applyFont="1" applyFill="1"/>
    <xf numFmtId="0" fontId="2" fillId="0" borderId="0" xfId="3" applyFont="1" applyAlignment="1">
      <alignment horizontal="right" vertical="center"/>
    </xf>
  </cellXfs>
  <cellStyles count="5">
    <cellStyle name="Comma" xfId="1" builtinId="3"/>
    <cellStyle name="Hyperlink" xfId="4" builtinId="8"/>
    <cellStyle name="Normal" xfId="0" builtinId="0"/>
    <cellStyle name="Normal 3" xfId="3" xr:uid="{50C97EBA-7D19-4339-A542-D0F36E32456C}"/>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390524</xdr:colOff>
      <xdr:row>23</xdr:row>
      <xdr:rowOff>9525</xdr:rowOff>
    </xdr:from>
    <xdr:to>
      <xdr:col>16</xdr:col>
      <xdr:colOff>0</xdr:colOff>
      <xdr:row>30</xdr:row>
      <xdr:rowOff>47625</xdr:rowOff>
    </xdr:to>
    <xdr:sp macro="" textlink="">
      <xdr:nvSpPr>
        <xdr:cNvPr id="2" name="Text Box 3">
          <a:extLst>
            <a:ext uri="{FF2B5EF4-FFF2-40B4-BE49-F238E27FC236}">
              <a16:creationId xmlns:a16="http://schemas.microsoft.com/office/drawing/2014/main" id="{7C072F33-66DC-4064-A02D-8A653D2ECFBB}"/>
            </a:ext>
          </a:extLst>
        </xdr:cNvPr>
        <xdr:cNvSpPr txBox="1">
          <a:spLocks noChangeArrowheads="1"/>
        </xdr:cNvSpPr>
      </xdr:nvSpPr>
      <xdr:spPr bwMode="auto">
        <a:xfrm>
          <a:off x="742949" y="3752850"/>
          <a:ext cx="15487651" cy="1171575"/>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en-US" sz="1000" b="0" i="0" strike="noStrike">
              <a:solidFill>
                <a:srgbClr val="000000"/>
              </a:solidFill>
              <a:latin typeface="Arial"/>
              <a:cs typeface="Arial"/>
            </a:rPr>
            <a:t>Receivables turn in an average of 1.5 to 2 months for the utilities, however, that period generally covers sales recognized spanning the most recent 3 months.  Given this turn, the revenue factor (calculated as Collection costs + Time value) are weighted over the 3 month period, attributing the highest weighting 50% to the most recent month.  See below for weighting factors (which can be changed based on changing circumstances (section not included in print range).  </a:t>
          </a:r>
        </a:p>
        <a:p>
          <a:pPr algn="l" rtl="0">
            <a:defRPr sz="1000"/>
          </a:pPr>
          <a:endParaRPr lang="en-US" sz="1000" b="0" i="0" strike="noStrike">
            <a:solidFill>
              <a:srgbClr val="000000"/>
            </a:solidFill>
            <a:latin typeface="Arial"/>
            <a:cs typeface="Arial"/>
          </a:endParaRPr>
        </a:p>
        <a:p>
          <a:pPr algn="l" rtl="0">
            <a:defRPr sz="1000"/>
          </a:pPr>
          <a:r>
            <a:rPr lang="en-US" sz="1000" b="0" i="0" strike="noStrike">
              <a:solidFill>
                <a:srgbClr val="000000"/>
              </a:solidFill>
              <a:latin typeface="Arial"/>
              <a:cs typeface="Arial"/>
            </a:rPr>
            <a:t>Cells that require input are shown in </a:t>
          </a:r>
          <a:r>
            <a:rPr lang="en-US" sz="1000" b="0" i="0" strike="noStrike">
              <a:solidFill>
                <a:srgbClr val="FF0000"/>
              </a:solidFill>
              <a:latin typeface="Arial"/>
              <a:cs typeface="Arial"/>
            </a:rPr>
            <a:t>red</a:t>
          </a:r>
          <a:r>
            <a:rPr lang="en-US" sz="1000" b="0" i="0" strike="noStrike">
              <a:solidFill>
                <a:srgbClr val="000000"/>
              </a:solidFill>
              <a:latin typeface="Arial"/>
              <a:cs typeface="Arial"/>
            </a:rPr>
            <a:t> and are the only unprotected cells.  Sheet protection has been activated in Excel only to ensure that formulas are not inadvertently erased; as such there is no password used in the protection.</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390524</xdr:colOff>
      <xdr:row>34</xdr:row>
      <xdr:rowOff>9525</xdr:rowOff>
    </xdr:from>
    <xdr:to>
      <xdr:col>15</xdr:col>
      <xdr:colOff>994832</xdr:colOff>
      <xdr:row>39</xdr:row>
      <xdr:rowOff>47625</xdr:rowOff>
    </xdr:to>
    <xdr:sp macro="" textlink="">
      <xdr:nvSpPr>
        <xdr:cNvPr id="2" name="Text Box 3">
          <a:extLst>
            <a:ext uri="{FF2B5EF4-FFF2-40B4-BE49-F238E27FC236}">
              <a16:creationId xmlns:a16="http://schemas.microsoft.com/office/drawing/2014/main" id="{B1A62272-DA33-4ABC-BC9B-BA72D8B6D2D3}"/>
            </a:ext>
          </a:extLst>
        </xdr:cNvPr>
        <xdr:cNvSpPr txBox="1">
          <a:spLocks noChangeArrowheads="1"/>
        </xdr:cNvSpPr>
      </xdr:nvSpPr>
      <xdr:spPr bwMode="auto">
        <a:xfrm>
          <a:off x="742949" y="5534025"/>
          <a:ext cx="15777633" cy="847725"/>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en-US" sz="1000" b="0" i="0" strike="noStrike">
              <a:solidFill>
                <a:srgbClr val="000000"/>
              </a:solidFill>
              <a:latin typeface="Arial"/>
              <a:cs typeface="Arial"/>
            </a:rPr>
            <a:t>The Required Discount is calculated from data on a one-month lag, as per the agreement terms, with the exception of the Prime Rate, which is the rate in effect at the beginning of the respective month.  For example, data through the month of Jan-02 is used in the March-02 Discount Calculation, except for the Prime Rate which is the rate in effect on March 1, 2002.</a:t>
          </a:r>
        </a:p>
        <a:p>
          <a:pPr algn="l" rtl="0">
            <a:defRPr sz="1000"/>
          </a:pPr>
          <a:endParaRPr lang="en-US" sz="1000" b="0" i="0" strike="noStrike">
            <a:solidFill>
              <a:srgbClr val="000000"/>
            </a:solidFill>
            <a:latin typeface="Arial"/>
            <a:cs typeface="Arial"/>
          </a:endParaRPr>
        </a:p>
        <a:p>
          <a:pPr algn="l" rtl="0">
            <a:defRPr sz="1000"/>
          </a:pPr>
          <a:r>
            <a:rPr lang="en-US" sz="1000" b="0" i="0" strike="noStrike">
              <a:solidFill>
                <a:srgbClr val="000000"/>
              </a:solidFill>
              <a:latin typeface="Arial"/>
              <a:cs typeface="Arial"/>
            </a:rPr>
            <a:t>Cells that require input are shown in red and are the only unprotected cells.  Sheet protection has been activated in Excel only to ensure that formulas are not inadvertently erased; as such there is no password used in the protection.</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newyorkfed.org/markets/reference-rates/sofr"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3F7DB4-4DC4-4EB7-8A00-C5A3EE34A857}">
  <sheetPr>
    <pageSetUpPr fitToPage="1"/>
  </sheetPr>
  <dimension ref="A3:P41"/>
  <sheetViews>
    <sheetView tabSelected="1" zoomScale="90" zoomScaleNormal="90" zoomScaleSheetLayoutView="75" workbookViewId="0">
      <pane xSplit="2" ySplit="4" topLeftCell="C5" activePane="bottomRight" state="frozen"/>
      <selection pane="topRight" activeCell="C1" sqref="C1"/>
      <selection pane="bottomLeft" activeCell="A5" sqref="A5"/>
      <selection pane="bottomRight" activeCell="C39" sqref="C39"/>
    </sheetView>
  </sheetViews>
  <sheetFormatPr defaultColWidth="14.85546875" defaultRowHeight="12.75" x14ac:dyDescent="0.2"/>
  <cols>
    <col min="1" max="1" width="5.28515625" style="2" customWidth="1"/>
    <col min="2" max="2" width="34.42578125" style="2" bestFit="1" customWidth="1"/>
    <col min="3" max="3" width="10.5703125" style="2" customWidth="1"/>
    <col min="4" max="16384" width="14.85546875" style="2"/>
  </cols>
  <sheetData>
    <row r="3" spans="1:16" x14ac:dyDescent="0.2">
      <c r="A3" s="1" t="s">
        <v>0</v>
      </c>
      <c r="C3" s="3">
        <v>44927</v>
      </c>
      <c r="D3" s="3">
        <v>44958</v>
      </c>
      <c r="E3" s="3">
        <v>44986</v>
      </c>
      <c r="F3" s="3">
        <v>45017</v>
      </c>
      <c r="G3" s="3">
        <v>45047</v>
      </c>
      <c r="H3" s="3">
        <v>45078</v>
      </c>
      <c r="I3" s="3">
        <v>45108</v>
      </c>
      <c r="J3" s="3">
        <v>45139</v>
      </c>
      <c r="K3" s="3">
        <v>45170</v>
      </c>
      <c r="L3" s="3">
        <v>45200</v>
      </c>
      <c r="M3" s="3">
        <v>45231</v>
      </c>
      <c r="N3" s="3">
        <v>45261</v>
      </c>
      <c r="O3" s="3">
        <v>45292</v>
      </c>
      <c r="P3" s="3">
        <v>45323</v>
      </c>
    </row>
    <row r="4" spans="1:16" x14ac:dyDescent="0.2">
      <c r="C4" s="4"/>
      <c r="D4" s="4"/>
      <c r="E4" s="4"/>
      <c r="F4" s="4"/>
      <c r="G4" s="4"/>
      <c r="H4" s="4"/>
      <c r="I4" s="4"/>
      <c r="J4" s="4"/>
      <c r="K4" s="4"/>
      <c r="L4" s="4"/>
      <c r="M4" s="4"/>
      <c r="N4" s="4"/>
      <c r="O4" s="4"/>
      <c r="P4" s="4"/>
    </row>
    <row r="5" spans="1:16" x14ac:dyDescent="0.2">
      <c r="B5" s="5" t="s">
        <v>1</v>
      </c>
      <c r="C5" s="6">
        <v>5.0000000000000001E-4</v>
      </c>
      <c r="D5" s="6">
        <v>5.0000000000000001E-4</v>
      </c>
      <c r="E5" s="6">
        <v>5.0000000000000001E-4</v>
      </c>
      <c r="F5" s="6">
        <v>5.0000000000000001E-4</v>
      </c>
      <c r="G5" s="6">
        <v>5.0000000000000001E-4</v>
      </c>
      <c r="H5" s="6">
        <v>5.0000000000000001E-4</v>
      </c>
      <c r="I5" s="6">
        <v>5.0000000000000001E-4</v>
      </c>
      <c r="J5" s="6">
        <v>5.0000000000000001E-4</v>
      </c>
      <c r="K5" s="6">
        <v>5.0000000000000001E-4</v>
      </c>
      <c r="L5" s="6">
        <v>5.0000000000000001E-4</v>
      </c>
      <c r="M5" s="6">
        <v>5.0000000000000001E-4</v>
      </c>
      <c r="N5" s="6">
        <v>5.0000000000000001E-4</v>
      </c>
      <c r="O5" s="6">
        <v>5.0000000000000001E-4</v>
      </c>
      <c r="P5" s="6">
        <v>5.0000000000000001E-4</v>
      </c>
    </row>
    <row r="6" spans="1:16" x14ac:dyDescent="0.2">
      <c r="B6" s="7"/>
      <c r="C6" s="8"/>
      <c r="D6" s="8"/>
      <c r="E6" s="8"/>
      <c r="F6" s="8"/>
      <c r="G6" s="8"/>
      <c r="H6" s="8"/>
      <c r="I6" s="8"/>
      <c r="J6" s="8"/>
      <c r="K6" s="8"/>
      <c r="L6" s="8"/>
      <c r="M6" s="8"/>
      <c r="N6" s="8"/>
      <c r="O6" s="8"/>
      <c r="P6" s="8"/>
    </row>
    <row r="7" spans="1:16" x14ac:dyDescent="0.2">
      <c r="B7" s="9" t="s">
        <v>2</v>
      </c>
      <c r="C7" s="10">
        <v>5.3915700000000004E-2</v>
      </c>
      <c r="D7" s="10">
        <v>5.5742900000000005E-2</v>
      </c>
      <c r="E7" s="10">
        <f>IF('Rate Calculation'!E11&gt;0,'Rate Calculation'!E11," ")</f>
        <v>5.6694300000000003E-2</v>
      </c>
      <c r="F7" s="10">
        <f>IF('Rate Calculation'!F11&gt;0,'Rate Calculation'!F11," ")</f>
        <v>5.85771E-2</v>
      </c>
      <c r="G7" s="10">
        <f>IF('Rate Calculation'!G11&gt;0,'Rate Calculation'!G11," ")</f>
        <v>6.0621399999999999E-2</v>
      </c>
      <c r="H7" s="10">
        <f>IF('Rate Calculation'!H11&gt;0,'Rate Calculation'!H11," ")</f>
        <v>6.1929999999999999E-2</v>
      </c>
      <c r="I7" s="10">
        <f>IF('Rate Calculation'!I11&gt;0,'Rate Calculation'!I11," ")</f>
        <v>6.2171000000000004E-2</v>
      </c>
      <c r="J7" s="10">
        <f>IF('Rate Calculation'!J11&gt;0,'Rate Calculation'!J11," ")</f>
        <v>6.3100000000000003E-2</v>
      </c>
      <c r="K7" s="10">
        <f>IF('Rate Calculation'!K11&gt;0,'Rate Calculation'!K11," ")</f>
        <v>6.3100000000000003E-2</v>
      </c>
      <c r="L7" s="10">
        <f>IF('Rate Calculation'!L11&gt;0,'Rate Calculation'!L11," ")</f>
        <v>6.3500000000000001E-2</v>
      </c>
      <c r="M7" s="10">
        <f>IF('Rate Calculation'!M11&gt;0,'Rate Calculation'!M11," ")</f>
        <v>6.3299999999999995E-2</v>
      </c>
      <c r="N7" s="10">
        <f>IF('Rate Calculation'!N11&gt;0,'Rate Calculation'!N11," ")</f>
        <v>6.3799999999999996E-2</v>
      </c>
      <c r="O7" s="10">
        <f>IF('Rate Calculation'!O11&gt;0,'Rate Calculation'!O11," ")</f>
        <v>6.3199999999999992E-2</v>
      </c>
      <c r="P7" s="10">
        <f>IF('Rate Calculation'!P11&gt;0,'Rate Calculation'!P11," ")</f>
        <v>6.3199999999999992E-2</v>
      </c>
    </row>
    <row r="8" spans="1:16" x14ac:dyDescent="0.2">
      <c r="C8" s="11"/>
      <c r="D8" s="11"/>
      <c r="E8" s="11"/>
      <c r="F8" s="11"/>
      <c r="G8" s="11"/>
      <c r="H8" s="11"/>
      <c r="I8" s="11"/>
      <c r="J8" s="11"/>
      <c r="K8" s="11"/>
      <c r="L8" s="11"/>
      <c r="M8" s="11"/>
      <c r="N8" s="11"/>
      <c r="O8" s="11"/>
      <c r="P8" s="11"/>
    </row>
    <row r="9" spans="1:16" x14ac:dyDescent="0.2">
      <c r="A9" s="12"/>
      <c r="B9" s="13"/>
    </row>
    <row r="10" spans="1:16" x14ac:dyDescent="0.2">
      <c r="A10" s="14" t="s">
        <v>3</v>
      </c>
      <c r="C10" s="11"/>
      <c r="D10" s="11"/>
      <c r="E10" s="11"/>
      <c r="F10" s="11"/>
      <c r="G10" s="11"/>
      <c r="H10" s="11"/>
      <c r="I10" s="11"/>
      <c r="J10" s="11"/>
      <c r="K10" s="11"/>
      <c r="L10" s="11"/>
      <c r="M10" s="11"/>
      <c r="N10" s="11"/>
      <c r="O10" s="11"/>
      <c r="P10" s="11"/>
    </row>
    <row r="11" spans="1:16" ht="13.5" thickBot="1" x14ac:dyDescent="0.25"/>
    <row r="12" spans="1:16" ht="13.5" thickBot="1" x14ac:dyDescent="0.25">
      <c r="A12" s="15" t="s">
        <v>4</v>
      </c>
      <c r="B12" s="16"/>
      <c r="C12" s="17">
        <v>9.1999999999999998E-3</v>
      </c>
      <c r="D12" s="17">
        <v>9.5999999999999992E-3</v>
      </c>
      <c r="E12" s="17">
        <f>IF('Rate Calculation'!E30&gt;0,'Rate Calculation'!E32," ")</f>
        <v>9.9000000000000008E-3</v>
      </c>
      <c r="F12" s="17">
        <f>IF('Rate Calculation'!F30&gt;0,'Rate Calculation'!F32," ")</f>
        <v>1.0200000000000001E-2</v>
      </c>
      <c r="G12" s="17">
        <f>IF('Rate Calculation'!G30&gt;0,'Rate Calculation'!G32," ")</f>
        <v>1.0500000000000001E-2</v>
      </c>
      <c r="H12" s="17">
        <f>IF('Rate Calculation'!H30&gt;0,'Rate Calculation'!H32," ")</f>
        <v>1.0699999999999999E-2</v>
      </c>
      <c r="I12" s="17">
        <f>IF('Rate Calculation'!I30&gt;0,'Rate Calculation'!I32," ")</f>
        <v>1.09E-2</v>
      </c>
      <c r="J12" s="17">
        <f>IF('Rate Calculation'!J30&gt;0,'Rate Calculation'!J32," ")</f>
        <v>1.0999999999999999E-2</v>
      </c>
      <c r="K12" s="17">
        <f>IF('Rate Calculation'!K30&gt;0,'Rate Calculation'!K32," ")</f>
        <v>1.11E-2</v>
      </c>
      <c r="L12" s="17">
        <f>IF('Rate Calculation'!L30&gt;0,'Rate Calculation'!L32," ")</f>
        <v>1.12E-2</v>
      </c>
      <c r="M12" s="17">
        <f>IF('Rate Calculation'!M30&gt;0,'Rate Calculation'!M32," ")</f>
        <v>1.0999999999999999E-2</v>
      </c>
      <c r="N12" s="17">
        <f>IF('Rate Calculation'!N30&gt;0,'Rate Calculation'!N32," ")</f>
        <v>1.12E-2</v>
      </c>
      <c r="O12" s="17">
        <f>IF('Rate Calculation'!O30&gt;0,'Rate Calculation'!O32," ")</f>
        <v>1.12E-2</v>
      </c>
      <c r="P12" s="17">
        <f>IF('Rate Calculation'!P30&gt;0,'Rate Calculation'!P32," ")</f>
        <v>1.12E-2</v>
      </c>
    </row>
    <row r="13" spans="1:16" x14ac:dyDescent="0.2">
      <c r="A13" s="15"/>
      <c r="B13" s="16"/>
      <c r="C13" s="18"/>
      <c r="D13" s="18"/>
      <c r="E13" s="18"/>
      <c r="F13" s="18"/>
      <c r="G13" s="18"/>
      <c r="H13" s="18"/>
      <c r="I13" s="18"/>
      <c r="J13" s="18"/>
      <c r="K13" s="18"/>
      <c r="L13" s="18"/>
      <c r="M13" s="18"/>
      <c r="N13" s="18"/>
      <c r="O13" s="18"/>
      <c r="P13" s="18"/>
    </row>
    <row r="14" spans="1:16" x14ac:dyDescent="0.2">
      <c r="A14" s="15"/>
      <c r="B14" s="15" t="s">
        <v>5</v>
      </c>
      <c r="C14" s="19">
        <v>4.0221623476027054E-3</v>
      </c>
      <c r="D14" s="19">
        <v>4.0945796784179391E-3</v>
      </c>
      <c r="E14" s="19">
        <f>IF('Rate Calculation'!E30&gt;0,'Rate Calculation'!E18," ")</f>
        <v>4.3043992920647626E-3</v>
      </c>
      <c r="F14" s="19">
        <f>IF('Rate Calculation'!F30&gt;0,'Rate Calculation'!F18," ")</f>
        <v>4.4374150977603399E-3</v>
      </c>
      <c r="G14" s="19">
        <f>IF('Rate Calculation'!G30&gt;0,'Rate Calculation'!G18," ")</f>
        <v>4.5584964184367631E-3</v>
      </c>
      <c r="H14" s="19">
        <f>IF('Rate Calculation'!H30&gt;0,'Rate Calculation'!H18," ")</f>
        <v>4.6140621301547094E-3</v>
      </c>
      <c r="I14" s="19">
        <f>IF('Rate Calculation'!I30&gt;0,'Rate Calculation'!I18," ")</f>
        <v>4.85468367196548E-3</v>
      </c>
      <c r="J14" s="19">
        <f>IF('Rate Calculation'!J30&gt;0,'Rate Calculation'!J18," ")</f>
        <v>4.8996804417362396E-3</v>
      </c>
      <c r="K14" s="19">
        <f>IF('Rate Calculation'!K30&gt;0,'Rate Calculation'!K18," ")</f>
        <v>5.03621328880253E-3</v>
      </c>
      <c r="L14" s="19">
        <f>IF('Rate Calculation'!L30&gt;0,'Rate Calculation'!L18," ")</f>
        <v>5.17105844912442E-3</v>
      </c>
      <c r="M14" s="19">
        <f>IF('Rate Calculation'!M30&gt;0,'Rate Calculation'!M18," ")</f>
        <v>5.1809772882975341E-3</v>
      </c>
      <c r="N14" s="19">
        <f>IF('Rate Calculation'!N30&gt;0,'Rate Calculation'!N18," ")</f>
        <v>5.3390867341228023E-3</v>
      </c>
      <c r="O14" s="19">
        <f>IF('Rate Calculation'!O30&gt;0,'Rate Calculation'!O18," ")</f>
        <v>5.4363724256672602E-3</v>
      </c>
      <c r="P14" s="19">
        <f>IF('Rate Calculation'!P30&gt;0,'Rate Calculation'!P18," ")</f>
        <v>5.3980982835472348E-3</v>
      </c>
    </row>
    <row r="15" spans="1:16" x14ac:dyDescent="0.2">
      <c r="A15" s="15"/>
      <c r="B15" s="15" t="s">
        <v>6</v>
      </c>
      <c r="C15" s="19">
        <v>5.0000000000000001E-4</v>
      </c>
      <c r="D15" s="19">
        <v>5.0000000000000001E-4</v>
      </c>
      <c r="E15" s="19">
        <f>IF('Rate Calculation'!E30&gt;0,E$5," ")</f>
        <v>5.0000000000000001E-4</v>
      </c>
      <c r="F15" s="19">
        <f>IF('Rate Calculation'!F30&gt;0,F$5," ")</f>
        <v>5.0000000000000001E-4</v>
      </c>
      <c r="G15" s="19">
        <f>IF('Rate Calculation'!G30&gt;0,G$5," ")</f>
        <v>5.0000000000000001E-4</v>
      </c>
      <c r="H15" s="19">
        <f>IF('Rate Calculation'!H30&gt;0,H$5," ")</f>
        <v>5.0000000000000001E-4</v>
      </c>
      <c r="I15" s="19">
        <f>IF('Rate Calculation'!I30&gt;0,I$5," ")</f>
        <v>5.0000000000000001E-4</v>
      </c>
      <c r="J15" s="19">
        <f>IF('Rate Calculation'!J30&gt;0,J$5," ")</f>
        <v>5.0000000000000001E-4</v>
      </c>
      <c r="K15" s="19">
        <f>IF('Rate Calculation'!K30&gt;0,K$5," ")</f>
        <v>5.0000000000000001E-4</v>
      </c>
      <c r="L15" s="19">
        <f>IF('Rate Calculation'!L30&gt;0,L$5," ")</f>
        <v>5.0000000000000001E-4</v>
      </c>
      <c r="M15" s="19">
        <f>IF('Rate Calculation'!M30&gt;0,M$5," ")</f>
        <v>5.0000000000000001E-4</v>
      </c>
      <c r="N15" s="19">
        <f>IF('Rate Calculation'!N30&gt;0,N$5," ")</f>
        <v>5.0000000000000001E-4</v>
      </c>
      <c r="O15" s="19">
        <f>IF('Rate Calculation'!O30&gt;0,O$5," ")</f>
        <v>5.0000000000000001E-4</v>
      </c>
      <c r="P15" s="19">
        <f>IF('Rate Calculation'!P30&gt;0,P$5," ")</f>
        <v>5.0000000000000001E-4</v>
      </c>
    </row>
    <row r="16" spans="1:16" x14ac:dyDescent="0.2">
      <c r="A16" s="15"/>
      <c r="B16" s="15" t="s">
        <v>7</v>
      </c>
      <c r="C16" s="19">
        <v>-3.5063373127066869E-3</v>
      </c>
      <c r="D16" s="19">
        <v>-3.4325990344405209E-3</v>
      </c>
      <c r="E16" s="19">
        <f>IF('Rate Calculation'!E30&gt;0,-'Rate Calculation'!E23," ")</f>
        <v>-3.4923961972889508E-3</v>
      </c>
      <c r="F16" s="19">
        <f>IF('Rate Calculation'!F30&gt;0,-'Rate Calculation'!F23," ")</f>
        <v>-3.4904644853936046E-3</v>
      </c>
      <c r="G16" s="19">
        <f>IF('Rate Calculation'!G30&gt;0,-'Rate Calculation'!G23," ")</f>
        <v>-3.5714138147761964E-3</v>
      </c>
      <c r="H16" s="19">
        <f>IF('Rate Calculation'!H30&gt;0,-'Rate Calculation'!H23," ")</f>
        <v>-3.5876794661669014E-3</v>
      </c>
      <c r="I16" s="19">
        <f>IF('Rate Calculation'!I30&gt;0,-'Rate Calculation'!I23," ")</f>
        <v>-3.6259380602637488E-3</v>
      </c>
      <c r="J16" s="19">
        <f>IF('Rate Calculation'!J30&gt;0,-'Rate Calculation'!J23," ")</f>
        <v>-3.6977292135774893E-3</v>
      </c>
      <c r="K16" s="19">
        <f>IF('Rate Calculation'!K30&gt;0,-'Rate Calculation'!K23," ")</f>
        <v>-3.7879037953941997E-3</v>
      </c>
      <c r="L16" s="19">
        <f>IF('Rate Calculation'!L30&gt;0,-'Rate Calculation'!L23," ")</f>
        <v>-3.8936375688044728E-3</v>
      </c>
      <c r="M16" s="19">
        <f>IF('Rate Calculation'!M30&gt;0,-'Rate Calculation'!M23," ")</f>
        <v>-3.9948359593885612E-3</v>
      </c>
      <c r="N16" s="19">
        <f>IF('Rate Calculation'!N30&gt;0,-'Rate Calculation'!N23," ")</f>
        <v>-4.0568721232968029E-3</v>
      </c>
      <c r="O16" s="19">
        <f>IF('Rate Calculation'!O30&gt;0,-'Rate Calculation'!O23," ")</f>
        <v>-4.0671686066680911E-3</v>
      </c>
      <c r="P16" s="19">
        <f>IF('Rate Calculation'!P30&gt;0,-'Rate Calculation'!P23," ")</f>
        <v>-4.0684704139816443E-3</v>
      </c>
    </row>
    <row r="17" spans="1:16" x14ac:dyDescent="0.2">
      <c r="A17" s="15"/>
      <c r="B17" s="15" t="s">
        <v>8</v>
      </c>
      <c r="C17" s="20">
        <v>8.1841749651039818E-3</v>
      </c>
      <c r="D17" s="20">
        <v>8.4380193560225809E-3</v>
      </c>
      <c r="E17" s="20">
        <f>IF('Rate Calculation'!E30&gt;0,E12-SUM(E14:E16)," ")</f>
        <v>8.5879969052241895E-3</v>
      </c>
      <c r="F17" s="20">
        <f>IF('Rate Calculation'!F30&gt;0,F12-SUM(F14:F16)," ")</f>
        <v>8.7530493876332646E-3</v>
      </c>
      <c r="G17" s="20">
        <f>IF('Rate Calculation'!G30&gt;0,G12-SUM(G14:G16)," ")</f>
        <v>9.012917396339434E-3</v>
      </c>
      <c r="H17" s="20">
        <f>IF('Rate Calculation'!H30&gt;0,H12-SUM(H14:H16)," ")</f>
        <v>9.1736173360121923E-3</v>
      </c>
      <c r="I17" s="20">
        <f>IF('Rate Calculation'!I30&gt;0,I12-SUM(I14:I16)," ")</f>
        <v>9.1712543882982688E-3</v>
      </c>
      <c r="J17" s="20">
        <f>IF('Rate Calculation'!J30&gt;0,J12-SUM(J14:J16)," ")</f>
        <v>9.2980487718412486E-3</v>
      </c>
      <c r="K17" s="20">
        <f>IF('Rate Calculation'!K30&gt;0,K12-SUM(K14:K16)," ")</f>
        <v>9.3516905065916707E-3</v>
      </c>
      <c r="L17" s="20">
        <f>IF('Rate Calculation'!L30&gt;0,L12-SUM(L14:L16)," ")</f>
        <v>9.4225791196800527E-3</v>
      </c>
      <c r="M17" s="20">
        <f>IF('Rate Calculation'!M30&gt;0,M12-SUM(M14:M16)," ")</f>
        <v>9.3138586710910277E-3</v>
      </c>
      <c r="N17" s="20">
        <f>IF('Rate Calculation'!N30&gt;0,N12-SUM(N14:N16)," ")</f>
        <v>9.417785389174E-3</v>
      </c>
      <c r="O17" s="20">
        <f>IF('Rate Calculation'!O30&gt;0,O12-SUM(O14:O16)," ")</f>
        <v>9.3307961810008312E-3</v>
      </c>
      <c r="P17" s="20">
        <f>IF('Rate Calculation'!P30&gt;0,P12-SUM(P14:P16)," ")</f>
        <v>9.3703721304344081E-3</v>
      </c>
    </row>
    <row r="18" spans="1:16" x14ac:dyDescent="0.2">
      <c r="A18" s="15"/>
      <c r="B18" s="15" t="s">
        <v>9</v>
      </c>
      <c r="C18" s="21">
        <v>9.1999999999999998E-3</v>
      </c>
      <c r="D18" s="21">
        <v>9.5999999999999992E-3</v>
      </c>
      <c r="E18" s="21">
        <f t="shared" ref="E18:P18" si="0">SUM(E14:E17)</f>
        <v>9.9000000000000008E-3</v>
      </c>
      <c r="F18" s="21">
        <f t="shared" si="0"/>
        <v>1.0200000000000001E-2</v>
      </c>
      <c r="G18" s="21">
        <f t="shared" si="0"/>
        <v>1.0500000000000001E-2</v>
      </c>
      <c r="H18" s="21">
        <f t="shared" si="0"/>
        <v>1.0699999999999999E-2</v>
      </c>
      <c r="I18" s="21">
        <f t="shared" si="0"/>
        <v>1.09E-2</v>
      </c>
      <c r="J18" s="21">
        <f t="shared" si="0"/>
        <v>1.0999999999999999E-2</v>
      </c>
      <c r="K18" s="21">
        <f t="shared" si="0"/>
        <v>1.1100000000000002E-2</v>
      </c>
      <c r="L18" s="21">
        <f t="shared" si="0"/>
        <v>1.12E-2</v>
      </c>
      <c r="M18" s="21">
        <f t="shared" si="0"/>
        <v>1.0999999999999999E-2</v>
      </c>
      <c r="N18" s="21">
        <f t="shared" si="0"/>
        <v>1.12E-2</v>
      </c>
      <c r="O18" s="21">
        <f t="shared" si="0"/>
        <v>1.1200000000000002E-2</v>
      </c>
      <c r="P18" s="21">
        <f t="shared" si="0"/>
        <v>1.1199999999999998E-2</v>
      </c>
    </row>
    <row r="19" spans="1:16" x14ac:dyDescent="0.2">
      <c r="A19" s="15"/>
      <c r="B19" s="15"/>
      <c r="C19" s="21"/>
      <c r="D19" s="21"/>
      <c r="E19" s="21"/>
      <c r="F19" s="21"/>
      <c r="G19" s="21"/>
      <c r="H19" s="21"/>
      <c r="I19" s="21"/>
      <c r="J19" s="21"/>
      <c r="K19" s="21"/>
      <c r="L19" s="21"/>
      <c r="M19" s="21"/>
      <c r="N19" s="21"/>
      <c r="O19" s="21"/>
      <c r="P19" s="21"/>
    </row>
    <row r="20" spans="1:16" x14ac:dyDescent="0.2">
      <c r="A20" s="15" t="s">
        <v>10</v>
      </c>
      <c r="B20" s="15"/>
      <c r="C20" s="21">
        <v>8.3574676675221699E-3</v>
      </c>
      <c r="D20" s="21">
        <v>8.6746393576609578E-3</v>
      </c>
      <c r="E20" s="21">
        <f>IF('Rate Calculation'!E30&gt;0,((C17+C15)*E40)+((D17+D15)*E39)+((E17+E15)*E38)," ")</f>
        <v>8.9120526455933342E-3</v>
      </c>
      <c r="F20" s="21">
        <f>IF('Rate Calculation'!F30&gt;0,((D17+D15)*F40)+((E17+E15)*F39)+((F17+F15)*F38)," ")</f>
        <v>9.0917656385260566E-3</v>
      </c>
      <c r="G20" s="21">
        <f>IF('Rate Calculation'!G30&gt;0,((E17+E15)*G40)+((F17+F15)*G39)+((G17+G15)*G38)," ")</f>
        <v>9.2767532692075386E-3</v>
      </c>
      <c r="H20" s="21">
        <f>IF('Rate Calculation'!H30&gt;0,((F17+F15)*H40)+((G17+G15)*H39)+((H17+H15)*H38)," ")</f>
        <v>9.4881253790810825E-3</v>
      </c>
      <c r="I20" s="21">
        <f>IF('Rate Calculation'!I30&gt;0,((G17+G15)*I40)+((H17+H15)*I39)+((I17+I15)*I38)," ")</f>
        <v>9.6328516141655218E-3</v>
      </c>
      <c r="J20" s="21">
        <f>IF('Rate Calculation'!J30&gt;0,((H17+H15)*J40)+((I17+I15)*J39)+((J17+J15)*J38)," ")</f>
        <v>9.7035437211124946E-3</v>
      </c>
      <c r="K20" s="21">
        <f>IF('Rate Calculation'!K30&gt;0,((I17+I15)*K40)+((J17+J15)*K39)+((K17+K15)*K38)," ")</f>
        <v>9.7797606096431088E-3</v>
      </c>
      <c r="L20" s="21">
        <f>IF('Rate Calculation'!L30&gt;0,((J17+J15)*L40)+((K17+K15)*L39)+((L17+L15)*L38)," ")</f>
        <v>9.8560022261761603E-3</v>
      </c>
      <c r="M20" s="21">
        <f>IF('Rate Calculation'!M30&gt;0,((K17+K15)*M40)+((L17+L15)*M39)+((M17+M15)*M38)," ")</f>
        <v>9.8776768542607023E-3</v>
      </c>
      <c r="N20" s="21">
        <f>IF('Rate Calculation'!N30&gt;0,((L17+L15)*N40)+((M17+M15)*N39)+((N17+N15)*N38)," ")</f>
        <v>9.8670204627590262E-3</v>
      </c>
      <c r="O20" s="21">
        <f>IF('Rate Calculation'!O30&gt;0,((M17+M15)*O40)+((N17+N15)*O39)+((O17+O15)*O38)," ")</f>
        <v>9.8700564076099652E-3</v>
      </c>
      <c r="P20" s="21">
        <f>IF('Rate Calculation'!P30&gt;0,((N17+N15)*P40)+((O17+O15)*P39)+((P17+P15)*P38)," ")</f>
        <v>9.8624374704025172E-3</v>
      </c>
    </row>
    <row r="21" spans="1:16" x14ac:dyDescent="0.2">
      <c r="A21" s="15"/>
      <c r="B21" s="16"/>
    </row>
    <row r="22" spans="1:16" x14ac:dyDescent="0.2">
      <c r="A22" s="15"/>
      <c r="B22" s="16"/>
    </row>
    <row r="24" spans="1:16" x14ac:dyDescent="0.2">
      <c r="B24" s="1" t="s">
        <v>11</v>
      </c>
    </row>
    <row r="25" spans="1:16" x14ac:dyDescent="0.2">
      <c r="A25" s="13" t="s">
        <v>12</v>
      </c>
    </row>
    <row r="35" spans="2:16" x14ac:dyDescent="0.2">
      <c r="B35" s="1" t="s">
        <v>13</v>
      </c>
    </row>
    <row r="37" spans="2:16" x14ac:dyDescent="0.2">
      <c r="B37" s="14" t="s">
        <v>3</v>
      </c>
    </row>
    <row r="38" spans="2:16" x14ac:dyDescent="0.2">
      <c r="B38" s="2" t="s">
        <v>14</v>
      </c>
      <c r="C38" s="22">
        <v>0.25</v>
      </c>
      <c r="D38" s="22">
        <v>0.25</v>
      </c>
      <c r="E38" s="22">
        <v>0.25</v>
      </c>
      <c r="F38" s="22">
        <v>0.25</v>
      </c>
      <c r="G38" s="22">
        <v>0.25</v>
      </c>
      <c r="H38" s="22">
        <v>0.25</v>
      </c>
      <c r="I38" s="22">
        <v>0.25</v>
      </c>
      <c r="J38" s="22">
        <v>0.25</v>
      </c>
      <c r="K38" s="22">
        <v>0.25</v>
      </c>
      <c r="L38" s="22">
        <v>0.25</v>
      </c>
      <c r="M38" s="22">
        <v>0.25</v>
      </c>
      <c r="N38" s="22">
        <v>0.25</v>
      </c>
      <c r="O38" s="22">
        <v>0.25</v>
      </c>
      <c r="P38" s="22">
        <v>0.25</v>
      </c>
    </row>
    <row r="39" spans="2:16" x14ac:dyDescent="0.2">
      <c r="B39" s="2" t="s">
        <v>15</v>
      </c>
      <c r="C39" s="22">
        <v>0.5</v>
      </c>
      <c r="D39" s="22">
        <v>0.5</v>
      </c>
      <c r="E39" s="22">
        <v>0.5</v>
      </c>
      <c r="F39" s="22">
        <v>0.5</v>
      </c>
      <c r="G39" s="22">
        <v>0.5</v>
      </c>
      <c r="H39" s="22">
        <v>0.5</v>
      </c>
      <c r="I39" s="22">
        <v>0.5</v>
      </c>
      <c r="J39" s="22">
        <v>0.5</v>
      </c>
      <c r="K39" s="22">
        <v>0.5</v>
      </c>
      <c r="L39" s="22">
        <v>0.5</v>
      </c>
      <c r="M39" s="22">
        <v>0.5</v>
      </c>
      <c r="N39" s="22">
        <v>0.5</v>
      </c>
      <c r="O39" s="22">
        <v>0.5</v>
      </c>
      <c r="P39" s="22">
        <v>0.5</v>
      </c>
    </row>
    <row r="40" spans="2:16" x14ac:dyDescent="0.2">
      <c r="B40" s="2" t="s">
        <v>16</v>
      </c>
      <c r="C40" s="22">
        <v>0.25</v>
      </c>
      <c r="D40" s="22">
        <v>0.25</v>
      </c>
      <c r="E40" s="22">
        <v>0.25</v>
      </c>
      <c r="F40" s="22">
        <v>0.25</v>
      </c>
      <c r="G40" s="22">
        <v>0.25</v>
      </c>
      <c r="H40" s="22">
        <v>0.25</v>
      </c>
      <c r="I40" s="22">
        <v>0.25</v>
      </c>
      <c r="J40" s="22">
        <v>0.25</v>
      </c>
      <c r="K40" s="22">
        <v>0.25</v>
      </c>
      <c r="L40" s="22">
        <v>0.25</v>
      </c>
      <c r="M40" s="22">
        <v>0.25</v>
      </c>
      <c r="N40" s="22">
        <v>0.25</v>
      </c>
      <c r="O40" s="22">
        <v>0.25</v>
      </c>
      <c r="P40" s="22">
        <v>0.25</v>
      </c>
    </row>
    <row r="41" spans="2:16" x14ac:dyDescent="0.2">
      <c r="C41" s="23">
        <f t="shared" ref="C41:P41" si="1">SUM(C38:C40)</f>
        <v>1</v>
      </c>
      <c r="D41" s="23">
        <f t="shared" si="1"/>
        <v>1</v>
      </c>
      <c r="E41" s="23">
        <f t="shared" si="1"/>
        <v>1</v>
      </c>
      <c r="F41" s="23">
        <f t="shared" si="1"/>
        <v>1</v>
      </c>
      <c r="G41" s="23">
        <f t="shared" si="1"/>
        <v>1</v>
      </c>
      <c r="H41" s="23">
        <f t="shared" si="1"/>
        <v>1</v>
      </c>
      <c r="I41" s="23">
        <f t="shared" si="1"/>
        <v>1</v>
      </c>
      <c r="J41" s="23">
        <f t="shared" si="1"/>
        <v>1</v>
      </c>
      <c r="K41" s="23">
        <f t="shared" si="1"/>
        <v>1</v>
      </c>
      <c r="L41" s="23">
        <f t="shared" si="1"/>
        <v>1</v>
      </c>
      <c r="M41" s="23">
        <f t="shared" si="1"/>
        <v>1</v>
      </c>
      <c r="N41" s="23">
        <f t="shared" si="1"/>
        <v>1</v>
      </c>
      <c r="O41" s="23">
        <f t="shared" si="1"/>
        <v>1</v>
      </c>
      <c r="P41" s="23">
        <f t="shared" si="1"/>
        <v>1</v>
      </c>
    </row>
  </sheetData>
  <pageMargins left="0.2" right="0.22" top="0.65" bottom="0.38" header="0.45" footer="0.2"/>
  <pageSetup scale="47" orientation="landscape" r:id="rId1"/>
  <headerFooter alignWithMargins="0">
    <oddHeader>&amp;C&amp;"Arial,Bold"&amp;14&amp;A&amp;R&amp;"Times New Roman,Bold"&amp;10KyPSC Case No. 2025-00125
AG-DR-01-097 Attachment
Page &amp;P of &amp;N</oddHeader>
    <oddFooter xml:space="preserve">&amp;L
</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8919B7-626B-4FC6-9DFC-85BCEAD9CAF4}">
  <sheetPr>
    <pageSetUpPr fitToPage="1"/>
  </sheetPr>
  <dimension ref="A1:P36"/>
  <sheetViews>
    <sheetView zoomScale="90" zoomScaleNormal="90" workbookViewId="0">
      <pane xSplit="2" ySplit="6" topLeftCell="C7" activePane="bottomRight" state="frozen"/>
      <selection activeCell="C39" sqref="C39"/>
      <selection pane="topRight" activeCell="C39" sqref="C39"/>
      <selection pane="bottomLeft" activeCell="C39" sqref="C39"/>
      <selection pane="bottomRight" activeCell="C39" sqref="C39"/>
    </sheetView>
  </sheetViews>
  <sheetFormatPr defaultColWidth="14.85546875" defaultRowHeight="12.75" x14ac:dyDescent="0.2"/>
  <cols>
    <col min="1" max="1" width="5.28515625" style="2" customWidth="1"/>
    <col min="2" max="2" width="34.42578125" style="2" bestFit="1" customWidth="1"/>
    <col min="3" max="16384" width="14.85546875" style="2"/>
  </cols>
  <sheetData>
    <row r="1" spans="1:16" x14ac:dyDescent="0.2">
      <c r="B1" s="64" t="s">
        <v>17</v>
      </c>
    </row>
    <row r="2" spans="1:16" x14ac:dyDescent="0.2">
      <c r="B2" s="64"/>
    </row>
    <row r="3" spans="1:16" x14ac:dyDescent="0.2">
      <c r="B3" s="24" t="s">
        <v>18</v>
      </c>
    </row>
    <row r="5" spans="1:16" x14ac:dyDescent="0.2">
      <c r="A5" s="1" t="s">
        <v>0</v>
      </c>
      <c r="C5" s="4">
        <v>44927</v>
      </c>
      <c r="D5" s="4">
        <v>44958</v>
      </c>
      <c r="E5" s="4">
        <f>'Rate Summaries'!E3</f>
        <v>44986</v>
      </c>
      <c r="F5" s="4">
        <f>'Rate Summaries'!F3</f>
        <v>45017</v>
      </c>
      <c r="G5" s="4">
        <f>'Rate Summaries'!G3</f>
        <v>45047</v>
      </c>
      <c r="H5" s="4">
        <f>'Rate Summaries'!H3</f>
        <v>45078</v>
      </c>
      <c r="I5" s="4">
        <v>45108</v>
      </c>
      <c r="J5" s="4">
        <v>45139</v>
      </c>
      <c r="K5" s="4">
        <v>45170</v>
      </c>
      <c r="L5" s="4">
        <f>'Rate Summaries'!L3</f>
        <v>45200</v>
      </c>
      <c r="M5" s="4">
        <f>'Rate Summaries'!M3</f>
        <v>45231</v>
      </c>
      <c r="N5" s="4">
        <v>45261</v>
      </c>
      <c r="O5" s="4">
        <v>45292</v>
      </c>
      <c r="P5" s="4">
        <f>'Rate Summaries'!P3</f>
        <v>45323</v>
      </c>
    </row>
    <row r="6" spans="1:16" x14ac:dyDescent="0.2">
      <c r="C6" s="4"/>
      <c r="D6" s="4"/>
      <c r="E6" s="4"/>
      <c r="F6" s="4"/>
      <c r="G6" s="4"/>
      <c r="H6" s="4"/>
      <c r="I6" s="4"/>
      <c r="J6" s="4"/>
      <c r="K6" s="4"/>
      <c r="L6" s="4"/>
      <c r="M6" s="4"/>
      <c r="N6" s="4"/>
      <c r="O6" s="4"/>
      <c r="P6" s="4"/>
    </row>
    <row r="7" spans="1:16" x14ac:dyDescent="0.2">
      <c r="B7" s="5" t="s">
        <v>19</v>
      </c>
      <c r="C7" s="25">
        <v>2.5000000000000001E-3</v>
      </c>
      <c r="D7" s="25">
        <v>2.5000000000000001E-3</v>
      </c>
      <c r="E7" s="25">
        <v>2.5000000000000001E-3</v>
      </c>
      <c r="F7" s="25">
        <v>2.5000000000000001E-3</v>
      </c>
      <c r="G7" s="25">
        <v>2.5000000000000001E-3</v>
      </c>
      <c r="H7" s="25">
        <v>2.5000000000000001E-3</v>
      </c>
      <c r="I7" s="25">
        <v>2.5000000000000001E-3</v>
      </c>
      <c r="J7" s="25">
        <v>2.5000000000000001E-3</v>
      </c>
      <c r="K7" s="25">
        <v>2.5000000000000001E-3</v>
      </c>
      <c r="L7" s="25">
        <v>2.5000000000000001E-3</v>
      </c>
      <c r="M7" s="25">
        <v>2.5000000000000001E-3</v>
      </c>
      <c r="N7" s="25">
        <v>2.5000000000000001E-3</v>
      </c>
      <c r="O7" s="25">
        <v>2.5000000000000001E-3</v>
      </c>
      <c r="P7" s="25">
        <v>2.5000000000000001E-3</v>
      </c>
    </row>
    <row r="8" spans="1:16" x14ac:dyDescent="0.2">
      <c r="B8" s="7"/>
      <c r="C8" s="26"/>
      <c r="D8" s="26"/>
      <c r="E8" s="26"/>
      <c r="F8" s="26"/>
      <c r="G8" s="26"/>
      <c r="H8" s="26"/>
      <c r="I8" s="26"/>
      <c r="J8" s="26"/>
      <c r="K8" s="26"/>
      <c r="L8" s="26"/>
      <c r="M8" s="26"/>
      <c r="N8" s="26"/>
      <c r="O8" s="26"/>
      <c r="P8" s="26"/>
    </row>
    <row r="9" spans="1:16" x14ac:dyDescent="0.2">
      <c r="B9" s="7" t="s">
        <v>20</v>
      </c>
      <c r="C9" s="27">
        <v>4.3915700000000002E-2</v>
      </c>
      <c r="D9" s="27">
        <v>4.5742900000000003E-2</v>
      </c>
      <c r="E9" s="27">
        <v>4.6694300000000001E-2</v>
      </c>
      <c r="F9" s="27">
        <v>4.8577099999999998E-2</v>
      </c>
      <c r="G9" s="27">
        <v>5.0621399999999997E-2</v>
      </c>
      <c r="H9" s="27">
        <v>5.1929999999999997E-2</v>
      </c>
      <c r="I9" s="27">
        <v>5.2171000000000002E-2</v>
      </c>
      <c r="J9" s="27">
        <v>5.3100000000000001E-2</v>
      </c>
      <c r="K9" s="27">
        <v>5.3100000000000001E-2</v>
      </c>
      <c r="L9" s="27">
        <v>5.3499999999999999E-2</v>
      </c>
      <c r="M9" s="27">
        <v>5.33E-2</v>
      </c>
      <c r="N9" s="27">
        <v>5.3800000000000001E-2</v>
      </c>
      <c r="O9" s="27">
        <v>5.3199999999999997E-2</v>
      </c>
      <c r="P9" s="27">
        <v>5.3199999999999997E-2</v>
      </c>
    </row>
    <row r="10" spans="1:16" x14ac:dyDescent="0.2">
      <c r="B10" s="7" t="s">
        <v>21</v>
      </c>
      <c r="C10" s="28">
        <v>0.01</v>
      </c>
      <c r="D10" s="28">
        <v>0.01</v>
      </c>
      <c r="E10" s="28">
        <v>0.01</v>
      </c>
      <c r="F10" s="28">
        <v>0.01</v>
      </c>
      <c r="G10" s="28">
        <v>0.01</v>
      </c>
      <c r="H10" s="28">
        <v>0.01</v>
      </c>
      <c r="I10" s="28">
        <v>0.01</v>
      </c>
      <c r="J10" s="28">
        <v>0.01</v>
      </c>
      <c r="K10" s="28">
        <v>0.01</v>
      </c>
      <c r="L10" s="28">
        <v>0.01</v>
      </c>
      <c r="M10" s="28">
        <v>0.01</v>
      </c>
      <c r="N10" s="28">
        <v>0.01</v>
      </c>
      <c r="O10" s="28">
        <v>0.01</v>
      </c>
      <c r="P10" s="28">
        <v>0.01</v>
      </c>
    </row>
    <row r="11" spans="1:16" x14ac:dyDescent="0.2">
      <c r="B11" s="9" t="s">
        <v>2</v>
      </c>
      <c r="C11" s="10">
        <v>5.3915700000000004E-2</v>
      </c>
      <c r="D11" s="10">
        <v>5.5742900000000005E-2</v>
      </c>
      <c r="E11" s="10">
        <v>5.6694300000000003E-2</v>
      </c>
      <c r="F11" s="10">
        <v>5.85771E-2</v>
      </c>
      <c r="G11" s="10">
        <v>6.0621399999999999E-2</v>
      </c>
      <c r="H11" s="10">
        <v>6.1929999999999999E-2</v>
      </c>
      <c r="I11" s="10">
        <v>6.2171000000000004E-2</v>
      </c>
      <c r="J11" s="10">
        <v>6.3100000000000003E-2</v>
      </c>
      <c r="K11" s="10">
        <v>6.3100000000000003E-2</v>
      </c>
      <c r="L11" s="10">
        <v>6.3500000000000001E-2</v>
      </c>
      <c r="M11" s="10">
        <v>6.3299999999999995E-2</v>
      </c>
      <c r="N11" s="10">
        <v>6.3799999999999996E-2</v>
      </c>
      <c r="O11" s="10">
        <v>6.3199999999999992E-2</v>
      </c>
      <c r="P11" s="10">
        <f t="shared" ref="P11" si="0">SUM(P9:P10)</f>
        <v>6.3199999999999992E-2</v>
      </c>
    </row>
    <row r="12" spans="1:16" x14ac:dyDescent="0.2">
      <c r="C12" s="11"/>
      <c r="D12" s="11"/>
      <c r="E12" s="11"/>
      <c r="F12" s="11"/>
      <c r="G12" s="11"/>
      <c r="H12" s="11"/>
      <c r="I12" s="11"/>
      <c r="J12" s="11"/>
      <c r="K12" s="11"/>
      <c r="L12" s="11"/>
      <c r="M12" s="11"/>
      <c r="N12" s="11"/>
      <c r="O12" s="11"/>
      <c r="P12" s="11"/>
    </row>
    <row r="13" spans="1:16" x14ac:dyDescent="0.2">
      <c r="A13" s="12"/>
      <c r="B13" s="13"/>
    </row>
    <row r="14" spans="1:16" x14ac:dyDescent="0.2">
      <c r="A14" s="14" t="s">
        <v>3</v>
      </c>
      <c r="C14" s="11"/>
      <c r="D14" s="11"/>
      <c r="E14" s="11"/>
      <c r="F14" s="11"/>
      <c r="G14" s="11"/>
      <c r="H14" s="11"/>
      <c r="I14" s="11"/>
      <c r="J14" s="11"/>
      <c r="K14" s="11"/>
      <c r="L14" s="11"/>
      <c r="M14" s="11"/>
      <c r="N14" s="11"/>
      <c r="O14" s="11"/>
      <c r="P14" s="11"/>
    </row>
    <row r="15" spans="1:16" x14ac:dyDescent="0.2">
      <c r="B15" s="2" t="s">
        <v>22</v>
      </c>
      <c r="C15" s="19">
        <v>4.0221623476027054E-3</v>
      </c>
      <c r="D15" s="19">
        <v>4.0945796784179391E-3</v>
      </c>
      <c r="E15" s="19">
        <v>4.3043992920647626E-3</v>
      </c>
      <c r="F15" s="19">
        <v>4.4374150977603399E-3</v>
      </c>
      <c r="G15" s="19">
        <v>4.5584964184367631E-3</v>
      </c>
      <c r="H15" s="19">
        <v>4.6140621301547094E-3</v>
      </c>
      <c r="I15" s="19">
        <v>4.85468367196548E-3</v>
      </c>
      <c r="J15" s="19">
        <v>4.8996804417362396E-3</v>
      </c>
      <c r="K15" s="19">
        <v>5.03621328880253E-3</v>
      </c>
      <c r="L15" s="19">
        <v>5.17105844912442E-3</v>
      </c>
      <c r="M15" s="19">
        <v>5.1809772882975341E-3</v>
      </c>
      <c r="N15" s="19">
        <v>5.3390867341228023E-3</v>
      </c>
      <c r="O15" s="19">
        <v>5.4363724256672602E-3</v>
      </c>
      <c r="P15" s="19">
        <f>'DEK Charge-offs'!M20</f>
        <v>5.3980982835472348E-3</v>
      </c>
    </row>
    <row r="16" spans="1:16" x14ac:dyDescent="0.2">
      <c r="B16" s="2" t="s">
        <v>23</v>
      </c>
      <c r="C16" s="29"/>
      <c r="D16" s="29"/>
      <c r="E16" s="29"/>
      <c r="F16" s="29"/>
      <c r="G16" s="29"/>
      <c r="H16" s="29"/>
      <c r="I16" s="29"/>
      <c r="J16" s="29"/>
      <c r="K16" s="29"/>
      <c r="L16" s="29"/>
      <c r="M16" s="29"/>
      <c r="N16" s="29"/>
      <c r="O16" s="29"/>
      <c r="P16" s="29"/>
    </row>
    <row r="17" spans="1:16" x14ac:dyDescent="0.2">
      <c r="B17" s="2" t="s">
        <v>24</v>
      </c>
      <c r="C17" s="30"/>
      <c r="D17" s="30"/>
      <c r="E17" s="30"/>
      <c r="F17" s="30"/>
      <c r="G17" s="30"/>
      <c r="H17" s="30"/>
      <c r="I17" s="30"/>
      <c r="J17" s="30"/>
      <c r="K17" s="30"/>
      <c r="L17" s="30"/>
      <c r="M17" s="30"/>
      <c r="N17" s="30"/>
      <c r="O17" s="30"/>
      <c r="P17" s="30"/>
    </row>
    <row r="18" spans="1:16" ht="15" x14ac:dyDescent="0.25">
      <c r="B18" s="2" t="s">
        <v>25</v>
      </c>
      <c r="C18" s="31">
        <v>4.0221623476027054E-3</v>
      </c>
      <c r="D18" s="31">
        <v>4.0945796784179391E-3</v>
      </c>
      <c r="E18" s="31">
        <v>4.3043992920647626E-3</v>
      </c>
      <c r="F18" s="31">
        <v>4.4374150977603399E-3</v>
      </c>
      <c r="G18" s="31">
        <v>4.5584964184367631E-3</v>
      </c>
      <c r="H18" s="31">
        <v>4.6140621301547094E-3</v>
      </c>
      <c r="I18" s="31">
        <v>4.85468367196548E-3</v>
      </c>
      <c r="J18" s="31">
        <v>4.8996804417362396E-3</v>
      </c>
      <c r="K18" s="31">
        <v>5.03621328880253E-3</v>
      </c>
      <c r="L18" s="31">
        <v>5.17105844912442E-3</v>
      </c>
      <c r="M18" s="31">
        <v>5.1809772882975341E-3</v>
      </c>
      <c r="N18" s="31">
        <v>5.3390867341228023E-3</v>
      </c>
      <c r="O18" s="31">
        <v>5.4363724256672602E-3</v>
      </c>
      <c r="P18" s="31">
        <f t="shared" ref="P18" si="1">IF(P16="Yes",P17,P15)</f>
        <v>5.3980982835472348E-3</v>
      </c>
    </row>
    <row r="19" spans="1:16" x14ac:dyDescent="0.2">
      <c r="C19" s="11"/>
      <c r="D19" s="11"/>
      <c r="E19" s="11"/>
      <c r="F19" s="11"/>
      <c r="G19" s="11"/>
      <c r="H19" s="11"/>
      <c r="I19" s="11"/>
      <c r="J19" s="11"/>
      <c r="K19" s="11"/>
      <c r="L19" s="11"/>
      <c r="M19" s="11"/>
      <c r="N19" s="11"/>
      <c r="O19" s="11"/>
      <c r="P19" s="11"/>
    </row>
    <row r="20" spans="1:16" x14ac:dyDescent="0.2">
      <c r="B20" s="2" t="s">
        <v>26</v>
      </c>
      <c r="C20" s="19">
        <v>3.5063373127066869E-3</v>
      </c>
      <c r="D20" s="19">
        <v>3.4325990344405209E-3</v>
      </c>
      <c r="E20" s="19">
        <v>3.4923961972889508E-3</v>
      </c>
      <c r="F20" s="19">
        <v>3.4904644853936046E-3</v>
      </c>
      <c r="G20" s="19">
        <v>3.5714138147761964E-3</v>
      </c>
      <c r="H20" s="19">
        <v>3.5876794661669014E-3</v>
      </c>
      <c r="I20" s="19">
        <v>3.6259380602637488E-3</v>
      </c>
      <c r="J20" s="19">
        <v>3.6977292135774893E-3</v>
      </c>
      <c r="K20" s="19">
        <v>3.7879037953941997E-3</v>
      </c>
      <c r="L20" s="19">
        <v>3.8936375688044728E-3</v>
      </c>
      <c r="M20" s="19">
        <v>3.9948359593885612E-3</v>
      </c>
      <c r="N20" s="19">
        <v>4.0568721232968029E-3</v>
      </c>
      <c r="O20" s="19">
        <v>4.0671686066680911E-3</v>
      </c>
      <c r="P20" s="19">
        <f>'DEK Late Charges'!M17</f>
        <v>4.0684704139816443E-3</v>
      </c>
    </row>
    <row r="21" spans="1:16" x14ac:dyDescent="0.2">
      <c r="B21" s="2" t="s">
        <v>23</v>
      </c>
      <c r="C21" s="29"/>
      <c r="D21" s="29"/>
      <c r="E21" s="29"/>
      <c r="F21" s="29"/>
      <c r="G21" s="29"/>
      <c r="H21" s="29"/>
      <c r="I21" s="29"/>
      <c r="J21" s="29"/>
      <c r="K21" s="29"/>
      <c r="L21" s="29"/>
      <c r="M21" s="29"/>
      <c r="N21" s="29"/>
      <c r="O21" s="29"/>
      <c r="P21" s="29"/>
    </row>
    <row r="22" spans="1:16" x14ac:dyDescent="0.2">
      <c r="B22" s="2" t="s">
        <v>24</v>
      </c>
      <c r="C22" s="30"/>
      <c r="D22" s="30"/>
      <c r="E22" s="30"/>
      <c r="F22" s="30"/>
      <c r="G22" s="30"/>
      <c r="H22" s="30"/>
      <c r="I22" s="30"/>
      <c r="J22" s="30"/>
      <c r="K22" s="30"/>
      <c r="L22" s="30"/>
      <c r="M22" s="30"/>
      <c r="N22" s="30"/>
      <c r="O22" s="30"/>
      <c r="P22" s="30"/>
    </row>
    <row r="23" spans="1:16" ht="15" x14ac:dyDescent="0.25">
      <c r="B23" s="2" t="s">
        <v>27</v>
      </c>
      <c r="C23" s="31">
        <v>3.5063373127066869E-3</v>
      </c>
      <c r="D23" s="31">
        <v>3.4325990344405209E-3</v>
      </c>
      <c r="E23" s="31">
        <v>3.4923961972889508E-3</v>
      </c>
      <c r="F23" s="31">
        <v>3.4904644853936046E-3</v>
      </c>
      <c r="G23" s="31">
        <v>3.5714138147761964E-3</v>
      </c>
      <c r="H23" s="31">
        <v>3.5876794661669014E-3</v>
      </c>
      <c r="I23" s="31">
        <v>3.6259380602637488E-3</v>
      </c>
      <c r="J23" s="31">
        <v>3.6977292135774893E-3</v>
      </c>
      <c r="K23" s="31">
        <v>3.7879037953941997E-3</v>
      </c>
      <c r="L23" s="31">
        <v>3.8936375688044728E-3</v>
      </c>
      <c r="M23" s="31">
        <v>3.9948359593885612E-3</v>
      </c>
      <c r="N23" s="31">
        <v>4.0568721232968029E-3</v>
      </c>
      <c r="O23" s="31">
        <v>4.0671686066680911E-3</v>
      </c>
      <c r="P23" s="31">
        <f t="shared" ref="P23" si="2">IF(P21="Yes",P22,P20)</f>
        <v>4.0684704139816443E-3</v>
      </c>
    </row>
    <row r="24" spans="1:16" x14ac:dyDescent="0.2">
      <c r="C24" s="11"/>
      <c r="D24" s="11"/>
      <c r="E24" s="11"/>
      <c r="F24" s="11"/>
      <c r="G24" s="11"/>
      <c r="H24" s="11"/>
      <c r="I24" s="11"/>
      <c r="J24" s="11"/>
      <c r="K24" s="11"/>
      <c r="L24" s="11"/>
      <c r="M24" s="11"/>
      <c r="N24" s="11"/>
      <c r="O24" s="11"/>
      <c r="P24" s="11"/>
    </row>
    <row r="25" spans="1:16" x14ac:dyDescent="0.2">
      <c r="B25" s="2" t="s">
        <v>28</v>
      </c>
      <c r="C25" s="19">
        <v>0.11599122434562613</v>
      </c>
      <c r="D25" s="19">
        <v>0.11614821898584968</v>
      </c>
      <c r="E25" s="19">
        <v>0.11691969173422638</v>
      </c>
      <c r="F25" s="19">
        <v>0.11727949058463</v>
      </c>
      <c r="G25" s="19">
        <v>0.11728328033967728</v>
      </c>
      <c r="H25" s="19">
        <v>0.11628767311515746</v>
      </c>
      <c r="I25" s="19">
        <v>0.11723808947146971</v>
      </c>
      <c r="J25" s="19">
        <v>0.11729977907838007</v>
      </c>
      <c r="K25" s="19">
        <v>0.11769137950232329</v>
      </c>
      <c r="L25" s="19">
        <v>0.11762438313343</v>
      </c>
      <c r="M25" s="19">
        <v>0.11748504724862549</v>
      </c>
      <c r="N25" s="19">
        <v>0.11724308760440152</v>
      </c>
      <c r="O25" s="19">
        <v>0.11712202534935173</v>
      </c>
      <c r="P25" s="19">
        <f>'DEK TURNOVER'!N37</f>
        <v>0.11720831673121176</v>
      </c>
    </row>
    <row r="26" spans="1:16" x14ac:dyDescent="0.2">
      <c r="B26" s="2" t="s">
        <v>23</v>
      </c>
      <c r="C26" s="29"/>
      <c r="D26" s="29"/>
      <c r="E26" s="29"/>
      <c r="F26" s="29"/>
      <c r="G26" s="29"/>
      <c r="H26" s="29"/>
      <c r="I26" s="29"/>
      <c r="J26" s="29"/>
      <c r="K26" s="29"/>
      <c r="L26" s="29"/>
      <c r="M26" s="29"/>
      <c r="N26" s="29"/>
      <c r="O26" s="29"/>
      <c r="P26" s="29"/>
    </row>
    <row r="27" spans="1:16" x14ac:dyDescent="0.2">
      <c r="B27" s="2" t="s">
        <v>24</v>
      </c>
      <c r="C27" s="30"/>
      <c r="D27" s="30"/>
      <c r="E27" s="30"/>
      <c r="F27" s="30"/>
      <c r="G27" s="30"/>
      <c r="H27" s="30"/>
      <c r="I27" s="30"/>
      <c r="J27" s="30"/>
      <c r="K27" s="30"/>
      <c r="L27" s="30"/>
      <c r="M27" s="30"/>
      <c r="N27" s="30"/>
      <c r="O27" s="30"/>
      <c r="P27" s="30"/>
    </row>
    <row r="28" spans="1:16" ht="15" x14ac:dyDescent="0.25">
      <c r="B28" s="2" t="s">
        <v>29</v>
      </c>
      <c r="C28" s="31">
        <v>0.11599122434562613</v>
      </c>
      <c r="D28" s="31">
        <v>0.11614821898584968</v>
      </c>
      <c r="E28" s="31">
        <v>0.11691969173422638</v>
      </c>
      <c r="F28" s="31">
        <v>0.11727949058463</v>
      </c>
      <c r="G28" s="31">
        <v>0.11728328033967728</v>
      </c>
      <c r="H28" s="31">
        <v>0.11628767311515746</v>
      </c>
      <c r="I28" s="31">
        <v>0.11723808947146971</v>
      </c>
      <c r="J28" s="31">
        <v>0.11729977907838007</v>
      </c>
      <c r="K28" s="31">
        <v>0.11769137950232329</v>
      </c>
      <c r="L28" s="31">
        <v>0.11762438313343</v>
      </c>
      <c r="M28" s="31">
        <v>0.11748504724862549</v>
      </c>
      <c r="N28" s="31">
        <v>0.11724308760440152</v>
      </c>
      <c r="O28" s="31">
        <v>0.11712202534935173</v>
      </c>
      <c r="P28" s="31">
        <f t="shared" ref="P28" si="3">IF(P26="Yes",P27,P25)</f>
        <v>0.11720831673121176</v>
      </c>
    </row>
    <row r="30" spans="1:16" ht="15" x14ac:dyDescent="0.25">
      <c r="A30" s="32"/>
      <c r="B30" s="33"/>
      <c r="C30" s="34">
        <v>9.2119637887261296E-3</v>
      </c>
      <c r="D30" s="34">
        <v>9.5744301404299126E-3</v>
      </c>
      <c r="E30" s="34">
        <v>9.8752234767268687E-3</v>
      </c>
      <c r="F30" s="34">
        <v>1.0246451043648741E-2</v>
      </c>
      <c r="G30" s="34">
        <v>1.0522148079497695E-2</v>
      </c>
      <c r="H30" s="34">
        <v>1.0651370333189303E-2</v>
      </c>
      <c r="I30" s="34">
        <v>1.0937831107565521E-2</v>
      </c>
      <c r="J30" s="34">
        <v>1.1021986773689041E-2</v>
      </c>
      <c r="K30" s="34">
        <v>1.109226079474912E-2</v>
      </c>
      <c r="L30" s="34">
        <v>1.1163189689676112E-2</v>
      </c>
      <c r="M30" s="34">
        <v>1.1040836289884726E-2</v>
      </c>
      <c r="N30" s="34">
        <v>1.117870566326773E-2</v>
      </c>
      <c r="O30" s="34">
        <v>1.1188497310848367E-2</v>
      </c>
      <c r="P30" s="34">
        <f t="shared" ref="P30" si="4">IF(P$9=0,0,(1-((1-P18+P23-P$7)/(1+(P$11*P28)))))</f>
        <v>1.1154565312492148E-2</v>
      </c>
    </row>
    <row r="31" spans="1:16" ht="13.5" thickBot="1" x14ac:dyDescent="0.25"/>
    <row r="32" spans="1:16" ht="15.75" thickBot="1" x14ac:dyDescent="0.3">
      <c r="A32" s="35" t="s">
        <v>30</v>
      </c>
      <c r="B32" s="35"/>
      <c r="C32" s="36">
        <v>9.1999999999999998E-3</v>
      </c>
      <c r="D32" s="36">
        <v>9.5999999999999992E-3</v>
      </c>
      <c r="E32" s="36">
        <v>9.9000000000000008E-3</v>
      </c>
      <c r="F32" s="36">
        <v>1.0200000000000001E-2</v>
      </c>
      <c r="G32" s="36">
        <v>1.0500000000000001E-2</v>
      </c>
      <c r="H32" s="36">
        <v>1.0699999999999999E-2</v>
      </c>
      <c r="I32" s="36">
        <v>1.09E-2</v>
      </c>
      <c r="J32" s="36">
        <v>1.0999999999999999E-2</v>
      </c>
      <c r="K32" s="36">
        <v>1.11E-2</v>
      </c>
      <c r="L32" s="36">
        <v>1.12E-2</v>
      </c>
      <c r="M32" s="36">
        <v>1.0999999999999999E-2</v>
      </c>
      <c r="N32" s="36">
        <v>1.12E-2</v>
      </c>
      <c r="O32" s="36">
        <v>1.12E-2</v>
      </c>
      <c r="P32" s="36">
        <f t="shared" ref="P32" si="5">IF(P30=0," ",ROUND(P30,4))</f>
        <v>1.12E-2</v>
      </c>
    </row>
    <row r="33" spans="1:2" x14ac:dyDescent="0.2">
      <c r="A33" s="12"/>
      <c r="B33" s="13"/>
    </row>
    <row r="35" spans="1:2" x14ac:dyDescent="0.2">
      <c r="B35" s="1" t="s">
        <v>11</v>
      </c>
    </row>
    <row r="36" spans="1:2" x14ac:dyDescent="0.2">
      <c r="A36" s="13" t="s">
        <v>12</v>
      </c>
    </row>
  </sheetData>
  <mergeCells count="1">
    <mergeCell ref="B1:B2"/>
  </mergeCells>
  <hyperlinks>
    <hyperlink ref="B3" r:id="rId1" display="https://www.newyorkfed.org/markets/reference-rates/sofr" xr:uid="{B7790BA8-8027-402A-A15D-4918C441B647}"/>
  </hyperlinks>
  <pageMargins left="0.2" right="0.22" top="0.65" bottom="0.38" header="0.45" footer="0.2"/>
  <pageSetup scale="46" orientation="landscape" r:id="rId2"/>
  <headerFooter alignWithMargins="0">
    <oddHeader>&amp;C&amp;"Arial,Bold"&amp;14&amp;A&amp;R&amp;"Times New Roman,Bold"&amp;10KyPSC Case No. 2025-00125
AG-DR-01-097 Attachment
Page &amp;P of &amp;N</oddHeader>
    <oddFooter xml:space="preserve">&amp;L
</oddFooter>
  </headerFooter>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78F8DF-2A0A-4682-8C50-F75C28E3C81F}">
  <sheetPr>
    <tabColor rgb="FFFFC000"/>
    <pageSetUpPr fitToPage="1"/>
  </sheetPr>
  <dimension ref="A1:P998"/>
  <sheetViews>
    <sheetView zoomScale="90" zoomScaleNormal="90" workbookViewId="0">
      <pane xSplit="1" ySplit="2" topLeftCell="B3" activePane="bottomRight" state="frozen"/>
      <selection activeCell="C39" sqref="C39"/>
      <selection pane="topRight" activeCell="C39" sqref="C39"/>
      <selection pane="bottomLeft" activeCell="C39" sqref="C39"/>
      <selection pane="bottomRight" activeCell="C39" sqref="C39"/>
    </sheetView>
  </sheetViews>
  <sheetFormatPr defaultRowHeight="12.75" x14ac:dyDescent="0.2"/>
  <cols>
    <col min="1" max="1" width="29.28515625" style="46" customWidth="1"/>
    <col min="2" max="14" width="13.42578125" style="2" customWidth="1"/>
    <col min="15" max="16384" width="9.140625" style="2"/>
  </cols>
  <sheetData>
    <row r="1" spans="1:16" s="1" customFormat="1" x14ac:dyDescent="0.2">
      <c r="A1" s="37"/>
      <c r="B1" s="4">
        <v>44927</v>
      </c>
      <c r="C1" s="4">
        <v>44958</v>
      </c>
      <c r="D1" s="4">
        <v>44986</v>
      </c>
      <c r="E1" s="4">
        <v>45017</v>
      </c>
      <c r="F1" s="4">
        <v>45047</v>
      </c>
      <c r="G1" s="4">
        <v>45078</v>
      </c>
      <c r="H1" s="4">
        <v>45108</v>
      </c>
      <c r="I1" s="4">
        <v>45139</v>
      </c>
      <c r="J1" s="4">
        <v>45170</v>
      </c>
      <c r="K1" s="4">
        <v>45200</v>
      </c>
      <c r="L1" s="4">
        <v>45231</v>
      </c>
      <c r="M1" s="4">
        <v>45261</v>
      </c>
      <c r="N1" s="4">
        <v>45292</v>
      </c>
    </row>
    <row r="2" spans="1:16" x14ac:dyDescent="0.2">
      <c r="A2" s="37"/>
      <c r="O2" s="38"/>
    </row>
    <row r="3" spans="1:16" x14ac:dyDescent="0.2">
      <c r="A3" s="39" t="s">
        <v>31</v>
      </c>
      <c r="B3" s="40">
        <v>441805.68</v>
      </c>
      <c r="C3" s="40">
        <v>333785.40000000002</v>
      </c>
      <c r="D3" s="40">
        <v>300703.24</v>
      </c>
      <c r="E3" s="40">
        <v>300703.24</v>
      </c>
      <c r="F3" s="40">
        <v>640285.66</v>
      </c>
      <c r="G3" s="40">
        <v>308729.14</v>
      </c>
      <c r="H3" s="40">
        <v>356382</v>
      </c>
      <c r="I3" s="40">
        <v>264077.03999999998</v>
      </c>
      <c r="J3" s="40">
        <v>167205.21000000002</v>
      </c>
      <c r="K3" s="40">
        <v>309714.92000000004</v>
      </c>
      <c r="L3" s="40">
        <v>268626.07</v>
      </c>
      <c r="M3" s="40">
        <v>225135.46000000002</v>
      </c>
      <c r="N3" s="40">
        <f t="shared" ref="N3" si="0">N4-N5</f>
        <v>235888.28</v>
      </c>
      <c r="P3" s="41"/>
    </row>
    <row r="4" spans="1:16" x14ac:dyDescent="0.2">
      <c r="A4" s="42" t="s">
        <v>32</v>
      </c>
      <c r="B4" s="43">
        <v>510121.25</v>
      </c>
      <c r="C4" s="43">
        <v>457685.68</v>
      </c>
      <c r="D4" s="43">
        <v>413401.06</v>
      </c>
      <c r="E4" s="43">
        <v>413401.06</v>
      </c>
      <c r="F4" s="43">
        <v>703431.64</v>
      </c>
      <c r="G4" s="43">
        <v>421481.88</v>
      </c>
      <c r="H4" s="43">
        <v>451208.70999999996</v>
      </c>
      <c r="I4" s="43">
        <v>432109.04</v>
      </c>
      <c r="J4" s="43">
        <v>305733.7</v>
      </c>
      <c r="K4" s="43">
        <v>394198.09</v>
      </c>
      <c r="L4" s="43">
        <v>334989.11</v>
      </c>
      <c r="M4" s="43">
        <v>292143.27</v>
      </c>
      <c r="N4" s="43">
        <v>323889.37</v>
      </c>
      <c r="O4" s="44"/>
    </row>
    <row r="5" spans="1:16" x14ac:dyDescent="0.2">
      <c r="A5" s="45" t="s">
        <v>33</v>
      </c>
      <c r="B5" s="43">
        <v>68315.569999999992</v>
      </c>
      <c r="C5" s="43">
        <v>123900.28</v>
      </c>
      <c r="D5" s="43">
        <v>112697.81999999999</v>
      </c>
      <c r="E5" s="43">
        <v>112697.81999999999</v>
      </c>
      <c r="F5" s="43">
        <v>63145.979999999996</v>
      </c>
      <c r="G5" s="43">
        <v>112752.73999999999</v>
      </c>
      <c r="H5" s="43">
        <v>94826.709999999992</v>
      </c>
      <c r="I5" s="43">
        <v>168032</v>
      </c>
      <c r="J5" s="43">
        <v>138528.49</v>
      </c>
      <c r="K5" s="43">
        <v>84483.17</v>
      </c>
      <c r="L5" s="43">
        <v>66363.039999999994</v>
      </c>
      <c r="M5" s="43">
        <v>67007.81</v>
      </c>
      <c r="N5" s="43">
        <v>88001.09</v>
      </c>
      <c r="O5" s="44"/>
    </row>
    <row r="6" spans="1:16" x14ac:dyDescent="0.2">
      <c r="A6" s="45"/>
    </row>
    <row r="7" spans="1:16" x14ac:dyDescent="0.2">
      <c r="A7" s="45" t="s">
        <v>34</v>
      </c>
      <c r="B7" s="46">
        <v>75542537.319999978</v>
      </c>
      <c r="C7" s="46">
        <v>57979324.75999999</v>
      </c>
      <c r="D7" s="46">
        <v>50020127.640000008</v>
      </c>
      <c r="E7" s="46">
        <v>66612549.879999995</v>
      </c>
      <c r="F7" s="46">
        <v>38120744.170000002</v>
      </c>
      <c r="G7" s="46">
        <v>45251954.369999997</v>
      </c>
      <c r="H7" s="46">
        <v>42333294.510000005</v>
      </c>
      <c r="I7" s="46">
        <v>48547964.57</v>
      </c>
      <c r="J7" s="46">
        <f>'DEK TURNOVER'!K14+'DEK TURNOVER'!K18+'DEK TURNOVER'!K22+'DEK TURNOVER'!K24</f>
        <v>49591625.600000001</v>
      </c>
      <c r="K7" s="46">
        <v>42141491.990000002</v>
      </c>
      <c r="L7" s="46">
        <v>41793291.949999988</v>
      </c>
      <c r="M7" s="46">
        <v>59823029.420000002</v>
      </c>
      <c r="N7" s="46">
        <f>'DEK TURNOVER'!O14+'DEK TURNOVER'!O18+'DEK TURNOVER'!O22+'DEK TURNOVER'!O24</f>
        <v>71563336.879999995</v>
      </c>
    </row>
    <row r="8" spans="1:16" x14ac:dyDescent="0.2">
      <c r="A8" s="45"/>
    </row>
    <row r="9" spans="1:16" x14ac:dyDescent="0.2">
      <c r="A9" s="45" t="s">
        <v>35</v>
      </c>
      <c r="B9" s="41">
        <v>2925043.98</v>
      </c>
      <c r="C9" s="41">
        <v>3150784.88</v>
      </c>
      <c r="D9" s="41">
        <v>3236295.8500000006</v>
      </c>
      <c r="E9" s="41">
        <v>3561783.5600000005</v>
      </c>
      <c r="F9" s="41">
        <v>4231514.540000001</v>
      </c>
      <c r="G9" s="41">
        <v>4405952.83</v>
      </c>
      <c r="H9" s="41">
        <v>4575186.97</v>
      </c>
      <c r="I9" s="41">
        <v>4596751.6600000011</v>
      </c>
      <c r="J9" s="41">
        <v>4522007.1399999997</v>
      </c>
      <c r="K9" s="41">
        <v>4130018.3000000003</v>
      </c>
      <c r="L9" s="41">
        <v>4005129.78</v>
      </c>
      <c r="M9" s="41">
        <v>3917153.06</v>
      </c>
      <c r="N9" s="41">
        <f t="shared" ref="N9" si="1">SUM(C3:N3)</f>
        <v>3711235.6599999997</v>
      </c>
    </row>
    <row r="10" spans="1:16" x14ac:dyDescent="0.2">
      <c r="A10" s="45" t="s">
        <v>36</v>
      </c>
      <c r="B10" s="41">
        <v>553501080.85000002</v>
      </c>
      <c r="C10" s="41">
        <v>569199619.26999998</v>
      </c>
      <c r="D10" s="41">
        <v>575997753.35000002</v>
      </c>
      <c r="E10" s="41">
        <v>598243902.57000005</v>
      </c>
      <c r="F10" s="41">
        <v>612659632.53999996</v>
      </c>
      <c r="G10" s="41">
        <v>620545539.29999995</v>
      </c>
      <c r="H10" s="41">
        <v>634997919.80000007</v>
      </c>
      <c r="I10" s="41">
        <v>640964180.71000004</v>
      </c>
      <c r="J10" s="41">
        <v>655470489.32000005</v>
      </c>
      <c r="K10" s="41">
        <v>657861583.52999997</v>
      </c>
      <c r="L10" s="41">
        <v>646294992.92999995</v>
      </c>
      <c r="M10" s="41">
        <v>647459811.54999995</v>
      </c>
      <c r="N10" s="41">
        <v>679672544.18999994</v>
      </c>
    </row>
    <row r="11" spans="1:16" x14ac:dyDescent="0.2">
      <c r="A11" s="45"/>
    </row>
    <row r="12" spans="1:16" x14ac:dyDescent="0.2">
      <c r="A12" s="45" t="s">
        <v>37</v>
      </c>
      <c r="B12" s="47">
        <v>5.2846219839500063E-3</v>
      </c>
      <c r="C12" s="47">
        <v>5.5354655437768741E-3</v>
      </c>
      <c r="D12" s="47">
        <v>5.6185910989716894E-3</v>
      </c>
      <c r="E12" s="47">
        <v>5.9537314876071624E-3</v>
      </c>
      <c r="F12" s="47">
        <v>6.9067950869502234E-3</v>
      </c>
      <c r="G12" s="47">
        <v>7.1001281146426259E-3</v>
      </c>
      <c r="H12" s="47">
        <v>7.2050424534319856E-3</v>
      </c>
      <c r="I12" s="47">
        <v>7.1716201908633183E-3</v>
      </c>
      <c r="J12" s="47">
        <v>6.8988722050495853E-3</v>
      </c>
      <c r="K12" s="47">
        <v>6.2779441806570576E-3</v>
      </c>
      <c r="L12" s="47">
        <v>6.1970614406938384E-3</v>
      </c>
      <c r="M12" s="47">
        <v>6.0500327435342276E-3</v>
      </c>
      <c r="N12" s="47">
        <f t="shared" ref="N12" si="2">N9/N10</f>
        <v>5.4603289359332098E-3</v>
      </c>
    </row>
    <row r="13" spans="1:16" x14ac:dyDescent="0.2">
      <c r="A13" s="45"/>
    </row>
    <row r="14" spans="1:16" x14ac:dyDescent="0.2">
      <c r="A14" s="14" t="s">
        <v>38</v>
      </c>
    </row>
    <row r="15" spans="1:16" x14ac:dyDescent="0.2">
      <c r="A15" s="2" t="s">
        <v>39</v>
      </c>
      <c r="B15" s="19">
        <v>0.33339999999999997</v>
      </c>
      <c r="C15" s="19">
        <v>0.33339999999999997</v>
      </c>
      <c r="D15" s="19">
        <v>0.33339999999999997</v>
      </c>
      <c r="E15" s="19">
        <v>0.33339999999999997</v>
      </c>
      <c r="F15" s="19">
        <v>0.33339999999999997</v>
      </c>
      <c r="G15" s="19">
        <v>0.33339999999999997</v>
      </c>
      <c r="H15" s="19">
        <v>0.33339999999999997</v>
      </c>
      <c r="I15" s="19">
        <v>0.33339999999999997</v>
      </c>
      <c r="J15" s="19">
        <v>0.33339999999999997</v>
      </c>
      <c r="K15" s="19">
        <v>0.33339999999999997</v>
      </c>
      <c r="L15" s="19">
        <v>0.33339999999999997</v>
      </c>
      <c r="M15" s="19">
        <v>0.33339999999999997</v>
      </c>
      <c r="N15" s="19">
        <v>0.33339999999999997</v>
      </c>
    </row>
    <row r="16" spans="1:16" x14ac:dyDescent="0.2">
      <c r="A16" s="2" t="s">
        <v>40</v>
      </c>
      <c r="B16" s="19">
        <v>0.33329999999999999</v>
      </c>
      <c r="C16" s="19">
        <v>0.33329999999999999</v>
      </c>
      <c r="D16" s="19">
        <v>0.33329999999999999</v>
      </c>
      <c r="E16" s="19">
        <v>0.33329999999999999</v>
      </c>
      <c r="F16" s="19">
        <v>0.33329999999999999</v>
      </c>
      <c r="G16" s="19">
        <v>0.33329999999999999</v>
      </c>
      <c r="H16" s="19">
        <v>0.33329999999999999</v>
      </c>
      <c r="I16" s="19">
        <v>0.33329999999999999</v>
      </c>
      <c r="J16" s="19">
        <v>0.33329999999999999</v>
      </c>
      <c r="K16" s="19">
        <v>0.33329999999999999</v>
      </c>
      <c r="L16" s="19">
        <v>0.33329999999999999</v>
      </c>
      <c r="M16" s="19">
        <v>0.33329999999999999</v>
      </c>
      <c r="N16" s="19">
        <v>0.33329999999999999</v>
      </c>
    </row>
    <row r="17" spans="1:14" x14ac:dyDescent="0.2">
      <c r="A17" s="2" t="s">
        <v>41</v>
      </c>
      <c r="B17" s="19">
        <v>0.33329999999999999</v>
      </c>
      <c r="C17" s="19">
        <v>0.33329999999999999</v>
      </c>
      <c r="D17" s="19">
        <v>0.33329999999999999</v>
      </c>
      <c r="E17" s="19">
        <v>0.33329999999999999</v>
      </c>
      <c r="F17" s="19">
        <v>0.33329999999999999</v>
      </c>
      <c r="G17" s="19">
        <v>0.33329999999999999</v>
      </c>
      <c r="H17" s="19">
        <v>0.33329999999999999</v>
      </c>
      <c r="I17" s="19">
        <v>0.33329999999999999</v>
      </c>
      <c r="J17" s="19">
        <v>0.33329999999999999</v>
      </c>
      <c r="K17" s="19">
        <v>0.33329999999999999</v>
      </c>
      <c r="L17" s="19">
        <v>0.33329999999999999</v>
      </c>
      <c r="M17" s="19">
        <v>0.33329999999999999</v>
      </c>
      <c r="N17" s="19">
        <v>0.33329999999999999</v>
      </c>
    </row>
    <row r="18" spans="1:14" x14ac:dyDescent="0.2">
      <c r="A18" s="2" t="s">
        <v>42</v>
      </c>
      <c r="B18" s="19">
        <v>1</v>
      </c>
      <c r="C18" s="19">
        <v>1</v>
      </c>
      <c r="D18" s="19">
        <v>1</v>
      </c>
      <c r="E18" s="19">
        <v>1</v>
      </c>
      <c r="F18" s="19">
        <v>1</v>
      </c>
      <c r="G18" s="19">
        <v>1</v>
      </c>
      <c r="H18" s="19">
        <v>1</v>
      </c>
      <c r="I18" s="19">
        <v>1</v>
      </c>
      <c r="J18" s="19">
        <v>1</v>
      </c>
      <c r="K18" s="19">
        <v>1</v>
      </c>
      <c r="L18" s="19">
        <v>1</v>
      </c>
      <c r="M18" s="19">
        <v>1</v>
      </c>
      <c r="N18" s="19">
        <f t="shared" ref="N18" si="3">SUM(N15:N17)</f>
        <v>1</v>
      </c>
    </row>
    <row r="19" spans="1:14" ht="13.5" thickBot="1" x14ac:dyDescent="0.25">
      <c r="A19" s="2"/>
    </row>
    <row r="20" spans="1:14" ht="13.5" thickBot="1" x14ac:dyDescent="0.25">
      <c r="A20" s="1" t="s">
        <v>43</v>
      </c>
      <c r="B20" s="48">
        <v>4.3043992920647626E-3</v>
      </c>
      <c r="C20" s="48">
        <v>4.4374150977603399E-3</v>
      </c>
      <c r="D20" s="48">
        <v>4.5584964184367631E-3</v>
      </c>
      <c r="E20" s="48">
        <v>4.6140621301547094E-3</v>
      </c>
      <c r="F20" s="48">
        <v>4.85468367196548E-3</v>
      </c>
      <c r="G20" s="48">
        <v>4.8996804417362396E-3</v>
      </c>
      <c r="H20" s="48">
        <v>5.03621328880253E-3</v>
      </c>
      <c r="I20" s="48">
        <v>5.17105844912442E-3</v>
      </c>
      <c r="J20" s="48">
        <v>5.1809772882975341E-3</v>
      </c>
      <c r="K20" s="48">
        <v>5.3390867341228023E-3</v>
      </c>
      <c r="L20" s="48">
        <v>5.4363724256672602E-3</v>
      </c>
      <c r="M20" s="48">
        <v>5.3980982835472348E-3</v>
      </c>
      <c r="N20" s="48">
        <v>5.3713079020860496E-3</v>
      </c>
    </row>
    <row r="21" spans="1:14" x14ac:dyDescent="0.2">
      <c r="A21" s="45"/>
    </row>
    <row r="22" spans="1:14" x14ac:dyDescent="0.2">
      <c r="A22" s="45"/>
    </row>
    <row r="23" spans="1:14" x14ac:dyDescent="0.2">
      <c r="A23" s="45"/>
    </row>
    <row r="24" spans="1:14" x14ac:dyDescent="0.2">
      <c r="A24" s="45"/>
    </row>
    <row r="25" spans="1:14" x14ac:dyDescent="0.2">
      <c r="A25" s="45"/>
    </row>
    <row r="26" spans="1:14" x14ac:dyDescent="0.2">
      <c r="A26" s="45"/>
    </row>
    <row r="27" spans="1:14" x14ac:dyDescent="0.2">
      <c r="A27" s="45"/>
    </row>
    <row r="28" spans="1:14" x14ac:dyDescent="0.2">
      <c r="A28" s="45"/>
    </row>
    <row r="29" spans="1:14" x14ac:dyDescent="0.2">
      <c r="A29" s="45"/>
    </row>
    <row r="30" spans="1:14" x14ac:dyDescent="0.2">
      <c r="A30" s="45"/>
    </row>
    <row r="31" spans="1:14" x14ac:dyDescent="0.2">
      <c r="A31" s="45"/>
    </row>
    <row r="32" spans="1:14" x14ac:dyDescent="0.2">
      <c r="A32" s="45"/>
    </row>
    <row r="33" spans="1:1" x14ac:dyDescent="0.2">
      <c r="A33" s="45"/>
    </row>
    <row r="34" spans="1:1" x14ac:dyDescent="0.2">
      <c r="A34" s="45"/>
    </row>
    <row r="35" spans="1:1" x14ac:dyDescent="0.2">
      <c r="A35" s="45"/>
    </row>
    <row r="36" spans="1:1" x14ac:dyDescent="0.2">
      <c r="A36" s="45"/>
    </row>
    <row r="37" spans="1:1" x14ac:dyDescent="0.2">
      <c r="A37" s="45"/>
    </row>
    <row r="38" spans="1:1" x14ac:dyDescent="0.2">
      <c r="A38" s="45"/>
    </row>
    <row r="39" spans="1:1" x14ac:dyDescent="0.2">
      <c r="A39" s="45"/>
    </row>
    <row r="40" spans="1:1" x14ac:dyDescent="0.2">
      <c r="A40" s="45"/>
    </row>
    <row r="41" spans="1:1" x14ac:dyDescent="0.2">
      <c r="A41" s="45"/>
    </row>
    <row r="42" spans="1:1" x14ac:dyDescent="0.2">
      <c r="A42" s="45"/>
    </row>
    <row r="43" spans="1:1" x14ac:dyDescent="0.2">
      <c r="A43" s="45"/>
    </row>
    <row r="44" spans="1:1" x14ac:dyDescent="0.2">
      <c r="A44" s="45"/>
    </row>
    <row r="45" spans="1:1" x14ac:dyDescent="0.2">
      <c r="A45" s="45"/>
    </row>
    <row r="46" spans="1:1" x14ac:dyDescent="0.2">
      <c r="A46" s="45"/>
    </row>
    <row r="47" spans="1:1" x14ac:dyDescent="0.2">
      <c r="A47" s="45"/>
    </row>
    <row r="48" spans="1:1" x14ac:dyDescent="0.2">
      <c r="A48" s="45"/>
    </row>
    <row r="49" spans="1:1" x14ac:dyDescent="0.2">
      <c r="A49" s="45"/>
    </row>
    <row r="50" spans="1:1" x14ac:dyDescent="0.2">
      <c r="A50" s="45"/>
    </row>
    <row r="51" spans="1:1" x14ac:dyDescent="0.2">
      <c r="A51" s="45"/>
    </row>
    <row r="52" spans="1:1" x14ac:dyDescent="0.2">
      <c r="A52" s="45"/>
    </row>
    <row r="53" spans="1:1" x14ac:dyDescent="0.2">
      <c r="A53" s="45"/>
    </row>
    <row r="54" spans="1:1" x14ac:dyDescent="0.2">
      <c r="A54" s="45"/>
    </row>
    <row r="55" spans="1:1" x14ac:dyDescent="0.2">
      <c r="A55" s="45"/>
    </row>
    <row r="56" spans="1:1" x14ac:dyDescent="0.2">
      <c r="A56" s="45"/>
    </row>
    <row r="57" spans="1:1" x14ac:dyDescent="0.2">
      <c r="A57" s="45"/>
    </row>
    <row r="58" spans="1:1" x14ac:dyDescent="0.2">
      <c r="A58" s="45"/>
    </row>
    <row r="59" spans="1:1" x14ac:dyDescent="0.2">
      <c r="A59" s="45"/>
    </row>
    <row r="60" spans="1:1" x14ac:dyDescent="0.2">
      <c r="A60" s="45"/>
    </row>
    <row r="61" spans="1:1" x14ac:dyDescent="0.2">
      <c r="A61" s="45"/>
    </row>
    <row r="62" spans="1:1" x14ac:dyDescent="0.2">
      <c r="A62" s="45"/>
    </row>
    <row r="63" spans="1:1" x14ac:dyDescent="0.2">
      <c r="A63" s="45"/>
    </row>
    <row r="64" spans="1:1" x14ac:dyDescent="0.2">
      <c r="A64" s="45"/>
    </row>
    <row r="65" spans="1:1" x14ac:dyDescent="0.2">
      <c r="A65" s="45"/>
    </row>
    <row r="66" spans="1:1" x14ac:dyDescent="0.2">
      <c r="A66" s="45"/>
    </row>
    <row r="67" spans="1:1" x14ac:dyDescent="0.2">
      <c r="A67" s="45"/>
    </row>
    <row r="68" spans="1:1" x14ac:dyDescent="0.2">
      <c r="A68" s="45"/>
    </row>
    <row r="69" spans="1:1" x14ac:dyDescent="0.2">
      <c r="A69" s="45"/>
    </row>
    <row r="70" spans="1:1" x14ac:dyDescent="0.2">
      <c r="A70" s="45"/>
    </row>
    <row r="71" spans="1:1" x14ac:dyDescent="0.2">
      <c r="A71" s="45"/>
    </row>
    <row r="72" spans="1:1" x14ac:dyDescent="0.2">
      <c r="A72" s="45"/>
    </row>
    <row r="73" spans="1:1" x14ac:dyDescent="0.2">
      <c r="A73" s="45"/>
    </row>
    <row r="74" spans="1:1" x14ac:dyDescent="0.2">
      <c r="A74" s="45"/>
    </row>
    <row r="75" spans="1:1" x14ac:dyDescent="0.2">
      <c r="A75" s="45"/>
    </row>
    <row r="76" spans="1:1" x14ac:dyDescent="0.2">
      <c r="A76" s="45"/>
    </row>
    <row r="77" spans="1:1" x14ac:dyDescent="0.2">
      <c r="A77" s="45"/>
    </row>
    <row r="78" spans="1:1" x14ac:dyDescent="0.2">
      <c r="A78" s="45"/>
    </row>
    <row r="79" spans="1:1" x14ac:dyDescent="0.2">
      <c r="A79" s="45"/>
    </row>
    <row r="80" spans="1:1" x14ac:dyDescent="0.2">
      <c r="A80" s="45"/>
    </row>
    <row r="81" spans="1:1" x14ac:dyDescent="0.2">
      <c r="A81" s="45"/>
    </row>
    <row r="82" spans="1:1" x14ac:dyDescent="0.2">
      <c r="A82" s="45"/>
    </row>
    <row r="83" spans="1:1" x14ac:dyDescent="0.2">
      <c r="A83" s="45"/>
    </row>
    <row r="84" spans="1:1" x14ac:dyDescent="0.2">
      <c r="A84" s="45"/>
    </row>
    <row r="85" spans="1:1" x14ac:dyDescent="0.2">
      <c r="A85" s="45"/>
    </row>
    <row r="86" spans="1:1" x14ac:dyDescent="0.2">
      <c r="A86" s="45"/>
    </row>
    <row r="87" spans="1:1" x14ac:dyDescent="0.2">
      <c r="A87" s="45"/>
    </row>
    <row r="88" spans="1:1" x14ac:dyDescent="0.2">
      <c r="A88" s="45"/>
    </row>
    <row r="89" spans="1:1" x14ac:dyDescent="0.2">
      <c r="A89" s="45"/>
    </row>
    <row r="90" spans="1:1" x14ac:dyDescent="0.2">
      <c r="A90" s="45"/>
    </row>
    <row r="91" spans="1:1" x14ac:dyDescent="0.2">
      <c r="A91" s="45"/>
    </row>
    <row r="92" spans="1:1" x14ac:dyDescent="0.2">
      <c r="A92" s="45"/>
    </row>
    <row r="93" spans="1:1" x14ac:dyDescent="0.2">
      <c r="A93" s="45"/>
    </row>
    <row r="94" spans="1:1" x14ac:dyDescent="0.2">
      <c r="A94" s="45"/>
    </row>
    <row r="95" spans="1:1" x14ac:dyDescent="0.2">
      <c r="A95" s="45"/>
    </row>
    <row r="96" spans="1:1" x14ac:dyDescent="0.2">
      <c r="A96" s="45"/>
    </row>
    <row r="97" spans="1:1" x14ac:dyDescent="0.2">
      <c r="A97" s="45"/>
    </row>
    <row r="98" spans="1:1" x14ac:dyDescent="0.2">
      <c r="A98" s="45"/>
    </row>
    <row r="99" spans="1:1" x14ac:dyDescent="0.2">
      <c r="A99" s="45"/>
    </row>
    <row r="100" spans="1:1" x14ac:dyDescent="0.2">
      <c r="A100" s="45"/>
    </row>
    <row r="101" spans="1:1" x14ac:dyDescent="0.2">
      <c r="A101" s="45"/>
    </row>
    <row r="102" spans="1:1" x14ac:dyDescent="0.2">
      <c r="A102" s="45"/>
    </row>
    <row r="103" spans="1:1" x14ac:dyDescent="0.2">
      <c r="A103" s="45"/>
    </row>
    <row r="104" spans="1:1" x14ac:dyDescent="0.2">
      <c r="A104" s="45"/>
    </row>
    <row r="105" spans="1:1" x14ac:dyDescent="0.2">
      <c r="A105" s="45"/>
    </row>
    <row r="106" spans="1:1" x14ac:dyDescent="0.2">
      <c r="A106" s="45"/>
    </row>
    <row r="107" spans="1:1" x14ac:dyDescent="0.2">
      <c r="A107" s="45"/>
    </row>
    <row r="108" spans="1:1" x14ac:dyDescent="0.2">
      <c r="A108" s="45"/>
    </row>
    <row r="109" spans="1:1" x14ac:dyDescent="0.2">
      <c r="A109" s="45"/>
    </row>
    <row r="110" spans="1:1" x14ac:dyDescent="0.2">
      <c r="A110" s="45"/>
    </row>
    <row r="111" spans="1:1" x14ac:dyDescent="0.2">
      <c r="A111" s="45"/>
    </row>
    <row r="112" spans="1:1" x14ac:dyDescent="0.2">
      <c r="A112" s="45"/>
    </row>
    <row r="113" spans="1:1" x14ac:dyDescent="0.2">
      <c r="A113" s="45"/>
    </row>
    <row r="114" spans="1:1" x14ac:dyDescent="0.2">
      <c r="A114" s="45"/>
    </row>
    <row r="115" spans="1:1" x14ac:dyDescent="0.2">
      <c r="A115" s="45"/>
    </row>
    <row r="116" spans="1:1" x14ac:dyDescent="0.2">
      <c r="A116" s="45"/>
    </row>
    <row r="117" spans="1:1" x14ac:dyDescent="0.2">
      <c r="A117" s="45"/>
    </row>
    <row r="118" spans="1:1" x14ac:dyDescent="0.2">
      <c r="A118" s="45"/>
    </row>
    <row r="119" spans="1:1" x14ac:dyDescent="0.2">
      <c r="A119" s="45"/>
    </row>
    <row r="120" spans="1:1" x14ac:dyDescent="0.2">
      <c r="A120" s="45"/>
    </row>
    <row r="121" spans="1:1" x14ac:dyDescent="0.2">
      <c r="A121" s="45"/>
    </row>
    <row r="122" spans="1:1" x14ac:dyDescent="0.2">
      <c r="A122" s="45"/>
    </row>
    <row r="123" spans="1:1" x14ac:dyDescent="0.2">
      <c r="A123" s="45"/>
    </row>
    <row r="124" spans="1:1" x14ac:dyDescent="0.2">
      <c r="A124" s="45"/>
    </row>
    <row r="125" spans="1:1" x14ac:dyDescent="0.2">
      <c r="A125" s="45"/>
    </row>
    <row r="126" spans="1:1" x14ac:dyDescent="0.2">
      <c r="A126" s="45"/>
    </row>
    <row r="127" spans="1:1" x14ac:dyDescent="0.2">
      <c r="A127" s="45"/>
    </row>
    <row r="128" spans="1:1" x14ac:dyDescent="0.2">
      <c r="A128" s="45"/>
    </row>
    <row r="129" spans="1:1" x14ac:dyDescent="0.2">
      <c r="A129" s="45"/>
    </row>
    <row r="130" spans="1:1" x14ac:dyDescent="0.2">
      <c r="A130" s="45"/>
    </row>
    <row r="131" spans="1:1" x14ac:dyDescent="0.2">
      <c r="A131" s="45"/>
    </row>
    <row r="132" spans="1:1" x14ac:dyDescent="0.2">
      <c r="A132" s="45"/>
    </row>
    <row r="133" spans="1:1" x14ac:dyDescent="0.2">
      <c r="A133" s="45"/>
    </row>
    <row r="134" spans="1:1" x14ac:dyDescent="0.2">
      <c r="A134" s="45"/>
    </row>
    <row r="135" spans="1:1" x14ac:dyDescent="0.2">
      <c r="A135" s="45"/>
    </row>
    <row r="136" spans="1:1" x14ac:dyDescent="0.2">
      <c r="A136" s="45"/>
    </row>
    <row r="137" spans="1:1" x14ac:dyDescent="0.2">
      <c r="A137" s="45"/>
    </row>
    <row r="138" spans="1:1" x14ac:dyDescent="0.2">
      <c r="A138" s="45"/>
    </row>
    <row r="139" spans="1:1" x14ac:dyDescent="0.2">
      <c r="A139" s="45"/>
    </row>
    <row r="140" spans="1:1" x14ac:dyDescent="0.2">
      <c r="A140" s="45"/>
    </row>
    <row r="141" spans="1:1" x14ac:dyDescent="0.2">
      <c r="A141" s="45"/>
    </row>
    <row r="142" spans="1:1" x14ac:dyDescent="0.2">
      <c r="A142" s="45"/>
    </row>
    <row r="143" spans="1:1" x14ac:dyDescent="0.2">
      <c r="A143" s="45"/>
    </row>
    <row r="144" spans="1:1" x14ac:dyDescent="0.2">
      <c r="A144" s="45"/>
    </row>
    <row r="145" spans="1:1" x14ac:dyDescent="0.2">
      <c r="A145" s="45"/>
    </row>
    <row r="146" spans="1:1" x14ac:dyDescent="0.2">
      <c r="A146" s="45"/>
    </row>
    <row r="147" spans="1:1" x14ac:dyDescent="0.2">
      <c r="A147" s="45"/>
    </row>
    <row r="148" spans="1:1" x14ac:dyDescent="0.2">
      <c r="A148" s="45"/>
    </row>
    <row r="149" spans="1:1" x14ac:dyDescent="0.2">
      <c r="A149" s="45"/>
    </row>
    <row r="150" spans="1:1" x14ac:dyDescent="0.2">
      <c r="A150" s="45"/>
    </row>
    <row r="151" spans="1:1" x14ac:dyDescent="0.2">
      <c r="A151" s="45"/>
    </row>
    <row r="152" spans="1:1" x14ac:dyDescent="0.2">
      <c r="A152" s="45"/>
    </row>
    <row r="153" spans="1:1" x14ac:dyDescent="0.2">
      <c r="A153" s="45"/>
    </row>
    <row r="154" spans="1:1" x14ac:dyDescent="0.2">
      <c r="A154" s="45"/>
    </row>
    <row r="155" spans="1:1" x14ac:dyDescent="0.2">
      <c r="A155" s="45"/>
    </row>
    <row r="156" spans="1:1" x14ac:dyDescent="0.2">
      <c r="A156" s="45"/>
    </row>
    <row r="157" spans="1:1" x14ac:dyDescent="0.2">
      <c r="A157" s="45"/>
    </row>
    <row r="158" spans="1:1" x14ac:dyDescent="0.2">
      <c r="A158" s="45"/>
    </row>
    <row r="159" spans="1:1" x14ac:dyDescent="0.2">
      <c r="A159" s="45"/>
    </row>
    <row r="160" spans="1:1" x14ac:dyDescent="0.2">
      <c r="A160" s="45"/>
    </row>
    <row r="161" spans="1:1" x14ac:dyDescent="0.2">
      <c r="A161" s="45"/>
    </row>
    <row r="162" spans="1:1" x14ac:dyDescent="0.2">
      <c r="A162" s="45"/>
    </row>
    <row r="163" spans="1:1" x14ac:dyDescent="0.2">
      <c r="A163" s="45"/>
    </row>
    <row r="164" spans="1:1" x14ac:dyDescent="0.2">
      <c r="A164" s="45"/>
    </row>
    <row r="165" spans="1:1" x14ac:dyDescent="0.2">
      <c r="A165" s="45"/>
    </row>
    <row r="166" spans="1:1" x14ac:dyDescent="0.2">
      <c r="A166" s="45"/>
    </row>
    <row r="167" spans="1:1" x14ac:dyDescent="0.2">
      <c r="A167" s="45"/>
    </row>
    <row r="168" spans="1:1" x14ac:dyDescent="0.2">
      <c r="A168" s="45"/>
    </row>
    <row r="169" spans="1:1" x14ac:dyDescent="0.2">
      <c r="A169" s="45"/>
    </row>
    <row r="170" spans="1:1" x14ac:dyDescent="0.2">
      <c r="A170" s="45"/>
    </row>
    <row r="171" spans="1:1" x14ac:dyDescent="0.2">
      <c r="A171" s="45"/>
    </row>
    <row r="172" spans="1:1" x14ac:dyDescent="0.2">
      <c r="A172" s="45"/>
    </row>
    <row r="173" spans="1:1" x14ac:dyDescent="0.2">
      <c r="A173" s="45"/>
    </row>
    <row r="174" spans="1:1" x14ac:dyDescent="0.2">
      <c r="A174" s="45"/>
    </row>
    <row r="175" spans="1:1" x14ac:dyDescent="0.2">
      <c r="A175" s="45"/>
    </row>
    <row r="176" spans="1:1" x14ac:dyDescent="0.2">
      <c r="A176" s="45"/>
    </row>
    <row r="177" spans="1:1" x14ac:dyDescent="0.2">
      <c r="A177" s="45"/>
    </row>
    <row r="178" spans="1:1" x14ac:dyDescent="0.2">
      <c r="A178" s="45"/>
    </row>
    <row r="179" spans="1:1" x14ac:dyDescent="0.2">
      <c r="A179" s="45"/>
    </row>
    <row r="180" spans="1:1" x14ac:dyDescent="0.2">
      <c r="A180" s="45"/>
    </row>
    <row r="181" spans="1:1" x14ac:dyDescent="0.2">
      <c r="A181" s="45"/>
    </row>
    <row r="182" spans="1:1" x14ac:dyDescent="0.2">
      <c r="A182" s="45"/>
    </row>
    <row r="183" spans="1:1" x14ac:dyDescent="0.2">
      <c r="A183" s="45"/>
    </row>
    <row r="184" spans="1:1" x14ac:dyDescent="0.2">
      <c r="A184" s="45"/>
    </row>
    <row r="185" spans="1:1" x14ac:dyDescent="0.2">
      <c r="A185" s="45"/>
    </row>
    <row r="186" spans="1:1" x14ac:dyDescent="0.2">
      <c r="A186" s="45"/>
    </row>
    <row r="187" spans="1:1" x14ac:dyDescent="0.2">
      <c r="A187" s="45"/>
    </row>
    <row r="188" spans="1:1" x14ac:dyDescent="0.2">
      <c r="A188" s="45"/>
    </row>
    <row r="189" spans="1:1" x14ac:dyDescent="0.2">
      <c r="A189" s="45"/>
    </row>
    <row r="190" spans="1:1" x14ac:dyDescent="0.2">
      <c r="A190" s="45"/>
    </row>
    <row r="191" spans="1:1" x14ac:dyDescent="0.2">
      <c r="A191" s="45"/>
    </row>
    <row r="192" spans="1:1" x14ac:dyDescent="0.2">
      <c r="A192" s="45"/>
    </row>
    <row r="193" spans="1:1" x14ac:dyDescent="0.2">
      <c r="A193" s="45"/>
    </row>
    <row r="194" spans="1:1" x14ac:dyDescent="0.2">
      <c r="A194" s="45"/>
    </row>
    <row r="195" spans="1:1" x14ac:dyDescent="0.2">
      <c r="A195" s="45"/>
    </row>
    <row r="196" spans="1:1" x14ac:dyDescent="0.2">
      <c r="A196" s="45"/>
    </row>
    <row r="197" spans="1:1" x14ac:dyDescent="0.2">
      <c r="A197" s="45"/>
    </row>
    <row r="198" spans="1:1" x14ac:dyDescent="0.2">
      <c r="A198" s="45"/>
    </row>
    <row r="199" spans="1:1" x14ac:dyDescent="0.2">
      <c r="A199" s="45"/>
    </row>
    <row r="200" spans="1:1" x14ac:dyDescent="0.2">
      <c r="A200" s="45"/>
    </row>
    <row r="201" spans="1:1" x14ac:dyDescent="0.2">
      <c r="A201" s="45"/>
    </row>
    <row r="202" spans="1:1" x14ac:dyDescent="0.2">
      <c r="A202" s="45"/>
    </row>
    <row r="203" spans="1:1" x14ac:dyDescent="0.2">
      <c r="A203" s="45"/>
    </row>
    <row r="204" spans="1:1" x14ac:dyDescent="0.2">
      <c r="A204" s="45"/>
    </row>
    <row r="205" spans="1:1" x14ac:dyDescent="0.2">
      <c r="A205" s="45"/>
    </row>
    <row r="206" spans="1:1" x14ac:dyDescent="0.2">
      <c r="A206" s="45"/>
    </row>
    <row r="207" spans="1:1" x14ac:dyDescent="0.2">
      <c r="A207" s="45"/>
    </row>
    <row r="208" spans="1:1" x14ac:dyDescent="0.2">
      <c r="A208" s="45"/>
    </row>
    <row r="209" spans="1:1" x14ac:dyDescent="0.2">
      <c r="A209" s="45"/>
    </row>
    <row r="210" spans="1:1" x14ac:dyDescent="0.2">
      <c r="A210" s="45"/>
    </row>
    <row r="211" spans="1:1" x14ac:dyDescent="0.2">
      <c r="A211" s="45"/>
    </row>
    <row r="212" spans="1:1" x14ac:dyDescent="0.2">
      <c r="A212" s="45"/>
    </row>
    <row r="213" spans="1:1" x14ac:dyDescent="0.2">
      <c r="A213" s="45"/>
    </row>
    <row r="214" spans="1:1" x14ac:dyDescent="0.2">
      <c r="A214" s="45"/>
    </row>
    <row r="215" spans="1:1" x14ac:dyDescent="0.2">
      <c r="A215" s="45"/>
    </row>
    <row r="216" spans="1:1" x14ac:dyDescent="0.2">
      <c r="A216" s="45"/>
    </row>
    <row r="217" spans="1:1" x14ac:dyDescent="0.2">
      <c r="A217" s="45"/>
    </row>
    <row r="218" spans="1:1" x14ac:dyDescent="0.2">
      <c r="A218" s="45"/>
    </row>
    <row r="219" spans="1:1" x14ac:dyDescent="0.2">
      <c r="A219" s="45"/>
    </row>
    <row r="220" spans="1:1" x14ac:dyDescent="0.2">
      <c r="A220" s="45"/>
    </row>
    <row r="221" spans="1:1" x14ac:dyDescent="0.2">
      <c r="A221" s="45"/>
    </row>
    <row r="222" spans="1:1" x14ac:dyDescent="0.2">
      <c r="A222" s="45"/>
    </row>
    <row r="223" spans="1:1" x14ac:dyDescent="0.2">
      <c r="A223" s="45"/>
    </row>
    <row r="224" spans="1:1" x14ac:dyDescent="0.2">
      <c r="A224" s="45"/>
    </row>
    <row r="225" spans="1:1" x14ac:dyDescent="0.2">
      <c r="A225" s="45"/>
    </row>
    <row r="226" spans="1:1" x14ac:dyDescent="0.2">
      <c r="A226" s="45"/>
    </row>
    <row r="227" spans="1:1" x14ac:dyDescent="0.2">
      <c r="A227" s="45"/>
    </row>
    <row r="228" spans="1:1" x14ac:dyDescent="0.2">
      <c r="A228" s="45"/>
    </row>
    <row r="229" spans="1:1" x14ac:dyDescent="0.2">
      <c r="A229" s="45"/>
    </row>
    <row r="230" spans="1:1" x14ac:dyDescent="0.2">
      <c r="A230" s="45"/>
    </row>
    <row r="231" spans="1:1" x14ac:dyDescent="0.2">
      <c r="A231" s="45"/>
    </row>
    <row r="232" spans="1:1" x14ac:dyDescent="0.2">
      <c r="A232" s="45"/>
    </row>
    <row r="233" spans="1:1" x14ac:dyDescent="0.2">
      <c r="A233" s="45"/>
    </row>
    <row r="234" spans="1:1" x14ac:dyDescent="0.2">
      <c r="A234" s="45"/>
    </row>
    <row r="235" spans="1:1" x14ac:dyDescent="0.2">
      <c r="A235" s="45"/>
    </row>
    <row r="236" spans="1:1" x14ac:dyDescent="0.2">
      <c r="A236" s="45"/>
    </row>
    <row r="237" spans="1:1" x14ac:dyDescent="0.2">
      <c r="A237" s="45"/>
    </row>
    <row r="238" spans="1:1" x14ac:dyDescent="0.2">
      <c r="A238" s="45"/>
    </row>
    <row r="239" spans="1:1" x14ac:dyDescent="0.2">
      <c r="A239" s="45"/>
    </row>
    <row r="240" spans="1:1" x14ac:dyDescent="0.2">
      <c r="A240" s="45"/>
    </row>
    <row r="241" spans="1:1" x14ac:dyDescent="0.2">
      <c r="A241" s="45"/>
    </row>
    <row r="242" spans="1:1" x14ac:dyDescent="0.2">
      <c r="A242" s="45"/>
    </row>
    <row r="243" spans="1:1" x14ac:dyDescent="0.2">
      <c r="A243" s="45"/>
    </row>
    <row r="244" spans="1:1" x14ac:dyDescent="0.2">
      <c r="A244" s="45"/>
    </row>
    <row r="245" spans="1:1" x14ac:dyDescent="0.2">
      <c r="A245" s="45"/>
    </row>
    <row r="246" spans="1:1" x14ac:dyDescent="0.2">
      <c r="A246" s="45"/>
    </row>
    <row r="247" spans="1:1" x14ac:dyDescent="0.2">
      <c r="A247" s="45"/>
    </row>
    <row r="248" spans="1:1" x14ac:dyDescent="0.2">
      <c r="A248" s="45"/>
    </row>
    <row r="249" spans="1:1" x14ac:dyDescent="0.2">
      <c r="A249" s="45"/>
    </row>
    <row r="250" spans="1:1" x14ac:dyDescent="0.2">
      <c r="A250" s="45"/>
    </row>
    <row r="251" spans="1:1" x14ac:dyDescent="0.2">
      <c r="A251" s="45"/>
    </row>
    <row r="252" spans="1:1" x14ac:dyDescent="0.2">
      <c r="A252" s="45"/>
    </row>
    <row r="253" spans="1:1" x14ac:dyDescent="0.2">
      <c r="A253" s="45"/>
    </row>
    <row r="254" spans="1:1" x14ac:dyDescent="0.2">
      <c r="A254" s="45"/>
    </row>
    <row r="255" spans="1:1" x14ac:dyDescent="0.2">
      <c r="A255" s="45"/>
    </row>
    <row r="256" spans="1:1" x14ac:dyDescent="0.2">
      <c r="A256" s="45"/>
    </row>
    <row r="257" spans="1:1" x14ac:dyDescent="0.2">
      <c r="A257" s="45"/>
    </row>
    <row r="258" spans="1:1" x14ac:dyDescent="0.2">
      <c r="A258" s="45"/>
    </row>
    <row r="259" spans="1:1" x14ac:dyDescent="0.2">
      <c r="A259" s="45"/>
    </row>
    <row r="260" spans="1:1" x14ac:dyDescent="0.2">
      <c r="A260" s="45"/>
    </row>
    <row r="261" spans="1:1" x14ac:dyDescent="0.2">
      <c r="A261" s="45"/>
    </row>
    <row r="262" spans="1:1" x14ac:dyDescent="0.2">
      <c r="A262" s="45"/>
    </row>
    <row r="263" spans="1:1" x14ac:dyDescent="0.2">
      <c r="A263" s="45"/>
    </row>
    <row r="264" spans="1:1" x14ac:dyDescent="0.2">
      <c r="A264" s="45"/>
    </row>
    <row r="265" spans="1:1" x14ac:dyDescent="0.2">
      <c r="A265" s="45"/>
    </row>
    <row r="266" spans="1:1" x14ac:dyDescent="0.2">
      <c r="A266" s="45"/>
    </row>
    <row r="267" spans="1:1" x14ac:dyDescent="0.2">
      <c r="A267" s="45"/>
    </row>
    <row r="268" spans="1:1" x14ac:dyDescent="0.2">
      <c r="A268" s="45"/>
    </row>
    <row r="269" spans="1:1" x14ac:dyDescent="0.2">
      <c r="A269" s="45"/>
    </row>
    <row r="270" spans="1:1" x14ac:dyDescent="0.2">
      <c r="A270" s="45"/>
    </row>
    <row r="271" spans="1:1" x14ac:dyDescent="0.2">
      <c r="A271" s="45"/>
    </row>
    <row r="272" spans="1:1" x14ac:dyDescent="0.2">
      <c r="A272" s="45"/>
    </row>
    <row r="273" spans="1:1" x14ac:dyDescent="0.2">
      <c r="A273" s="45"/>
    </row>
    <row r="274" spans="1:1" x14ac:dyDescent="0.2">
      <c r="A274" s="45"/>
    </row>
    <row r="275" spans="1:1" x14ac:dyDescent="0.2">
      <c r="A275" s="45"/>
    </row>
    <row r="276" spans="1:1" x14ac:dyDescent="0.2">
      <c r="A276" s="45"/>
    </row>
    <row r="277" spans="1:1" x14ac:dyDescent="0.2">
      <c r="A277" s="45"/>
    </row>
    <row r="278" spans="1:1" x14ac:dyDescent="0.2">
      <c r="A278" s="45"/>
    </row>
    <row r="279" spans="1:1" x14ac:dyDescent="0.2">
      <c r="A279" s="45"/>
    </row>
    <row r="280" spans="1:1" x14ac:dyDescent="0.2">
      <c r="A280" s="45"/>
    </row>
    <row r="281" spans="1:1" x14ac:dyDescent="0.2">
      <c r="A281" s="45"/>
    </row>
    <row r="282" spans="1:1" x14ac:dyDescent="0.2">
      <c r="A282" s="45"/>
    </row>
    <row r="283" spans="1:1" x14ac:dyDescent="0.2">
      <c r="A283" s="45"/>
    </row>
    <row r="284" spans="1:1" x14ac:dyDescent="0.2">
      <c r="A284" s="45"/>
    </row>
    <row r="285" spans="1:1" x14ac:dyDescent="0.2">
      <c r="A285" s="45"/>
    </row>
    <row r="286" spans="1:1" x14ac:dyDescent="0.2">
      <c r="A286" s="45"/>
    </row>
    <row r="287" spans="1:1" x14ac:dyDescent="0.2">
      <c r="A287" s="45"/>
    </row>
    <row r="288" spans="1:1" x14ac:dyDescent="0.2">
      <c r="A288" s="45"/>
    </row>
    <row r="289" spans="1:1" x14ac:dyDescent="0.2">
      <c r="A289" s="45"/>
    </row>
    <row r="290" spans="1:1" x14ac:dyDescent="0.2">
      <c r="A290" s="45"/>
    </row>
    <row r="291" spans="1:1" x14ac:dyDescent="0.2">
      <c r="A291" s="45"/>
    </row>
    <row r="292" spans="1:1" x14ac:dyDescent="0.2">
      <c r="A292" s="45"/>
    </row>
    <row r="293" spans="1:1" x14ac:dyDescent="0.2">
      <c r="A293" s="45"/>
    </row>
    <row r="294" spans="1:1" x14ac:dyDescent="0.2">
      <c r="A294" s="45"/>
    </row>
    <row r="295" spans="1:1" x14ac:dyDescent="0.2">
      <c r="A295" s="45"/>
    </row>
    <row r="296" spans="1:1" x14ac:dyDescent="0.2">
      <c r="A296" s="45"/>
    </row>
    <row r="297" spans="1:1" x14ac:dyDescent="0.2">
      <c r="A297" s="45"/>
    </row>
    <row r="298" spans="1:1" x14ac:dyDescent="0.2">
      <c r="A298" s="45"/>
    </row>
    <row r="299" spans="1:1" x14ac:dyDescent="0.2">
      <c r="A299" s="45"/>
    </row>
    <row r="300" spans="1:1" x14ac:dyDescent="0.2">
      <c r="A300" s="45"/>
    </row>
    <row r="301" spans="1:1" x14ac:dyDescent="0.2">
      <c r="A301" s="45"/>
    </row>
    <row r="302" spans="1:1" x14ac:dyDescent="0.2">
      <c r="A302" s="45"/>
    </row>
    <row r="303" spans="1:1" x14ac:dyDescent="0.2">
      <c r="A303" s="45"/>
    </row>
    <row r="304" spans="1:1" x14ac:dyDescent="0.2">
      <c r="A304" s="45"/>
    </row>
    <row r="305" spans="1:1" x14ac:dyDescent="0.2">
      <c r="A305" s="45"/>
    </row>
    <row r="306" spans="1:1" x14ac:dyDescent="0.2">
      <c r="A306" s="45"/>
    </row>
    <row r="307" spans="1:1" x14ac:dyDescent="0.2">
      <c r="A307" s="45"/>
    </row>
    <row r="308" spans="1:1" x14ac:dyDescent="0.2">
      <c r="A308" s="45"/>
    </row>
    <row r="309" spans="1:1" x14ac:dyDescent="0.2">
      <c r="A309" s="45"/>
    </row>
    <row r="310" spans="1:1" x14ac:dyDescent="0.2">
      <c r="A310" s="45"/>
    </row>
    <row r="311" spans="1:1" x14ac:dyDescent="0.2">
      <c r="A311" s="45"/>
    </row>
    <row r="312" spans="1:1" x14ac:dyDescent="0.2">
      <c r="A312" s="45"/>
    </row>
    <row r="313" spans="1:1" x14ac:dyDescent="0.2">
      <c r="A313" s="45"/>
    </row>
    <row r="314" spans="1:1" x14ac:dyDescent="0.2">
      <c r="A314" s="45"/>
    </row>
    <row r="315" spans="1:1" x14ac:dyDescent="0.2">
      <c r="A315" s="45"/>
    </row>
    <row r="316" spans="1:1" x14ac:dyDescent="0.2">
      <c r="A316" s="45"/>
    </row>
    <row r="317" spans="1:1" x14ac:dyDescent="0.2">
      <c r="A317" s="45"/>
    </row>
    <row r="318" spans="1:1" x14ac:dyDescent="0.2">
      <c r="A318" s="45"/>
    </row>
    <row r="319" spans="1:1" x14ac:dyDescent="0.2">
      <c r="A319" s="45"/>
    </row>
    <row r="320" spans="1:1" x14ac:dyDescent="0.2">
      <c r="A320" s="45"/>
    </row>
    <row r="321" spans="1:1" x14ac:dyDescent="0.2">
      <c r="A321" s="45"/>
    </row>
    <row r="322" spans="1:1" x14ac:dyDescent="0.2">
      <c r="A322" s="45"/>
    </row>
    <row r="323" spans="1:1" x14ac:dyDescent="0.2">
      <c r="A323" s="45"/>
    </row>
    <row r="324" spans="1:1" x14ac:dyDescent="0.2">
      <c r="A324" s="45"/>
    </row>
    <row r="325" spans="1:1" x14ac:dyDescent="0.2">
      <c r="A325" s="45"/>
    </row>
    <row r="326" spans="1:1" x14ac:dyDescent="0.2">
      <c r="A326" s="45"/>
    </row>
    <row r="327" spans="1:1" x14ac:dyDescent="0.2">
      <c r="A327" s="45"/>
    </row>
    <row r="328" spans="1:1" x14ac:dyDescent="0.2">
      <c r="A328" s="45"/>
    </row>
    <row r="329" spans="1:1" x14ac:dyDescent="0.2">
      <c r="A329" s="45"/>
    </row>
    <row r="330" spans="1:1" x14ac:dyDescent="0.2">
      <c r="A330" s="45"/>
    </row>
    <row r="331" spans="1:1" x14ac:dyDescent="0.2">
      <c r="A331" s="45"/>
    </row>
    <row r="332" spans="1:1" x14ac:dyDescent="0.2">
      <c r="A332" s="45"/>
    </row>
    <row r="333" spans="1:1" x14ac:dyDescent="0.2">
      <c r="A333" s="45"/>
    </row>
    <row r="334" spans="1:1" x14ac:dyDescent="0.2">
      <c r="A334" s="45"/>
    </row>
    <row r="335" spans="1:1" x14ac:dyDescent="0.2">
      <c r="A335" s="45"/>
    </row>
    <row r="336" spans="1:1" x14ac:dyDescent="0.2">
      <c r="A336" s="45"/>
    </row>
    <row r="337" spans="1:1" x14ac:dyDescent="0.2">
      <c r="A337" s="45"/>
    </row>
    <row r="338" spans="1:1" x14ac:dyDescent="0.2">
      <c r="A338" s="45"/>
    </row>
    <row r="339" spans="1:1" x14ac:dyDescent="0.2">
      <c r="A339" s="45"/>
    </row>
    <row r="340" spans="1:1" x14ac:dyDescent="0.2">
      <c r="A340" s="45"/>
    </row>
    <row r="341" spans="1:1" x14ac:dyDescent="0.2">
      <c r="A341" s="45"/>
    </row>
    <row r="342" spans="1:1" x14ac:dyDescent="0.2">
      <c r="A342" s="45"/>
    </row>
    <row r="343" spans="1:1" x14ac:dyDescent="0.2">
      <c r="A343" s="45"/>
    </row>
    <row r="344" spans="1:1" x14ac:dyDescent="0.2">
      <c r="A344" s="45"/>
    </row>
    <row r="345" spans="1:1" x14ac:dyDescent="0.2">
      <c r="A345" s="45"/>
    </row>
    <row r="346" spans="1:1" x14ac:dyDescent="0.2">
      <c r="A346" s="45"/>
    </row>
    <row r="347" spans="1:1" x14ac:dyDescent="0.2">
      <c r="A347" s="45"/>
    </row>
    <row r="348" spans="1:1" x14ac:dyDescent="0.2">
      <c r="A348" s="45"/>
    </row>
    <row r="349" spans="1:1" x14ac:dyDescent="0.2">
      <c r="A349" s="45"/>
    </row>
    <row r="350" spans="1:1" x14ac:dyDescent="0.2">
      <c r="A350" s="45"/>
    </row>
    <row r="351" spans="1:1" x14ac:dyDescent="0.2">
      <c r="A351" s="45"/>
    </row>
    <row r="352" spans="1:1" x14ac:dyDescent="0.2">
      <c r="A352" s="45"/>
    </row>
    <row r="353" spans="1:1" x14ac:dyDescent="0.2">
      <c r="A353" s="45"/>
    </row>
    <row r="354" spans="1:1" x14ac:dyDescent="0.2">
      <c r="A354" s="45"/>
    </row>
    <row r="355" spans="1:1" x14ac:dyDescent="0.2">
      <c r="A355" s="45"/>
    </row>
    <row r="356" spans="1:1" x14ac:dyDescent="0.2">
      <c r="A356" s="45"/>
    </row>
    <row r="357" spans="1:1" x14ac:dyDescent="0.2">
      <c r="A357" s="45"/>
    </row>
    <row r="358" spans="1:1" x14ac:dyDescent="0.2">
      <c r="A358" s="45"/>
    </row>
    <row r="359" spans="1:1" x14ac:dyDescent="0.2">
      <c r="A359" s="45"/>
    </row>
    <row r="360" spans="1:1" x14ac:dyDescent="0.2">
      <c r="A360" s="45"/>
    </row>
    <row r="361" spans="1:1" x14ac:dyDescent="0.2">
      <c r="A361" s="45"/>
    </row>
    <row r="362" spans="1:1" x14ac:dyDescent="0.2">
      <c r="A362" s="45"/>
    </row>
    <row r="363" spans="1:1" x14ac:dyDescent="0.2">
      <c r="A363" s="45"/>
    </row>
    <row r="364" spans="1:1" x14ac:dyDescent="0.2">
      <c r="A364" s="45"/>
    </row>
    <row r="365" spans="1:1" x14ac:dyDescent="0.2">
      <c r="A365" s="45"/>
    </row>
    <row r="366" spans="1:1" x14ac:dyDescent="0.2">
      <c r="A366" s="45"/>
    </row>
    <row r="367" spans="1:1" x14ac:dyDescent="0.2">
      <c r="A367" s="45"/>
    </row>
    <row r="368" spans="1:1" x14ac:dyDescent="0.2">
      <c r="A368" s="45"/>
    </row>
    <row r="369" spans="1:1" x14ac:dyDescent="0.2">
      <c r="A369" s="45"/>
    </row>
    <row r="370" spans="1:1" x14ac:dyDescent="0.2">
      <c r="A370" s="45"/>
    </row>
    <row r="371" spans="1:1" x14ac:dyDescent="0.2">
      <c r="A371" s="45"/>
    </row>
    <row r="372" spans="1:1" x14ac:dyDescent="0.2">
      <c r="A372" s="45"/>
    </row>
    <row r="373" spans="1:1" x14ac:dyDescent="0.2">
      <c r="A373" s="45"/>
    </row>
    <row r="374" spans="1:1" x14ac:dyDescent="0.2">
      <c r="A374" s="45"/>
    </row>
    <row r="375" spans="1:1" x14ac:dyDescent="0.2">
      <c r="A375" s="45"/>
    </row>
    <row r="376" spans="1:1" x14ac:dyDescent="0.2">
      <c r="A376" s="45"/>
    </row>
    <row r="377" spans="1:1" x14ac:dyDescent="0.2">
      <c r="A377" s="45"/>
    </row>
    <row r="378" spans="1:1" x14ac:dyDescent="0.2">
      <c r="A378" s="45"/>
    </row>
    <row r="379" spans="1:1" x14ac:dyDescent="0.2">
      <c r="A379" s="45"/>
    </row>
    <row r="380" spans="1:1" x14ac:dyDescent="0.2">
      <c r="A380" s="45"/>
    </row>
    <row r="381" spans="1:1" x14ac:dyDescent="0.2">
      <c r="A381" s="45"/>
    </row>
    <row r="382" spans="1:1" x14ac:dyDescent="0.2">
      <c r="A382" s="45"/>
    </row>
    <row r="383" spans="1:1" x14ac:dyDescent="0.2">
      <c r="A383" s="45"/>
    </row>
    <row r="384" spans="1:1" x14ac:dyDescent="0.2">
      <c r="A384" s="45"/>
    </row>
    <row r="385" spans="1:1" x14ac:dyDescent="0.2">
      <c r="A385" s="45"/>
    </row>
    <row r="386" spans="1:1" x14ac:dyDescent="0.2">
      <c r="A386" s="45"/>
    </row>
    <row r="387" spans="1:1" x14ac:dyDescent="0.2">
      <c r="A387" s="45"/>
    </row>
    <row r="388" spans="1:1" x14ac:dyDescent="0.2">
      <c r="A388" s="45"/>
    </row>
    <row r="389" spans="1:1" x14ac:dyDescent="0.2">
      <c r="A389" s="45"/>
    </row>
    <row r="390" spans="1:1" x14ac:dyDescent="0.2">
      <c r="A390" s="45"/>
    </row>
    <row r="391" spans="1:1" x14ac:dyDescent="0.2">
      <c r="A391" s="45"/>
    </row>
    <row r="392" spans="1:1" x14ac:dyDescent="0.2">
      <c r="A392" s="45"/>
    </row>
    <row r="393" spans="1:1" x14ac:dyDescent="0.2">
      <c r="A393" s="45"/>
    </row>
    <row r="394" spans="1:1" x14ac:dyDescent="0.2">
      <c r="A394" s="45"/>
    </row>
    <row r="395" spans="1:1" x14ac:dyDescent="0.2">
      <c r="A395" s="45"/>
    </row>
    <row r="396" spans="1:1" x14ac:dyDescent="0.2">
      <c r="A396" s="45"/>
    </row>
    <row r="397" spans="1:1" x14ac:dyDescent="0.2">
      <c r="A397" s="45"/>
    </row>
    <row r="398" spans="1:1" x14ac:dyDescent="0.2">
      <c r="A398" s="45"/>
    </row>
    <row r="399" spans="1:1" x14ac:dyDescent="0.2">
      <c r="A399" s="45"/>
    </row>
    <row r="400" spans="1:1" x14ac:dyDescent="0.2">
      <c r="A400" s="45"/>
    </row>
    <row r="401" spans="1:1" x14ac:dyDescent="0.2">
      <c r="A401" s="45"/>
    </row>
    <row r="402" spans="1:1" x14ac:dyDescent="0.2">
      <c r="A402" s="45"/>
    </row>
    <row r="403" spans="1:1" x14ac:dyDescent="0.2">
      <c r="A403" s="45"/>
    </row>
    <row r="404" spans="1:1" x14ac:dyDescent="0.2">
      <c r="A404" s="45"/>
    </row>
    <row r="405" spans="1:1" x14ac:dyDescent="0.2">
      <c r="A405" s="45"/>
    </row>
    <row r="406" spans="1:1" x14ac:dyDescent="0.2">
      <c r="A406" s="45"/>
    </row>
    <row r="407" spans="1:1" x14ac:dyDescent="0.2">
      <c r="A407" s="45"/>
    </row>
    <row r="408" spans="1:1" x14ac:dyDescent="0.2">
      <c r="A408" s="45"/>
    </row>
    <row r="409" spans="1:1" x14ac:dyDescent="0.2">
      <c r="A409" s="45"/>
    </row>
    <row r="410" spans="1:1" x14ac:dyDescent="0.2">
      <c r="A410" s="45"/>
    </row>
    <row r="411" spans="1:1" x14ac:dyDescent="0.2">
      <c r="A411" s="45"/>
    </row>
    <row r="412" spans="1:1" x14ac:dyDescent="0.2">
      <c r="A412" s="45"/>
    </row>
    <row r="413" spans="1:1" x14ac:dyDescent="0.2">
      <c r="A413" s="45"/>
    </row>
    <row r="414" spans="1:1" x14ac:dyDescent="0.2">
      <c r="A414" s="45"/>
    </row>
    <row r="415" spans="1:1" x14ac:dyDescent="0.2">
      <c r="A415" s="45"/>
    </row>
    <row r="416" spans="1:1" x14ac:dyDescent="0.2">
      <c r="A416" s="45"/>
    </row>
    <row r="417" spans="1:1" x14ac:dyDescent="0.2">
      <c r="A417" s="45"/>
    </row>
    <row r="418" spans="1:1" x14ac:dyDescent="0.2">
      <c r="A418" s="45"/>
    </row>
    <row r="419" spans="1:1" x14ac:dyDescent="0.2">
      <c r="A419" s="45"/>
    </row>
    <row r="420" spans="1:1" x14ac:dyDescent="0.2">
      <c r="A420" s="45"/>
    </row>
    <row r="421" spans="1:1" x14ac:dyDescent="0.2">
      <c r="A421" s="45"/>
    </row>
    <row r="422" spans="1:1" x14ac:dyDescent="0.2">
      <c r="A422" s="45"/>
    </row>
    <row r="423" spans="1:1" x14ac:dyDescent="0.2">
      <c r="A423" s="45"/>
    </row>
    <row r="424" spans="1:1" x14ac:dyDescent="0.2">
      <c r="A424" s="45"/>
    </row>
    <row r="425" spans="1:1" x14ac:dyDescent="0.2">
      <c r="A425" s="45"/>
    </row>
    <row r="426" spans="1:1" x14ac:dyDescent="0.2">
      <c r="A426" s="45"/>
    </row>
    <row r="427" spans="1:1" x14ac:dyDescent="0.2">
      <c r="A427" s="45"/>
    </row>
    <row r="428" spans="1:1" x14ac:dyDescent="0.2">
      <c r="A428" s="45"/>
    </row>
    <row r="429" spans="1:1" x14ac:dyDescent="0.2">
      <c r="A429" s="45"/>
    </row>
    <row r="430" spans="1:1" x14ac:dyDescent="0.2">
      <c r="A430" s="45"/>
    </row>
    <row r="431" spans="1:1" x14ac:dyDescent="0.2">
      <c r="A431" s="45"/>
    </row>
    <row r="432" spans="1:1" x14ac:dyDescent="0.2">
      <c r="A432" s="45"/>
    </row>
    <row r="433" spans="1:1" x14ac:dyDescent="0.2">
      <c r="A433" s="45"/>
    </row>
    <row r="434" spans="1:1" x14ac:dyDescent="0.2">
      <c r="A434" s="45"/>
    </row>
    <row r="435" spans="1:1" x14ac:dyDescent="0.2">
      <c r="A435" s="45"/>
    </row>
    <row r="436" spans="1:1" x14ac:dyDescent="0.2">
      <c r="A436" s="45"/>
    </row>
    <row r="437" spans="1:1" x14ac:dyDescent="0.2">
      <c r="A437" s="45"/>
    </row>
    <row r="438" spans="1:1" x14ac:dyDescent="0.2">
      <c r="A438" s="45"/>
    </row>
    <row r="439" spans="1:1" x14ac:dyDescent="0.2">
      <c r="A439" s="45"/>
    </row>
    <row r="440" spans="1:1" x14ac:dyDescent="0.2">
      <c r="A440" s="45"/>
    </row>
    <row r="441" spans="1:1" x14ac:dyDescent="0.2">
      <c r="A441" s="45"/>
    </row>
    <row r="442" spans="1:1" x14ac:dyDescent="0.2">
      <c r="A442" s="45"/>
    </row>
    <row r="443" spans="1:1" x14ac:dyDescent="0.2">
      <c r="A443" s="45"/>
    </row>
    <row r="444" spans="1:1" x14ac:dyDescent="0.2">
      <c r="A444" s="45"/>
    </row>
    <row r="445" spans="1:1" x14ac:dyDescent="0.2">
      <c r="A445" s="45"/>
    </row>
    <row r="446" spans="1:1" x14ac:dyDescent="0.2">
      <c r="A446" s="45"/>
    </row>
    <row r="447" spans="1:1" x14ac:dyDescent="0.2">
      <c r="A447" s="45"/>
    </row>
    <row r="448" spans="1:1" x14ac:dyDescent="0.2">
      <c r="A448" s="45"/>
    </row>
    <row r="449" spans="1:1" x14ac:dyDescent="0.2">
      <c r="A449" s="45"/>
    </row>
    <row r="450" spans="1:1" x14ac:dyDescent="0.2">
      <c r="A450" s="45"/>
    </row>
    <row r="451" spans="1:1" x14ac:dyDescent="0.2">
      <c r="A451" s="45"/>
    </row>
    <row r="452" spans="1:1" x14ac:dyDescent="0.2">
      <c r="A452" s="45"/>
    </row>
    <row r="453" spans="1:1" x14ac:dyDescent="0.2">
      <c r="A453" s="45"/>
    </row>
    <row r="454" spans="1:1" x14ac:dyDescent="0.2">
      <c r="A454" s="45"/>
    </row>
    <row r="455" spans="1:1" x14ac:dyDescent="0.2">
      <c r="A455" s="45"/>
    </row>
    <row r="456" spans="1:1" x14ac:dyDescent="0.2">
      <c r="A456" s="45"/>
    </row>
    <row r="457" spans="1:1" x14ac:dyDescent="0.2">
      <c r="A457" s="45"/>
    </row>
    <row r="458" spans="1:1" x14ac:dyDescent="0.2">
      <c r="A458" s="45"/>
    </row>
    <row r="459" spans="1:1" x14ac:dyDescent="0.2">
      <c r="A459" s="45"/>
    </row>
    <row r="460" spans="1:1" x14ac:dyDescent="0.2">
      <c r="A460" s="45"/>
    </row>
    <row r="461" spans="1:1" x14ac:dyDescent="0.2">
      <c r="A461" s="45"/>
    </row>
    <row r="462" spans="1:1" x14ac:dyDescent="0.2">
      <c r="A462" s="45"/>
    </row>
    <row r="463" spans="1:1" x14ac:dyDescent="0.2">
      <c r="A463" s="45"/>
    </row>
    <row r="464" spans="1:1" x14ac:dyDescent="0.2">
      <c r="A464" s="45"/>
    </row>
    <row r="465" spans="1:1" x14ac:dyDescent="0.2">
      <c r="A465" s="45"/>
    </row>
    <row r="466" spans="1:1" x14ac:dyDescent="0.2">
      <c r="A466" s="45"/>
    </row>
    <row r="467" spans="1:1" x14ac:dyDescent="0.2">
      <c r="A467" s="45"/>
    </row>
    <row r="468" spans="1:1" x14ac:dyDescent="0.2">
      <c r="A468" s="45"/>
    </row>
    <row r="469" spans="1:1" x14ac:dyDescent="0.2">
      <c r="A469" s="45"/>
    </row>
    <row r="470" spans="1:1" x14ac:dyDescent="0.2">
      <c r="A470" s="45"/>
    </row>
    <row r="471" spans="1:1" x14ac:dyDescent="0.2">
      <c r="A471" s="45"/>
    </row>
    <row r="472" spans="1:1" x14ac:dyDescent="0.2">
      <c r="A472" s="45"/>
    </row>
    <row r="473" spans="1:1" x14ac:dyDescent="0.2">
      <c r="A473" s="45"/>
    </row>
    <row r="474" spans="1:1" x14ac:dyDescent="0.2">
      <c r="A474" s="45"/>
    </row>
    <row r="475" spans="1:1" x14ac:dyDescent="0.2">
      <c r="A475" s="45"/>
    </row>
    <row r="476" spans="1:1" x14ac:dyDescent="0.2">
      <c r="A476" s="45"/>
    </row>
    <row r="477" spans="1:1" x14ac:dyDescent="0.2">
      <c r="A477" s="45"/>
    </row>
    <row r="478" spans="1:1" x14ac:dyDescent="0.2">
      <c r="A478" s="45"/>
    </row>
    <row r="479" spans="1:1" x14ac:dyDescent="0.2">
      <c r="A479" s="45"/>
    </row>
    <row r="480" spans="1:1" x14ac:dyDescent="0.2">
      <c r="A480" s="45"/>
    </row>
    <row r="481" spans="1:1" x14ac:dyDescent="0.2">
      <c r="A481" s="45"/>
    </row>
    <row r="482" spans="1:1" x14ac:dyDescent="0.2">
      <c r="A482" s="45"/>
    </row>
    <row r="483" spans="1:1" x14ac:dyDescent="0.2">
      <c r="A483" s="45"/>
    </row>
    <row r="484" spans="1:1" x14ac:dyDescent="0.2">
      <c r="A484" s="45"/>
    </row>
    <row r="485" spans="1:1" x14ac:dyDescent="0.2">
      <c r="A485" s="45"/>
    </row>
    <row r="486" spans="1:1" x14ac:dyDescent="0.2">
      <c r="A486" s="45"/>
    </row>
    <row r="487" spans="1:1" x14ac:dyDescent="0.2">
      <c r="A487" s="45"/>
    </row>
    <row r="488" spans="1:1" x14ac:dyDescent="0.2">
      <c r="A488" s="45"/>
    </row>
    <row r="489" spans="1:1" x14ac:dyDescent="0.2">
      <c r="A489" s="45"/>
    </row>
    <row r="490" spans="1:1" x14ac:dyDescent="0.2">
      <c r="A490" s="45"/>
    </row>
    <row r="491" spans="1:1" x14ac:dyDescent="0.2">
      <c r="A491" s="45"/>
    </row>
    <row r="492" spans="1:1" x14ac:dyDescent="0.2">
      <c r="A492" s="45"/>
    </row>
    <row r="493" spans="1:1" x14ac:dyDescent="0.2">
      <c r="A493" s="45"/>
    </row>
    <row r="494" spans="1:1" x14ac:dyDescent="0.2">
      <c r="A494" s="45"/>
    </row>
    <row r="495" spans="1:1" x14ac:dyDescent="0.2">
      <c r="A495" s="45"/>
    </row>
    <row r="496" spans="1:1" x14ac:dyDescent="0.2">
      <c r="A496" s="45"/>
    </row>
    <row r="497" spans="1:1" x14ac:dyDescent="0.2">
      <c r="A497" s="45"/>
    </row>
    <row r="498" spans="1:1" x14ac:dyDescent="0.2">
      <c r="A498" s="45"/>
    </row>
    <row r="499" spans="1:1" x14ac:dyDescent="0.2">
      <c r="A499" s="45"/>
    </row>
    <row r="500" spans="1:1" x14ac:dyDescent="0.2">
      <c r="A500" s="45"/>
    </row>
    <row r="501" spans="1:1" x14ac:dyDescent="0.2">
      <c r="A501" s="45"/>
    </row>
    <row r="502" spans="1:1" x14ac:dyDescent="0.2">
      <c r="A502" s="45"/>
    </row>
    <row r="503" spans="1:1" x14ac:dyDescent="0.2">
      <c r="A503" s="45"/>
    </row>
    <row r="504" spans="1:1" x14ac:dyDescent="0.2">
      <c r="A504" s="45"/>
    </row>
    <row r="505" spans="1:1" x14ac:dyDescent="0.2">
      <c r="A505" s="45"/>
    </row>
    <row r="506" spans="1:1" x14ac:dyDescent="0.2">
      <c r="A506" s="45"/>
    </row>
    <row r="507" spans="1:1" x14ac:dyDescent="0.2">
      <c r="A507" s="45"/>
    </row>
    <row r="508" spans="1:1" x14ac:dyDescent="0.2">
      <c r="A508" s="45"/>
    </row>
    <row r="509" spans="1:1" x14ac:dyDescent="0.2">
      <c r="A509" s="45"/>
    </row>
    <row r="510" spans="1:1" x14ac:dyDescent="0.2">
      <c r="A510" s="45"/>
    </row>
    <row r="511" spans="1:1" x14ac:dyDescent="0.2">
      <c r="A511" s="45"/>
    </row>
    <row r="512" spans="1:1" x14ac:dyDescent="0.2">
      <c r="A512" s="45"/>
    </row>
    <row r="513" spans="1:1" x14ac:dyDescent="0.2">
      <c r="A513" s="45"/>
    </row>
    <row r="514" spans="1:1" x14ac:dyDescent="0.2">
      <c r="A514" s="45"/>
    </row>
    <row r="515" spans="1:1" x14ac:dyDescent="0.2">
      <c r="A515" s="45"/>
    </row>
    <row r="516" spans="1:1" x14ac:dyDescent="0.2">
      <c r="A516" s="45"/>
    </row>
    <row r="517" spans="1:1" x14ac:dyDescent="0.2">
      <c r="A517" s="45"/>
    </row>
    <row r="518" spans="1:1" x14ac:dyDescent="0.2">
      <c r="A518" s="45"/>
    </row>
    <row r="519" spans="1:1" x14ac:dyDescent="0.2">
      <c r="A519" s="45"/>
    </row>
    <row r="520" spans="1:1" x14ac:dyDescent="0.2">
      <c r="A520" s="45"/>
    </row>
    <row r="521" spans="1:1" x14ac:dyDescent="0.2">
      <c r="A521" s="45"/>
    </row>
    <row r="522" spans="1:1" x14ac:dyDescent="0.2">
      <c r="A522" s="45"/>
    </row>
    <row r="523" spans="1:1" x14ac:dyDescent="0.2">
      <c r="A523" s="45"/>
    </row>
    <row r="524" spans="1:1" x14ac:dyDescent="0.2">
      <c r="A524" s="45"/>
    </row>
    <row r="525" spans="1:1" x14ac:dyDescent="0.2">
      <c r="A525" s="45"/>
    </row>
    <row r="526" spans="1:1" x14ac:dyDescent="0.2">
      <c r="A526" s="45"/>
    </row>
    <row r="527" spans="1:1" x14ac:dyDescent="0.2">
      <c r="A527" s="45"/>
    </row>
    <row r="528" spans="1:1" x14ac:dyDescent="0.2">
      <c r="A528" s="45"/>
    </row>
    <row r="529" spans="1:1" x14ac:dyDescent="0.2">
      <c r="A529" s="45"/>
    </row>
    <row r="530" spans="1:1" x14ac:dyDescent="0.2">
      <c r="A530" s="45"/>
    </row>
    <row r="531" spans="1:1" x14ac:dyDescent="0.2">
      <c r="A531" s="45"/>
    </row>
    <row r="532" spans="1:1" x14ac:dyDescent="0.2">
      <c r="A532" s="45"/>
    </row>
    <row r="533" spans="1:1" x14ac:dyDescent="0.2">
      <c r="A533" s="45"/>
    </row>
    <row r="534" spans="1:1" x14ac:dyDescent="0.2">
      <c r="A534" s="45"/>
    </row>
    <row r="535" spans="1:1" x14ac:dyDescent="0.2">
      <c r="A535" s="45"/>
    </row>
    <row r="536" spans="1:1" x14ac:dyDescent="0.2">
      <c r="A536" s="45"/>
    </row>
    <row r="537" spans="1:1" x14ac:dyDescent="0.2">
      <c r="A537" s="45"/>
    </row>
    <row r="538" spans="1:1" x14ac:dyDescent="0.2">
      <c r="A538" s="45"/>
    </row>
    <row r="539" spans="1:1" x14ac:dyDescent="0.2">
      <c r="A539" s="45"/>
    </row>
    <row r="540" spans="1:1" x14ac:dyDescent="0.2">
      <c r="A540" s="45"/>
    </row>
    <row r="541" spans="1:1" x14ac:dyDescent="0.2">
      <c r="A541" s="45"/>
    </row>
    <row r="542" spans="1:1" x14ac:dyDescent="0.2">
      <c r="A542" s="45"/>
    </row>
    <row r="543" spans="1:1" x14ac:dyDescent="0.2">
      <c r="A543" s="45"/>
    </row>
    <row r="544" spans="1:1" x14ac:dyDescent="0.2">
      <c r="A544" s="45"/>
    </row>
    <row r="545" spans="1:1" x14ac:dyDescent="0.2">
      <c r="A545" s="45"/>
    </row>
    <row r="546" spans="1:1" x14ac:dyDescent="0.2">
      <c r="A546" s="45"/>
    </row>
    <row r="547" spans="1:1" x14ac:dyDescent="0.2">
      <c r="A547" s="45"/>
    </row>
    <row r="548" spans="1:1" x14ac:dyDescent="0.2">
      <c r="A548" s="45"/>
    </row>
    <row r="549" spans="1:1" x14ac:dyDescent="0.2">
      <c r="A549" s="45"/>
    </row>
    <row r="550" spans="1:1" x14ac:dyDescent="0.2">
      <c r="A550" s="45"/>
    </row>
    <row r="551" spans="1:1" x14ac:dyDescent="0.2">
      <c r="A551" s="45"/>
    </row>
    <row r="552" spans="1:1" x14ac:dyDescent="0.2">
      <c r="A552" s="45"/>
    </row>
    <row r="553" spans="1:1" x14ac:dyDescent="0.2">
      <c r="A553" s="45"/>
    </row>
    <row r="554" spans="1:1" x14ac:dyDescent="0.2">
      <c r="A554" s="45"/>
    </row>
    <row r="555" spans="1:1" x14ac:dyDescent="0.2">
      <c r="A555" s="45"/>
    </row>
    <row r="556" spans="1:1" x14ac:dyDescent="0.2">
      <c r="A556" s="45"/>
    </row>
    <row r="557" spans="1:1" x14ac:dyDescent="0.2">
      <c r="A557" s="45"/>
    </row>
    <row r="558" spans="1:1" x14ac:dyDescent="0.2">
      <c r="A558" s="45"/>
    </row>
    <row r="559" spans="1:1" x14ac:dyDescent="0.2">
      <c r="A559" s="45"/>
    </row>
    <row r="560" spans="1:1" x14ac:dyDescent="0.2">
      <c r="A560" s="45"/>
    </row>
    <row r="561" spans="1:1" x14ac:dyDescent="0.2">
      <c r="A561" s="45"/>
    </row>
    <row r="562" spans="1:1" x14ac:dyDescent="0.2">
      <c r="A562" s="45"/>
    </row>
    <row r="563" spans="1:1" x14ac:dyDescent="0.2">
      <c r="A563" s="45"/>
    </row>
    <row r="564" spans="1:1" x14ac:dyDescent="0.2">
      <c r="A564" s="45"/>
    </row>
    <row r="565" spans="1:1" x14ac:dyDescent="0.2">
      <c r="A565" s="45"/>
    </row>
    <row r="566" spans="1:1" x14ac:dyDescent="0.2">
      <c r="A566" s="45"/>
    </row>
    <row r="567" spans="1:1" x14ac:dyDescent="0.2">
      <c r="A567" s="45"/>
    </row>
    <row r="568" spans="1:1" x14ac:dyDescent="0.2">
      <c r="A568" s="45"/>
    </row>
    <row r="569" spans="1:1" x14ac:dyDescent="0.2">
      <c r="A569" s="45"/>
    </row>
    <row r="570" spans="1:1" x14ac:dyDescent="0.2">
      <c r="A570" s="45"/>
    </row>
    <row r="571" spans="1:1" x14ac:dyDescent="0.2">
      <c r="A571" s="45"/>
    </row>
    <row r="572" spans="1:1" x14ac:dyDescent="0.2">
      <c r="A572" s="45"/>
    </row>
    <row r="573" spans="1:1" x14ac:dyDescent="0.2">
      <c r="A573" s="45"/>
    </row>
    <row r="574" spans="1:1" x14ac:dyDescent="0.2">
      <c r="A574" s="45"/>
    </row>
    <row r="575" spans="1:1" x14ac:dyDescent="0.2">
      <c r="A575" s="45"/>
    </row>
    <row r="576" spans="1:1" x14ac:dyDescent="0.2">
      <c r="A576" s="45"/>
    </row>
    <row r="577" spans="1:1" x14ac:dyDescent="0.2">
      <c r="A577" s="45"/>
    </row>
    <row r="578" spans="1:1" x14ac:dyDescent="0.2">
      <c r="A578" s="45"/>
    </row>
    <row r="579" spans="1:1" x14ac:dyDescent="0.2">
      <c r="A579" s="45"/>
    </row>
    <row r="580" spans="1:1" x14ac:dyDescent="0.2">
      <c r="A580" s="45"/>
    </row>
    <row r="581" spans="1:1" x14ac:dyDescent="0.2">
      <c r="A581" s="45"/>
    </row>
    <row r="582" spans="1:1" x14ac:dyDescent="0.2">
      <c r="A582" s="45"/>
    </row>
    <row r="583" spans="1:1" x14ac:dyDescent="0.2">
      <c r="A583" s="45"/>
    </row>
    <row r="584" spans="1:1" x14ac:dyDescent="0.2">
      <c r="A584" s="45"/>
    </row>
    <row r="585" spans="1:1" x14ac:dyDescent="0.2">
      <c r="A585" s="45"/>
    </row>
    <row r="586" spans="1:1" x14ac:dyDescent="0.2">
      <c r="A586" s="45"/>
    </row>
    <row r="587" spans="1:1" x14ac:dyDescent="0.2">
      <c r="A587" s="45"/>
    </row>
    <row r="588" spans="1:1" x14ac:dyDescent="0.2">
      <c r="A588" s="45"/>
    </row>
    <row r="589" spans="1:1" x14ac:dyDescent="0.2">
      <c r="A589" s="45"/>
    </row>
    <row r="590" spans="1:1" x14ac:dyDescent="0.2">
      <c r="A590" s="45"/>
    </row>
    <row r="591" spans="1:1" x14ac:dyDescent="0.2">
      <c r="A591" s="45"/>
    </row>
    <row r="592" spans="1:1" x14ac:dyDescent="0.2">
      <c r="A592" s="45"/>
    </row>
    <row r="593" spans="1:1" x14ac:dyDescent="0.2">
      <c r="A593" s="45"/>
    </row>
    <row r="594" spans="1:1" x14ac:dyDescent="0.2">
      <c r="A594" s="45"/>
    </row>
    <row r="595" spans="1:1" x14ac:dyDescent="0.2">
      <c r="A595" s="45"/>
    </row>
    <row r="596" spans="1:1" x14ac:dyDescent="0.2">
      <c r="A596" s="45"/>
    </row>
    <row r="597" spans="1:1" x14ac:dyDescent="0.2">
      <c r="A597" s="45"/>
    </row>
    <row r="598" spans="1:1" x14ac:dyDescent="0.2">
      <c r="A598" s="45"/>
    </row>
    <row r="599" spans="1:1" x14ac:dyDescent="0.2">
      <c r="A599" s="45"/>
    </row>
    <row r="600" spans="1:1" x14ac:dyDescent="0.2">
      <c r="A600" s="45"/>
    </row>
    <row r="601" spans="1:1" x14ac:dyDescent="0.2">
      <c r="A601" s="45"/>
    </row>
    <row r="602" spans="1:1" x14ac:dyDescent="0.2">
      <c r="A602" s="45"/>
    </row>
    <row r="603" spans="1:1" x14ac:dyDescent="0.2">
      <c r="A603" s="45"/>
    </row>
    <row r="604" spans="1:1" x14ac:dyDescent="0.2">
      <c r="A604" s="45"/>
    </row>
    <row r="605" spans="1:1" x14ac:dyDescent="0.2">
      <c r="A605" s="45"/>
    </row>
    <row r="606" spans="1:1" x14ac:dyDescent="0.2">
      <c r="A606" s="45"/>
    </row>
    <row r="607" spans="1:1" x14ac:dyDescent="0.2">
      <c r="A607" s="45"/>
    </row>
    <row r="608" spans="1:1" x14ac:dyDescent="0.2">
      <c r="A608" s="45"/>
    </row>
    <row r="609" spans="1:1" x14ac:dyDescent="0.2">
      <c r="A609" s="45"/>
    </row>
    <row r="610" spans="1:1" x14ac:dyDescent="0.2">
      <c r="A610" s="45"/>
    </row>
    <row r="611" spans="1:1" x14ac:dyDescent="0.2">
      <c r="A611" s="45"/>
    </row>
    <row r="612" spans="1:1" x14ac:dyDescent="0.2">
      <c r="A612" s="45"/>
    </row>
    <row r="613" spans="1:1" x14ac:dyDescent="0.2">
      <c r="A613" s="45"/>
    </row>
    <row r="614" spans="1:1" x14ac:dyDescent="0.2">
      <c r="A614" s="45"/>
    </row>
    <row r="615" spans="1:1" x14ac:dyDescent="0.2">
      <c r="A615" s="45"/>
    </row>
    <row r="616" spans="1:1" x14ac:dyDescent="0.2">
      <c r="A616" s="45"/>
    </row>
    <row r="617" spans="1:1" x14ac:dyDescent="0.2">
      <c r="A617" s="45"/>
    </row>
    <row r="618" spans="1:1" x14ac:dyDescent="0.2">
      <c r="A618" s="45"/>
    </row>
    <row r="619" spans="1:1" x14ac:dyDescent="0.2">
      <c r="A619" s="45"/>
    </row>
    <row r="620" spans="1:1" x14ac:dyDescent="0.2">
      <c r="A620" s="45"/>
    </row>
    <row r="621" spans="1:1" x14ac:dyDescent="0.2">
      <c r="A621" s="45"/>
    </row>
    <row r="622" spans="1:1" x14ac:dyDescent="0.2">
      <c r="A622" s="45"/>
    </row>
    <row r="623" spans="1:1" x14ac:dyDescent="0.2">
      <c r="A623" s="45"/>
    </row>
    <row r="624" spans="1:1" x14ac:dyDescent="0.2">
      <c r="A624" s="45"/>
    </row>
    <row r="625" spans="1:1" x14ac:dyDescent="0.2">
      <c r="A625" s="45"/>
    </row>
    <row r="626" spans="1:1" x14ac:dyDescent="0.2">
      <c r="A626" s="45"/>
    </row>
    <row r="627" spans="1:1" x14ac:dyDescent="0.2">
      <c r="A627" s="45"/>
    </row>
    <row r="628" spans="1:1" x14ac:dyDescent="0.2">
      <c r="A628" s="45"/>
    </row>
    <row r="629" spans="1:1" x14ac:dyDescent="0.2">
      <c r="A629" s="45"/>
    </row>
    <row r="630" spans="1:1" x14ac:dyDescent="0.2">
      <c r="A630" s="45"/>
    </row>
    <row r="631" spans="1:1" x14ac:dyDescent="0.2">
      <c r="A631" s="45"/>
    </row>
    <row r="632" spans="1:1" x14ac:dyDescent="0.2">
      <c r="A632" s="45"/>
    </row>
    <row r="633" spans="1:1" x14ac:dyDescent="0.2">
      <c r="A633" s="45"/>
    </row>
    <row r="634" spans="1:1" x14ac:dyDescent="0.2">
      <c r="A634" s="45"/>
    </row>
    <row r="635" spans="1:1" x14ac:dyDescent="0.2">
      <c r="A635" s="45"/>
    </row>
    <row r="636" spans="1:1" x14ac:dyDescent="0.2">
      <c r="A636" s="45"/>
    </row>
    <row r="637" spans="1:1" x14ac:dyDescent="0.2">
      <c r="A637" s="45"/>
    </row>
    <row r="638" spans="1:1" x14ac:dyDescent="0.2">
      <c r="A638" s="45"/>
    </row>
    <row r="639" spans="1:1" x14ac:dyDescent="0.2">
      <c r="A639" s="45"/>
    </row>
    <row r="640" spans="1:1" x14ac:dyDescent="0.2">
      <c r="A640" s="45"/>
    </row>
    <row r="641" spans="1:1" x14ac:dyDescent="0.2">
      <c r="A641" s="45"/>
    </row>
    <row r="642" spans="1:1" x14ac:dyDescent="0.2">
      <c r="A642" s="45"/>
    </row>
    <row r="643" spans="1:1" x14ac:dyDescent="0.2">
      <c r="A643" s="45"/>
    </row>
    <row r="644" spans="1:1" x14ac:dyDescent="0.2">
      <c r="A644" s="45"/>
    </row>
    <row r="645" spans="1:1" x14ac:dyDescent="0.2">
      <c r="A645" s="45"/>
    </row>
    <row r="646" spans="1:1" x14ac:dyDescent="0.2">
      <c r="A646" s="45"/>
    </row>
    <row r="647" spans="1:1" x14ac:dyDescent="0.2">
      <c r="A647" s="45"/>
    </row>
    <row r="648" spans="1:1" x14ac:dyDescent="0.2">
      <c r="A648" s="45"/>
    </row>
    <row r="649" spans="1:1" x14ac:dyDescent="0.2">
      <c r="A649" s="45"/>
    </row>
    <row r="650" spans="1:1" x14ac:dyDescent="0.2">
      <c r="A650" s="45"/>
    </row>
    <row r="651" spans="1:1" x14ac:dyDescent="0.2">
      <c r="A651" s="45"/>
    </row>
    <row r="652" spans="1:1" x14ac:dyDescent="0.2">
      <c r="A652" s="45"/>
    </row>
    <row r="653" spans="1:1" x14ac:dyDescent="0.2">
      <c r="A653" s="45"/>
    </row>
    <row r="654" spans="1:1" x14ac:dyDescent="0.2">
      <c r="A654" s="45"/>
    </row>
    <row r="655" spans="1:1" x14ac:dyDescent="0.2">
      <c r="A655" s="45"/>
    </row>
    <row r="656" spans="1:1" x14ac:dyDescent="0.2">
      <c r="A656" s="45"/>
    </row>
    <row r="657" spans="1:1" x14ac:dyDescent="0.2">
      <c r="A657" s="45"/>
    </row>
    <row r="658" spans="1:1" x14ac:dyDescent="0.2">
      <c r="A658" s="45"/>
    </row>
    <row r="659" spans="1:1" x14ac:dyDescent="0.2">
      <c r="A659" s="45"/>
    </row>
    <row r="660" spans="1:1" x14ac:dyDescent="0.2">
      <c r="A660" s="45"/>
    </row>
    <row r="661" spans="1:1" x14ac:dyDescent="0.2">
      <c r="A661" s="45"/>
    </row>
    <row r="662" spans="1:1" x14ac:dyDescent="0.2">
      <c r="A662" s="45"/>
    </row>
    <row r="663" spans="1:1" x14ac:dyDescent="0.2">
      <c r="A663" s="45"/>
    </row>
    <row r="664" spans="1:1" x14ac:dyDescent="0.2">
      <c r="A664" s="45"/>
    </row>
    <row r="665" spans="1:1" x14ac:dyDescent="0.2">
      <c r="A665" s="45"/>
    </row>
    <row r="666" spans="1:1" x14ac:dyDescent="0.2">
      <c r="A666" s="45"/>
    </row>
    <row r="667" spans="1:1" x14ac:dyDescent="0.2">
      <c r="A667" s="45"/>
    </row>
    <row r="668" spans="1:1" x14ac:dyDescent="0.2">
      <c r="A668" s="45"/>
    </row>
    <row r="669" spans="1:1" x14ac:dyDescent="0.2">
      <c r="A669" s="45"/>
    </row>
    <row r="670" spans="1:1" x14ac:dyDescent="0.2">
      <c r="A670" s="45"/>
    </row>
    <row r="671" spans="1:1" x14ac:dyDescent="0.2">
      <c r="A671" s="45"/>
    </row>
    <row r="672" spans="1:1" x14ac:dyDescent="0.2">
      <c r="A672" s="45"/>
    </row>
    <row r="673" spans="1:1" x14ac:dyDescent="0.2">
      <c r="A673" s="45"/>
    </row>
    <row r="674" spans="1:1" x14ac:dyDescent="0.2">
      <c r="A674" s="45"/>
    </row>
    <row r="675" spans="1:1" x14ac:dyDescent="0.2">
      <c r="A675" s="45"/>
    </row>
    <row r="676" spans="1:1" x14ac:dyDescent="0.2">
      <c r="A676" s="45"/>
    </row>
    <row r="677" spans="1:1" x14ac:dyDescent="0.2">
      <c r="A677" s="45"/>
    </row>
    <row r="678" spans="1:1" x14ac:dyDescent="0.2">
      <c r="A678" s="45"/>
    </row>
    <row r="679" spans="1:1" x14ac:dyDescent="0.2">
      <c r="A679" s="45"/>
    </row>
    <row r="680" spans="1:1" x14ac:dyDescent="0.2">
      <c r="A680" s="45"/>
    </row>
    <row r="681" spans="1:1" x14ac:dyDescent="0.2">
      <c r="A681" s="45"/>
    </row>
    <row r="682" spans="1:1" x14ac:dyDescent="0.2">
      <c r="A682" s="45"/>
    </row>
    <row r="683" spans="1:1" x14ac:dyDescent="0.2">
      <c r="A683" s="45"/>
    </row>
    <row r="684" spans="1:1" x14ac:dyDescent="0.2">
      <c r="A684" s="45"/>
    </row>
    <row r="685" spans="1:1" x14ac:dyDescent="0.2">
      <c r="A685" s="45"/>
    </row>
    <row r="686" spans="1:1" x14ac:dyDescent="0.2">
      <c r="A686" s="45"/>
    </row>
    <row r="687" spans="1:1" x14ac:dyDescent="0.2">
      <c r="A687" s="45"/>
    </row>
    <row r="688" spans="1:1" x14ac:dyDescent="0.2">
      <c r="A688" s="45"/>
    </row>
    <row r="689" spans="1:1" x14ac:dyDescent="0.2">
      <c r="A689" s="45"/>
    </row>
    <row r="690" spans="1:1" x14ac:dyDescent="0.2">
      <c r="A690" s="45"/>
    </row>
    <row r="691" spans="1:1" x14ac:dyDescent="0.2">
      <c r="A691" s="45"/>
    </row>
    <row r="692" spans="1:1" x14ac:dyDescent="0.2">
      <c r="A692" s="45"/>
    </row>
    <row r="693" spans="1:1" x14ac:dyDescent="0.2">
      <c r="A693" s="45"/>
    </row>
    <row r="694" spans="1:1" x14ac:dyDescent="0.2">
      <c r="A694" s="45"/>
    </row>
    <row r="695" spans="1:1" x14ac:dyDescent="0.2">
      <c r="A695" s="45"/>
    </row>
    <row r="696" spans="1:1" x14ac:dyDescent="0.2">
      <c r="A696" s="45"/>
    </row>
    <row r="697" spans="1:1" x14ac:dyDescent="0.2">
      <c r="A697" s="45"/>
    </row>
    <row r="698" spans="1:1" x14ac:dyDescent="0.2">
      <c r="A698" s="45"/>
    </row>
    <row r="699" spans="1:1" x14ac:dyDescent="0.2">
      <c r="A699" s="45"/>
    </row>
    <row r="700" spans="1:1" x14ac:dyDescent="0.2">
      <c r="A700" s="45"/>
    </row>
    <row r="701" spans="1:1" x14ac:dyDescent="0.2">
      <c r="A701" s="45"/>
    </row>
    <row r="702" spans="1:1" x14ac:dyDescent="0.2">
      <c r="A702" s="45"/>
    </row>
    <row r="703" spans="1:1" x14ac:dyDescent="0.2">
      <c r="A703" s="45"/>
    </row>
    <row r="704" spans="1:1" x14ac:dyDescent="0.2">
      <c r="A704" s="45"/>
    </row>
    <row r="705" spans="1:1" x14ac:dyDescent="0.2">
      <c r="A705" s="45"/>
    </row>
    <row r="706" spans="1:1" x14ac:dyDescent="0.2">
      <c r="A706" s="45"/>
    </row>
    <row r="707" spans="1:1" x14ac:dyDescent="0.2">
      <c r="A707" s="45"/>
    </row>
    <row r="708" spans="1:1" x14ac:dyDescent="0.2">
      <c r="A708" s="45"/>
    </row>
    <row r="709" spans="1:1" x14ac:dyDescent="0.2">
      <c r="A709" s="45"/>
    </row>
    <row r="710" spans="1:1" x14ac:dyDescent="0.2">
      <c r="A710" s="45"/>
    </row>
    <row r="711" spans="1:1" x14ac:dyDescent="0.2">
      <c r="A711" s="45"/>
    </row>
    <row r="712" spans="1:1" x14ac:dyDescent="0.2">
      <c r="A712" s="45"/>
    </row>
    <row r="713" spans="1:1" x14ac:dyDescent="0.2">
      <c r="A713" s="45"/>
    </row>
    <row r="714" spans="1:1" x14ac:dyDescent="0.2">
      <c r="A714" s="45"/>
    </row>
    <row r="715" spans="1:1" x14ac:dyDescent="0.2">
      <c r="A715" s="45"/>
    </row>
    <row r="716" spans="1:1" x14ac:dyDescent="0.2">
      <c r="A716" s="45"/>
    </row>
    <row r="717" spans="1:1" x14ac:dyDescent="0.2">
      <c r="A717" s="45"/>
    </row>
    <row r="718" spans="1:1" x14ac:dyDescent="0.2">
      <c r="A718" s="45"/>
    </row>
    <row r="719" spans="1:1" x14ac:dyDescent="0.2">
      <c r="A719" s="45"/>
    </row>
    <row r="720" spans="1:1" x14ac:dyDescent="0.2">
      <c r="A720" s="45"/>
    </row>
    <row r="721" spans="1:1" x14ac:dyDescent="0.2">
      <c r="A721" s="45"/>
    </row>
    <row r="722" spans="1:1" x14ac:dyDescent="0.2">
      <c r="A722" s="45"/>
    </row>
    <row r="723" spans="1:1" x14ac:dyDescent="0.2">
      <c r="A723" s="45"/>
    </row>
    <row r="724" spans="1:1" x14ac:dyDescent="0.2">
      <c r="A724" s="45"/>
    </row>
    <row r="725" spans="1:1" x14ac:dyDescent="0.2">
      <c r="A725" s="45"/>
    </row>
    <row r="726" spans="1:1" x14ac:dyDescent="0.2">
      <c r="A726" s="45"/>
    </row>
    <row r="727" spans="1:1" x14ac:dyDescent="0.2">
      <c r="A727" s="45"/>
    </row>
    <row r="728" spans="1:1" x14ac:dyDescent="0.2">
      <c r="A728" s="45"/>
    </row>
    <row r="729" spans="1:1" x14ac:dyDescent="0.2">
      <c r="A729" s="45"/>
    </row>
    <row r="730" spans="1:1" x14ac:dyDescent="0.2">
      <c r="A730" s="45"/>
    </row>
    <row r="731" spans="1:1" x14ac:dyDescent="0.2">
      <c r="A731" s="45"/>
    </row>
    <row r="732" spans="1:1" x14ac:dyDescent="0.2">
      <c r="A732" s="45"/>
    </row>
    <row r="733" spans="1:1" x14ac:dyDescent="0.2">
      <c r="A733" s="45"/>
    </row>
    <row r="734" spans="1:1" x14ac:dyDescent="0.2">
      <c r="A734" s="45"/>
    </row>
    <row r="735" spans="1:1" x14ac:dyDescent="0.2">
      <c r="A735" s="45"/>
    </row>
    <row r="736" spans="1:1" x14ac:dyDescent="0.2">
      <c r="A736" s="45"/>
    </row>
    <row r="737" spans="1:1" x14ac:dyDescent="0.2">
      <c r="A737" s="45"/>
    </row>
    <row r="738" spans="1:1" x14ac:dyDescent="0.2">
      <c r="A738" s="45"/>
    </row>
    <row r="739" spans="1:1" x14ac:dyDescent="0.2">
      <c r="A739" s="45"/>
    </row>
    <row r="740" spans="1:1" x14ac:dyDescent="0.2">
      <c r="A740" s="45"/>
    </row>
    <row r="741" spans="1:1" x14ac:dyDescent="0.2">
      <c r="A741" s="45"/>
    </row>
    <row r="742" spans="1:1" x14ac:dyDescent="0.2">
      <c r="A742" s="45"/>
    </row>
    <row r="743" spans="1:1" x14ac:dyDescent="0.2">
      <c r="A743" s="45"/>
    </row>
    <row r="744" spans="1:1" x14ac:dyDescent="0.2">
      <c r="A744" s="45"/>
    </row>
    <row r="745" spans="1:1" x14ac:dyDescent="0.2">
      <c r="A745" s="45"/>
    </row>
    <row r="746" spans="1:1" x14ac:dyDescent="0.2">
      <c r="A746" s="45"/>
    </row>
    <row r="747" spans="1:1" x14ac:dyDescent="0.2">
      <c r="A747" s="45"/>
    </row>
    <row r="748" spans="1:1" x14ac:dyDescent="0.2">
      <c r="A748" s="45"/>
    </row>
    <row r="749" spans="1:1" x14ac:dyDescent="0.2">
      <c r="A749" s="45"/>
    </row>
    <row r="750" spans="1:1" x14ac:dyDescent="0.2">
      <c r="A750" s="45"/>
    </row>
    <row r="751" spans="1:1" x14ac:dyDescent="0.2">
      <c r="A751" s="45"/>
    </row>
    <row r="752" spans="1:1" x14ac:dyDescent="0.2">
      <c r="A752" s="45"/>
    </row>
    <row r="753" spans="1:1" x14ac:dyDescent="0.2">
      <c r="A753" s="45"/>
    </row>
    <row r="754" spans="1:1" x14ac:dyDescent="0.2">
      <c r="A754" s="45"/>
    </row>
    <row r="755" spans="1:1" x14ac:dyDescent="0.2">
      <c r="A755" s="45"/>
    </row>
    <row r="756" spans="1:1" x14ac:dyDescent="0.2">
      <c r="A756" s="45"/>
    </row>
    <row r="757" spans="1:1" x14ac:dyDescent="0.2">
      <c r="A757" s="45"/>
    </row>
    <row r="758" spans="1:1" x14ac:dyDescent="0.2">
      <c r="A758" s="45"/>
    </row>
    <row r="759" spans="1:1" x14ac:dyDescent="0.2">
      <c r="A759" s="45"/>
    </row>
    <row r="760" spans="1:1" x14ac:dyDescent="0.2">
      <c r="A760" s="45"/>
    </row>
    <row r="761" spans="1:1" x14ac:dyDescent="0.2">
      <c r="A761" s="45"/>
    </row>
    <row r="762" spans="1:1" x14ac:dyDescent="0.2">
      <c r="A762" s="45"/>
    </row>
    <row r="763" spans="1:1" x14ac:dyDescent="0.2">
      <c r="A763" s="45"/>
    </row>
    <row r="764" spans="1:1" x14ac:dyDescent="0.2">
      <c r="A764" s="45"/>
    </row>
    <row r="765" spans="1:1" x14ac:dyDescent="0.2">
      <c r="A765" s="45"/>
    </row>
    <row r="766" spans="1:1" x14ac:dyDescent="0.2">
      <c r="A766" s="45"/>
    </row>
    <row r="767" spans="1:1" x14ac:dyDescent="0.2">
      <c r="A767" s="45"/>
    </row>
    <row r="768" spans="1:1" x14ac:dyDescent="0.2">
      <c r="A768" s="45"/>
    </row>
    <row r="769" spans="1:1" x14ac:dyDescent="0.2">
      <c r="A769" s="45"/>
    </row>
    <row r="770" spans="1:1" x14ac:dyDescent="0.2">
      <c r="A770" s="45"/>
    </row>
    <row r="771" spans="1:1" x14ac:dyDescent="0.2">
      <c r="A771" s="45"/>
    </row>
    <row r="772" spans="1:1" x14ac:dyDescent="0.2">
      <c r="A772" s="45"/>
    </row>
    <row r="773" spans="1:1" x14ac:dyDescent="0.2">
      <c r="A773" s="45"/>
    </row>
    <row r="774" spans="1:1" x14ac:dyDescent="0.2">
      <c r="A774" s="45"/>
    </row>
    <row r="775" spans="1:1" x14ac:dyDescent="0.2">
      <c r="A775" s="45"/>
    </row>
    <row r="776" spans="1:1" x14ac:dyDescent="0.2">
      <c r="A776" s="45"/>
    </row>
    <row r="777" spans="1:1" x14ac:dyDescent="0.2">
      <c r="A777" s="45"/>
    </row>
    <row r="778" spans="1:1" x14ac:dyDescent="0.2">
      <c r="A778" s="45"/>
    </row>
    <row r="779" spans="1:1" x14ac:dyDescent="0.2">
      <c r="A779" s="45"/>
    </row>
    <row r="780" spans="1:1" x14ac:dyDescent="0.2">
      <c r="A780" s="45"/>
    </row>
    <row r="781" spans="1:1" x14ac:dyDescent="0.2">
      <c r="A781" s="45"/>
    </row>
    <row r="782" spans="1:1" x14ac:dyDescent="0.2">
      <c r="A782" s="45"/>
    </row>
    <row r="783" spans="1:1" x14ac:dyDescent="0.2">
      <c r="A783" s="45"/>
    </row>
    <row r="784" spans="1:1" x14ac:dyDescent="0.2">
      <c r="A784" s="45"/>
    </row>
    <row r="785" spans="1:1" x14ac:dyDescent="0.2">
      <c r="A785" s="45"/>
    </row>
    <row r="786" spans="1:1" x14ac:dyDescent="0.2">
      <c r="A786" s="45"/>
    </row>
    <row r="787" spans="1:1" x14ac:dyDescent="0.2">
      <c r="A787" s="45"/>
    </row>
    <row r="788" spans="1:1" x14ac:dyDescent="0.2">
      <c r="A788" s="45"/>
    </row>
    <row r="789" spans="1:1" x14ac:dyDescent="0.2">
      <c r="A789" s="45"/>
    </row>
    <row r="790" spans="1:1" x14ac:dyDescent="0.2">
      <c r="A790" s="45"/>
    </row>
    <row r="791" spans="1:1" x14ac:dyDescent="0.2">
      <c r="A791" s="45"/>
    </row>
    <row r="792" spans="1:1" x14ac:dyDescent="0.2">
      <c r="A792" s="45"/>
    </row>
    <row r="793" spans="1:1" x14ac:dyDescent="0.2">
      <c r="A793" s="45"/>
    </row>
    <row r="794" spans="1:1" x14ac:dyDescent="0.2">
      <c r="A794" s="45"/>
    </row>
    <row r="795" spans="1:1" x14ac:dyDescent="0.2">
      <c r="A795" s="45"/>
    </row>
    <row r="796" spans="1:1" x14ac:dyDescent="0.2">
      <c r="A796" s="45"/>
    </row>
    <row r="797" spans="1:1" x14ac:dyDescent="0.2">
      <c r="A797" s="45"/>
    </row>
    <row r="798" spans="1:1" x14ac:dyDescent="0.2">
      <c r="A798" s="45"/>
    </row>
    <row r="799" spans="1:1" x14ac:dyDescent="0.2">
      <c r="A799" s="45"/>
    </row>
    <row r="800" spans="1:1" x14ac:dyDescent="0.2">
      <c r="A800" s="45"/>
    </row>
    <row r="801" spans="1:1" x14ac:dyDescent="0.2">
      <c r="A801" s="45"/>
    </row>
    <row r="802" spans="1:1" x14ac:dyDescent="0.2">
      <c r="A802" s="45"/>
    </row>
    <row r="803" spans="1:1" x14ac:dyDescent="0.2">
      <c r="A803" s="45"/>
    </row>
    <row r="804" spans="1:1" x14ac:dyDescent="0.2">
      <c r="A804" s="45"/>
    </row>
    <row r="805" spans="1:1" x14ac:dyDescent="0.2">
      <c r="A805" s="45"/>
    </row>
    <row r="806" spans="1:1" x14ac:dyDescent="0.2">
      <c r="A806" s="45"/>
    </row>
    <row r="807" spans="1:1" x14ac:dyDescent="0.2">
      <c r="A807" s="45"/>
    </row>
    <row r="808" spans="1:1" x14ac:dyDescent="0.2">
      <c r="A808" s="45"/>
    </row>
    <row r="809" spans="1:1" x14ac:dyDescent="0.2">
      <c r="A809" s="45"/>
    </row>
    <row r="810" spans="1:1" x14ac:dyDescent="0.2">
      <c r="A810" s="45"/>
    </row>
    <row r="811" spans="1:1" x14ac:dyDescent="0.2">
      <c r="A811" s="45"/>
    </row>
    <row r="812" spans="1:1" x14ac:dyDescent="0.2">
      <c r="A812" s="45"/>
    </row>
    <row r="813" spans="1:1" x14ac:dyDescent="0.2">
      <c r="A813" s="45"/>
    </row>
    <row r="814" spans="1:1" x14ac:dyDescent="0.2">
      <c r="A814" s="45"/>
    </row>
    <row r="815" spans="1:1" x14ac:dyDescent="0.2">
      <c r="A815" s="45"/>
    </row>
    <row r="816" spans="1:1" x14ac:dyDescent="0.2">
      <c r="A816" s="45"/>
    </row>
    <row r="817" spans="1:1" x14ac:dyDescent="0.2">
      <c r="A817" s="45"/>
    </row>
    <row r="818" spans="1:1" x14ac:dyDescent="0.2">
      <c r="A818" s="45"/>
    </row>
    <row r="819" spans="1:1" x14ac:dyDescent="0.2">
      <c r="A819" s="45"/>
    </row>
    <row r="820" spans="1:1" x14ac:dyDescent="0.2">
      <c r="A820" s="45"/>
    </row>
    <row r="821" spans="1:1" x14ac:dyDescent="0.2">
      <c r="A821" s="45"/>
    </row>
    <row r="822" spans="1:1" x14ac:dyDescent="0.2">
      <c r="A822" s="45"/>
    </row>
    <row r="823" spans="1:1" x14ac:dyDescent="0.2">
      <c r="A823" s="45"/>
    </row>
    <row r="824" spans="1:1" x14ac:dyDescent="0.2">
      <c r="A824" s="45"/>
    </row>
    <row r="825" spans="1:1" x14ac:dyDescent="0.2">
      <c r="A825" s="45"/>
    </row>
    <row r="826" spans="1:1" x14ac:dyDescent="0.2">
      <c r="A826" s="45"/>
    </row>
    <row r="827" spans="1:1" x14ac:dyDescent="0.2">
      <c r="A827" s="45"/>
    </row>
    <row r="828" spans="1:1" x14ac:dyDescent="0.2">
      <c r="A828" s="45"/>
    </row>
    <row r="829" spans="1:1" x14ac:dyDescent="0.2">
      <c r="A829" s="45"/>
    </row>
    <row r="830" spans="1:1" x14ac:dyDescent="0.2">
      <c r="A830" s="45"/>
    </row>
    <row r="831" spans="1:1" x14ac:dyDescent="0.2">
      <c r="A831" s="45"/>
    </row>
    <row r="832" spans="1:1" x14ac:dyDescent="0.2">
      <c r="A832" s="45"/>
    </row>
    <row r="833" spans="1:1" x14ac:dyDescent="0.2">
      <c r="A833" s="45"/>
    </row>
    <row r="834" spans="1:1" x14ac:dyDescent="0.2">
      <c r="A834" s="45"/>
    </row>
    <row r="835" spans="1:1" x14ac:dyDescent="0.2">
      <c r="A835" s="45"/>
    </row>
    <row r="836" spans="1:1" x14ac:dyDescent="0.2">
      <c r="A836" s="45"/>
    </row>
    <row r="837" spans="1:1" x14ac:dyDescent="0.2">
      <c r="A837" s="45"/>
    </row>
    <row r="838" spans="1:1" x14ac:dyDescent="0.2">
      <c r="A838" s="45"/>
    </row>
    <row r="839" spans="1:1" x14ac:dyDescent="0.2">
      <c r="A839" s="45"/>
    </row>
    <row r="840" spans="1:1" x14ac:dyDescent="0.2">
      <c r="A840" s="45"/>
    </row>
    <row r="841" spans="1:1" x14ac:dyDescent="0.2">
      <c r="A841" s="45"/>
    </row>
    <row r="842" spans="1:1" x14ac:dyDescent="0.2">
      <c r="A842" s="45"/>
    </row>
    <row r="843" spans="1:1" x14ac:dyDescent="0.2">
      <c r="A843" s="45"/>
    </row>
    <row r="844" spans="1:1" x14ac:dyDescent="0.2">
      <c r="A844" s="45"/>
    </row>
    <row r="845" spans="1:1" x14ac:dyDescent="0.2">
      <c r="A845" s="45"/>
    </row>
    <row r="846" spans="1:1" x14ac:dyDescent="0.2">
      <c r="A846" s="45"/>
    </row>
    <row r="847" spans="1:1" x14ac:dyDescent="0.2">
      <c r="A847" s="45"/>
    </row>
    <row r="848" spans="1:1" x14ac:dyDescent="0.2">
      <c r="A848" s="45"/>
    </row>
    <row r="849" spans="1:1" x14ac:dyDescent="0.2">
      <c r="A849" s="45"/>
    </row>
    <row r="850" spans="1:1" x14ac:dyDescent="0.2">
      <c r="A850" s="45"/>
    </row>
    <row r="851" spans="1:1" x14ac:dyDescent="0.2">
      <c r="A851" s="45"/>
    </row>
    <row r="852" spans="1:1" x14ac:dyDescent="0.2">
      <c r="A852" s="45"/>
    </row>
    <row r="853" spans="1:1" x14ac:dyDescent="0.2">
      <c r="A853" s="45"/>
    </row>
    <row r="854" spans="1:1" x14ac:dyDescent="0.2">
      <c r="A854" s="45"/>
    </row>
    <row r="855" spans="1:1" x14ac:dyDescent="0.2">
      <c r="A855" s="45"/>
    </row>
    <row r="856" spans="1:1" x14ac:dyDescent="0.2">
      <c r="A856" s="45"/>
    </row>
    <row r="857" spans="1:1" x14ac:dyDescent="0.2">
      <c r="A857" s="45"/>
    </row>
    <row r="858" spans="1:1" x14ac:dyDescent="0.2">
      <c r="A858" s="45"/>
    </row>
    <row r="859" spans="1:1" x14ac:dyDescent="0.2">
      <c r="A859" s="45"/>
    </row>
    <row r="860" spans="1:1" x14ac:dyDescent="0.2">
      <c r="A860" s="45"/>
    </row>
    <row r="861" spans="1:1" x14ac:dyDescent="0.2">
      <c r="A861" s="45"/>
    </row>
    <row r="862" spans="1:1" x14ac:dyDescent="0.2">
      <c r="A862" s="45"/>
    </row>
    <row r="863" spans="1:1" x14ac:dyDescent="0.2">
      <c r="A863" s="45"/>
    </row>
    <row r="864" spans="1:1" x14ac:dyDescent="0.2">
      <c r="A864" s="45"/>
    </row>
    <row r="865" spans="1:1" x14ac:dyDescent="0.2">
      <c r="A865" s="45"/>
    </row>
    <row r="866" spans="1:1" x14ac:dyDescent="0.2">
      <c r="A866" s="45"/>
    </row>
    <row r="867" spans="1:1" x14ac:dyDescent="0.2">
      <c r="A867" s="45"/>
    </row>
    <row r="868" spans="1:1" x14ac:dyDescent="0.2">
      <c r="A868" s="45"/>
    </row>
    <row r="869" spans="1:1" x14ac:dyDescent="0.2">
      <c r="A869" s="45"/>
    </row>
    <row r="870" spans="1:1" x14ac:dyDescent="0.2">
      <c r="A870" s="45"/>
    </row>
    <row r="871" spans="1:1" x14ac:dyDescent="0.2">
      <c r="A871" s="45"/>
    </row>
    <row r="872" spans="1:1" x14ac:dyDescent="0.2">
      <c r="A872" s="45"/>
    </row>
    <row r="873" spans="1:1" x14ac:dyDescent="0.2">
      <c r="A873" s="45"/>
    </row>
    <row r="874" spans="1:1" x14ac:dyDescent="0.2">
      <c r="A874" s="45"/>
    </row>
    <row r="875" spans="1:1" x14ac:dyDescent="0.2">
      <c r="A875" s="45"/>
    </row>
    <row r="876" spans="1:1" x14ac:dyDescent="0.2">
      <c r="A876" s="45"/>
    </row>
    <row r="877" spans="1:1" x14ac:dyDescent="0.2">
      <c r="A877" s="45"/>
    </row>
    <row r="878" spans="1:1" x14ac:dyDescent="0.2">
      <c r="A878" s="45"/>
    </row>
    <row r="879" spans="1:1" x14ac:dyDescent="0.2">
      <c r="A879" s="45"/>
    </row>
    <row r="880" spans="1:1" x14ac:dyDescent="0.2">
      <c r="A880" s="45"/>
    </row>
    <row r="881" spans="1:1" x14ac:dyDescent="0.2">
      <c r="A881" s="45"/>
    </row>
    <row r="882" spans="1:1" x14ac:dyDescent="0.2">
      <c r="A882" s="45"/>
    </row>
    <row r="883" spans="1:1" x14ac:dyDescent="0.2">
      <c r="A883" s="45"/>
    </row>
    <row r="884" spans="1:1" x14ac:dyDescent="0.2">
      <c r="A884" s="45"/>
    </row>
    <row r="885" spans="1:1" x14ac:dyDescent="0.2">
      <c r="A885" s="45"/>
    </row>
    <row r="886" spans="1:1" x14ac:dyDescent="0.2">
      <c r="A886" s="45"/>
    </row>
    <row r="887" spans="1:1" x14ac:dyDescent="0.2">
      <c r="A887" s="45"/>
    </row>
    <row r="888" spans="1:1" x14ac:dyDescent="0.2">
      <c r="A888" s="45"/>
    </row>
    <row r="889" spans="1:1" x14ac:dyDescent="0.2">
      <c r="A889" s="45"/>
    </row>
    <row r="890" spans="1:1" x14ac:dyDescent="0.2">
      <c r="A890" s="45"/>
    </row>
    <row r="891" spans="1:1" x14ac:dyDescent="0.2">
      <c r="A891" s="45"/>
    </row>
    <row r="892" spans="1:1" x14ac:dyDescent="0.2">
      <c r="A892" s="45"/>
    </row>
    <row r="893" spans="1:1" x14ac:dyDescent="0.2">
      <c r="A893" s="45"/>
    </row>
    <row r="894" spans="1:1" x14ac:dyDescent="0.2">
      <c r="A894" s="45"/>
    </row>
    <row r="895" spans="1:1" x14ac:dyDescent="0.2">
      <c r="A895" s="45"/>
    </row>
    <row r="896" spans="1:1" x14ac:dyDescent="0.2">
      <c r="A896" s="45"/>
    </row>
    <row r="897" spans="1:1" x14ac:dyDescent="0.2">
      <c r="A897" s="45"/>
    </row>
    <row r="898" spans="1:1" x14ac:dyDescent="0.2">
      <c r="A898" s="45"/>
    </row>
    <row r="899" spans="1:1" x14ac:dyDescent="0.2">
      <c r="A899" s="45"/>
    </row>
    <row r="900" spans="1:1" x14ac:dyDescent="0.2">
      <c r="A900" s="45"/>
    </row>
    <row r="901" spans="1:1" x14ac:dyDescent="0.2">
      <c r="A901" s="45"/>
    </row>
    <row r="902" spans="1:1" x14ac:dyDescent="0.2">
      <c r="A902" s="45"/>
    </row>
    <row r="903" spans="1:1" x14ac:dyDescent="0.2">
      <c r="A903" s="45"/>
    </row>
    <row r="904" spans="1:1" x14ac:dyDescent="0.2">
      <c r="A904" s="45"/>
    </row>
    <row r="905" spans="1:1" x14ac:dyDescent="0.2">
      <c r="A905" s="45"/>
    </row>
    <row r="906" spans="1:1" x14ac:dyDescent="0.2">
      <c r="A906" s="45"/>
    </row>
    <row r="907" spans="1:1" x14ac:dyDescent="0.2">
      <c r="A907" s="45"/>
    </row>
    <row r="908" spans="1:1" x14ac:dyDescent="0.2">
      <c r="A908" s="45"/>
    </row>
    <row r="909" spans="1:1" x14ac:dyDescent="0.2">
      <c r="A909" s="45"/>
    </row>
    <row r="910" spans="1:1" x14ac:dyDescent="0.2">
      <c r="A910" s="45"/>
    </row>
    <row r="911" spans="1:1" x14ac:dyDescent="0.2">
      <c r="A911" s="45"/>
    </row>
    <row r="912" spans="1:1" x14ac:dyDescent="0.2">
      <c r="A912" s="45"/>
    </row>
    <row r="913" spans="1:1" x14ac:dyDescent="0.2">
      <c r="A913" s="45"/>
    </row>
    <row r="914" spans="1:1" x14ac:dyDescent="0.2">
      <c r="A914" s="45"/>
    </row>
    <row r="915" spans="1:1" x14ac:dyDescent="0.2">
      <c r="A915" s="45"/>
    </row>
    <row r="916" spans="1:1" x14ac:dyDescent="0.2">
      <c r="A916" s="45"/>
    </row>
    <row r="917" spans="1:1" x14ac:dyDescent="0.2">
      <c r="A917" s="45"/>
    </row>
    <row r="918" spans="1:1" x14ac:dyDescent="0.2">
      <c r="A918" s="45"/>
    </row>
    <row r="919" spans="1:1" x14ac:dyDescent="0.2">
      <c r="A919" s="45"/>
    </row>
    <row r="920" spans="1:1" x14ac:dyDescent="0.2">
      <c r="A920" s="45"/>
    </row>
    <row r="921" spans="1:1" x14ac:dyDescent="0.2">
      <c r="A921" s="45"/>
    </row>
    <row r="922" spans="1:1" x14ac:dyDescent="0.2">
      <c r="A922" s="45"/>
    </row>
    <row r="923" spans="1:1" x14ac:dyDescent="0.2">
      <c r="A923" s="45"/>
    </row>
    <row r="924" spans="1:1" x14ac:dyDescent="0.2">
      <c r="A924" s="45"/>
    </row>
    <row r="925" spans="1:1" x14ac:dyDescent="0.2">
      <c r="A925" s="45"/>
    </row>
    <row r="926" spans="1:1" x14ac:dyDescent="0.2">
      <c r="A926" s="45"/>
    </row>
    <row r="927" spans="1:1" x14ac:dyDescent="0.2">
      <c r="A927" s="45"/>
    </row>
    <row r="928" spans="1:1" x14ac:dyDescent="0.2">
      <c r="A928" s="45"/>
    </row>
    <row r="929" spans="1:1" x14ac:dyDescent="0.2">
      <c r="A929" s="45"/>
    </row>
    <row r="930" spans="1:1" x14ac:dyDescent="0.2">
      <c r="A930" s="45"/>
    </row>
    <row r="931" spans="1:1" x14ac:dyDescent="0.2">
      <c r="A931" s="45"/>
    </row>
    <row r="932" spans="1:1" x14ac:dyDescent="0.2">
      <c r="A932" s="45"/>
    </row>
    <row r="933" spans="1:1" x14ac:dyDescent="0.2">
      <c r="A933" s="45"/>
    </row>
    <row r="934" spans="1:1" x14ac:dyDescent="0.2">
      <c r="A934" s="45"/>
    </row>
    <row r="935" spans="1:1" x14ac:dyDescent="0.2">
      <c r="A935" s="45"/>
    </row>
    <row r="936" spans="1:1" x14ac:dyDescent="0.2">
      <c r="A936" s="45"/>
    </row>
    <row r="937" spans="1:1" x14ac:dyDescent="0.2">
      <c r="A937" s="45"/>
    </row>
    <row r="938" spans="1:1" x14ac:dyDescent="0.2">
      <c r="A938" s="45"/>
    </row>
    <row r="939" spans="1:1" x14ac:dyDescent="0.2">
      <c r="A939" s="45"/>
    </row>
    <row r="940" spans="1:1" x14ac:dyDescent="0.2">
      <c r="A940" s="45"/>
    </row>
    <row r="941" spans="1:1" x14ac:dyDescent="0.2">
      <c r="A941" s="45"/>
    </row>
    <row r="942" spans="1:1" x14ac:dyDescent="0.2">
      <c r="A942" s="45"/>
    </row>
    <row r="943" spans="1:1" x14ac:dyDescent="0.2">
      <c r="A943" s="45"/>
    </row>
    <row r="944" spans="1:1" x14ac:dyDescent="0.2">
      <c r="A944" s="45"/>
    </row>
    <row r="945" spans="1:1" x14ac:dyDescent="0.2">
      <c r="A945" s="45"/>
    </row>
    <row r="946" spans="1:1" x14ac:dyDescent="0.2">
      <c r="A946" s="45"/>
    </row>
    <row r="947" spans="1:1" x14ac:dyDescent="0.2">
      <c r="A947" s="45"/>
    </row>
    <row r="948" spans="1:1" x14ac:dyDescent="0.2">
      <c r="A948" s="45"/>
    </row>
    <row r="949" spans="1:1" x14ac:dyDescent="0.2">
      <c r="A949" s="45"/>
    </row>
    <row r="950" spans="1:1" x14ac:dyDescent="0.2">
      <c r="A950" s="45"/>
    </row>
    <row r="951" spans="1:1" x14ac:dyDescent="0.2">
      <c r="A951" s="45"/>
    </row>
    <row r="952" spans="1:1" x14ac:dyDescent="0.2">
      <c r="A952" s="45"/>
    </row>
    <row r="953" spans="1:1" x14ac:dyDescent="0.2">
      <c r="A953" s="45"/>
    </row>
    <row r="954" spans="1:1" x14ac:dyDescent="0.2">
      <c r="A954" s="45"/>
    </row>
    <row r="955" spans="1:1" x14ac:dyDescent="0.2">
      <c r="A955" s="45"/>
    </row>
    <row r="956" spans="1:1" x14ac:dyDescent="0.2">
      <c r="A956" s="45"/>
    </row>
    <row r="957" spans="1:1" x14ac:dyDescent="0.2">
      <c r="A957" s="45"/>
    </row>
    <row r="958" spans="1:1" x14ac:dyDescent="0.2">
      <c r="A958" s="45"/>
    </row>
    <row r="959" spans="1:1" x14ac:dyDescent="0.2">
      <c r="A959" s="45"/>
    </row>
    <row r="960" spans="1:1" x14ac:dyDescent="0.2">
      <c r="A960" s="45"/>
    </row>
    <row r="961" spans="1:1" x14ac:dyDescent="0.2">
      <c r="A961" s="45"/>
    </row>
    <row r="962" spans="1:1" x14ac:dyDescent="0.2">
      <c r="A962" s="45"/>
    </row>
    <row r="963" spans="1:1" x14ac:dyDescent="0.2">
      <c r="A963" s="45"/>
    </row>
    <row r="964" spans="1:1" x14ac:dyDescent="0.2">
      <c r="A964" s="45"/>
    </row>
    <row r="965" spans="1:1" x14ac:dyDescent="0.2">
      <c r="A965" s="45"/>
    </row>
    <row r="966" spans="1:1" x14ac:dyDescent="0.2">
      <c r="A966" s="45"/>
    </row>
    <row r="967" spans="1:1" x14ac:dyDescent="0.2">
      <c r="A967" s="45"/>
    </row>
    <row r="968" spans="1:1" x14ac:dyDescent="0.2">
      <c r="A968" s="45"/>
    </row>
    <row r="969" spans="1:1" x14ac:dyDescent="0.2">
      <c r="A969" s="45"/>
    </row>
    <row r="970" spans="1:1" x14ac:dyDescent="0.2">
      <c r="A970" s="45"/>
    </row>
    <row r="971" spans="1:1" x14ac:dyDescent="0.2">
      <c r="A971" s="45"/>
    </row>
    <row r="972" spans="1:1" x14ac:dyDescent="0.2">
      <c r="A972" s="45"/>
    </row>
    <row r="973" spans="1:1" x14ac:dyDescent="0.2">
      <c r="A973" s="45"/>
    </row>
    <row r="974" spans="1:1" x14ac:dyDescent="0.2">
      <c r="A974" s="45"/>
    </row>
    <row r="975" spans="1:1" x14ac:dyDescent="0.2">
      <c r="A975" s="45"/>
    </row>
    <row r="976" spans="1:1" x14ac:dyDescent="0.2">
      <c r="A976" s="45"/>
    </row>
    <row r="977" spans="1:1" x14ac:dyDescent="0.2">
      <c r="A977" s="45"/>
    </row>
    <row r="978" spans="1:1" x14ac:dyDescent="0.2">
      <c r="A978" s="45"/>
    </row>
    <row r="979" spans="1:1" x14ac:dyDescent="0.2">
      <c r="A979" s="45"/>
    </row>
    <row r="980" spans="1:1" x14ac:dyDescent="0.2">
      <c r="A980" s="45"/>
    </row>
    <row r="981" spans="1:1" x14ac:dyDescent="0.2">
      <c r="A981" s="45"/>
    </row>
    <row r="982" spans="1:1" x14ac:dyDescent="0.2">
      <c r="A982" s="45"/>
    </row>
    <row r="983" spans="1:1" x14ac:dyDescent="0.2">
      <c r="A983" s="45"/>
    </row>
    <row r="984" spans="1:1" x14ac:dyDescent="0.2">
      <c r="A984" s="45"/>
    </row>
    <row r="985" spans="1:1" x14ac:dyDescent="0.2">
      <c r="A985" s="45"/>
    </row>
    <row r="986" spans="1:1" x14ac:dyDescent="0.2">
      <c r="A986" s="45"/>
    </row>
    <row r="987" spans="1:1" x14ac:dyDescent="0.2">
      <c r="A987" s="45"/>
    </row>
    <row r="988" spans="1:1" x14ac:dyDescent="0.2">
      <c r="A988" s="45"/>
    </row>
    <row r="989" spans="1:1" x14ac:dyDescent="0.2">
      <c r="A989" s="45"/>
    </row>
    <row r="990" spans="1:1" x14ac:dyDescent="0.2">
      <c r="A990" s="45"/>
    </row>
    <row r="991" spans="1:1" x14ac:dyDescent="0.2">
      <c r="A991" s="45"/>
    </row>
    <row r="992" spans="1:1" x14ac:dyDescent="0.2">
      <c r="A992" s="45"/>
    </row>
    <row r="993" spans="1:1" x14ac:dyDescent="0.2">
      <c r="A993" s="45"/>
    </row>
    <row r="994" spans="1:1" x14ac:dyDescent="0.2">
      <c r="A994" s="45"/>
    </row>
    <row r="995" spans="1:1" x14ac:dyDescent="0.2">
      <c r="A995" s="45"/>
    </row>
    <row r="996" spans="1:1" x14ac:dyDescent="0.2">
      <c r="A996" s="45"/>
    </row>
    <row r="997" spans="1:1" x14ac:dyDescent="0.2">
      <c r="A997" s="45"/>
    </row>
    <row r="998" spans="1:1" x14ac:dyDescent="0.2">
      <c r="A998" s="45"/>
    </row>
  </sheetData>
  <pageMargins left="0.2" right="0.22" top="0.65" bottom="0.38" header="0.45" footer="0.2"/>
  <pageSetup scale="57" orientation="landscape" r:id="rId1"/>
  <headerFooter alignWithMargins="0">
    <oddHeader>&amp;C&amp;"Arial,Bold"&amp;14&amp;A&amp;R&amp;"Times New Roman,Bold"&amp;10KyPSC Case No. 2025-00125
AG-DR-01-097 Attachment
Page &amp;P of &amp;N</oddHeader>
    <oddFooter xml:space="preserve">&amp;L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36AA93-3BB6-43CE-A203-B0ECB9A388B1}">
  <sheetPr>
    <tabColor rgb="FFFFC000"/>
    <pageSetUpPr fitToPage="1"/>
  </sheetPr>
  <dimension ref="A1:O995"/>
  <sheetViews>
    <sheetView zoomScale="90" zoomScaleNormal="90" workbookViewId="0">
      <pane xSplit="1" ySplit="2" topLeftCell="B3" activePane="bottomRight" state="frozen"/>
      <selection activeCell="C39" sqref="C39"/>
      <selection pane="topRight" activeCell="C39" sqref="C39"/>
      <selection pane="bottomLeft" activeCell="C39" sqref="C39"/>
      <selection pane="bottomRight" activeCell="C39" sqref="C39"/>
    </sheetView>
  </sheetViews>
  <sheetFormatPr defaultRowHeight="12.75" x14ac:dyDescent="0.2"/>
  <cols>
    <col min="1" max="1" width="29.28515625" style="46" customWidth="1"/>
    <col min="2" max="14" width="14.140625" style="2" customWidth="1"/>
    <col min="15" max="16384" width="9.140625" style="2"/>
  </cols>
  <sheetData>
    <row r="1" spans="1:15" s="1" customFormat="1" x14ac:dyDescent="0.2">
      <c r="A1" s="37"/>
      <c r="B1" s="4">
        <v>44927</v>
      </c>
      <c r="C1" s="4">
        <v>44958</v>
      </c>
      <c r="D1" s="4">
        <v>44986</v>
      </c>
      <c r="E1" s="4">
        <f>'DEK Charge-offs'!E1</f>
        <v>45017</v>
      </c>
      <c r="F1" s="4">
        <f>'DEK Charge-offs'!F1</f>
        <v>45047</v>
      </c>
      <c r="G1" s="4">
        <v>45078</v>
      </c>
      <c r="H1" s="4">
        <f>'DEK Charge-offs'!H1</f>
        <v>45108</v>
      </c>
      <c r="I1" s="4">
        <f>'DEK Charge-offs'!I1</f>
        <v>45139</v>
      </c>
      <c r="J1" s="4">
        <f>'DEK Charge-offs'!J1</f>
        <v>45170</v>
      </c>
      <c r="K1" s="4">
        <f>'DEK Charge-offs'!K1</f>
        <v>45200</v>
      </c>
      <c r="L1" s="4">
        <v>45231</v>
      </c>
      <c r="M1" s="4">
        <v>45261</v>
      </c>
      <c r="N1" s="4">
        <f>'DEK Charge-offs'!N1</f>
        <v>45292</v>
      </c>
    </row>
    <row r="2" spans="1:15" x14ac:dyDescent="0.2">
      <c r="A2" s="37"/>
      <c r="O2" s="38"/>
    </row>
    <row r="3" spans="1:15" x14ac:dyDescent="0.2">
      <c r="A3" s="39" t="s">
        <v>7</v>
      </c>
      <c r="B3" s="40">
        <v>418608.02999999997</v>
      </c>
      <c r="C3" s="40">
        <v>340995.82</v>
      </c>
      <c r="D3" s="40">
        <v>270554.55</v>
      </c>
      <c r="E3" s="40">
        <v>94737.510000000009</v>
      </c>
      <c r="F3" s="40">
        <v>119929.59</v>
      </c>
      <c r="G3" s="40">
        <v>145640.54999999999</v>
      </c>
      <c r="H3" s="40">
        <v>168327.76</v>
      </c>
      <c r="I3" s="40">
        <v>161044.19</v>
      </c>
      <c r="J3" s="40">
        <v>195532.34</v>
      </c>
      <c r="K3" s="40">
        <v>121214.56999999999</v>
      </c>
      <c r="L3" s="40">
        <v>62955.820000000007</v>
      </c>
      <c r="M3" s="40">
        <v>86041.84</v>
      </c>
      <c r="N3" s="40">
        <v>112215.93</v>
      </c>
      <c r="O3" s="44"/>
    </row>
    <row r="4" spans="1:15" x14ac:dyDescent="0.2">
      <c r="A4" s="45" t="s">
        <v>34</v>
      </c>
      <c r="B4" s="46">
        <v>75542537.319999978</v>
      </c>
      <c r="C4" s="46">
        <v>57979324.75999999</v>
      </c>
      <c r="D4" s="46">
        <v>50020127.640000008</v>
      </c>
      <c r="E4" s="46">
        <v>66612549.879999995</v>
      </c>
      <c r="F4" s="46">
        <v>38120744.170000002</v>
      </c>
      <c r="G4" s="46">
        <v>45251954.369999997</v>
      </c>
      <c r="H4" s="46">
        <v>42333294.510000005</v>
      </c>
      <c r="I4" s="46">
        <v>48547964.57</v>
      </c>
      <c r="J4" s="46">
        <f>'DEK TURNOVER'!K14+'DEK TURNOVER'!K18+'DEK TURNOVER'!K22+'DEK TURNOVER'!K24</f>
        <v>49591625.600000001</v>
      </c>
      <c r="K4" s="46">
        <v>42141491.990000002</v>
      </c>
      <c r="L4" s="46">
        <v>41793291.949999988</v>
      </c>
      <c r="M4" s="46">
        <v>59823029.420000002</v>
      </c>
      <c r="N4" s="46">
        <f>'DEK TURNOVER'!O14+'DEK TURNOVER'!O18+'DEK TURNOVER'!O22+'DEK TURNOVER'!O24</f>
        <v>71563336.879999995</v>
      </c>
      <c r="O4" s="44"/>
    </row>
    <row r="5" spans="1:15" x14ac:dyDescent="0.2">
      <c r="A5" s="45"/>
    </row>
    <row r="6" spans="1:15" x14ac:dyDescent="0.2">
      <c r="A6" s="45" t="s">
        <v>44</v>
      </c>
      <c r="B6" s="41">
        <v>2336360</v>
      </c>
      <c r="C6" s="41">
        <v>2269609.9</v>
      </c>
      <c r="D6" s="41">
        <v>2243389.4500000002</v>
      </c>
      <c r="E6" s="41">
        <v>2339164.8899999997</v>
      </c>
      <c r="F6" s="41">
        <v>2462629.9500000002</v>
      </c>
      <c r="G6" s="41">
        <v>2609633.34</v>
      </c>
      <c r="H6" s="41">
        <v>2540415.6399999997</v>
      </c>
      <c r="I6" s="41">
        <v>2444483.2100000004</v>
      </c>
      <c r="J6" s="41">
        <v>2375585.85</v>
      </c>
      <c r="K6" s="41">
        <v>2351076.2999999998</v>
      </c>
      <c r="L6" s="41">
        <v>2370344.44</v>
      </c>
      <c r="M6" s="41">
        <v>2185582.5699999998</v>
      </c>
      <c r="N6" s="41">
        <f t="shared" ref="N6:N7" si="0">SUM(C3:N3)</f>
        <v>1879190.4700000002</v>
      </c>
    </row>
    <row r="7" spans="1:15" x14ac:dyDescent="0.2">
      <c r="A7" s="45" t="s">
        <v>45</v>
      </c>
      <c r="B7" s="41">
        <v>657861583.52999997</v>
      </c>
      <c r="C7" s="41">
        <v>646294992.92999995</v>
      </c>
      <c r="D7" s="41">
        <v>647459811.54999995</v>
      </c>
      <c r="E7" s="41">
        <v>679672544.18999994</v>
      </c>
      <c r="F7" s="41">
        <v>668124134.74000001</v>
      </c>
      <c r="G7" s="41">
        <v>668758615.96999991</v>
      </c>
      <c r="H7" s="41">
        <v>647895658.19999993</v>
      </c>
      <c r="I7" s="41">
        <v>641880484.64999998</v>
      </c>
      <c r="J7" s="41">
        <v>642826979.74000001</v>
      </c>
      <c r="K7" s="41">
        <v>636246202.25999999</v>
      </c>
      <c r="L7" s="41">
        <v>630518748.3900001</v>
      </c>
      <c r="M7" s="41">
        <v>617757936.17999995</v>
      </c>
      <c r="N7" s="41">
        <f t="shared" si="0"/>
        <v>613778735.74000001</v>
      </c>
    </row>
    <row r="8" spans="1:15" x14ac:dyDescent="0.2">
      <c r="A8" s="45"/>
    </row>
    <row r="9" spans="1:15" x14ac:dyDescent="0.2">
      <c r="A9" s="45" t="s">
        <v>27</v>
      </c>
      <c r="B9" s="47">
        <v>3.5514461681489216E-3</v>
      </c>
      <c r="C9" s="47">
        <v>3.5117244057711904E-3</v>
      </c>
      <c r="D9" s="47">
        <v>3.4649091881539199E-3</v>
      </c>
      <c r="E9" s="47">
        <v>3.4416056820239819E-3</v>
      </c>
      <c r="F9" s="47">
        <v>3.6858868314319027E-3</v>
      </c>
      <c r="G9" s="47">
        <v>3.9022051868668056E-3</v>
      </c>
      <c r="H9" s="47">
        <v>3.9210258748420181E-3</v>
      </c>
      <c r="I9" s="47">
        <v>3.8083152058017637E-3</v>
      </c>
      <c r="J9" s="47">
        <v>3.6955291623896021E-3</v>
      </c>
      <c r="K9" s="47">
        <v>3.6952303866785831E-3</v>
      </c>
      <c r="L9" s="47">
        <v>3.759356000202314E-3</v>
      </c>
      <c r="M9" s="47">
        <v>3.5379271426521555E-3</v>
      </c>
      <c r="N9" s="47">
        <f t="shared" ref="N9" si="1">N6/N7</f>
        <v>3.0616741189874578E-3</v>
      </c>
    </row>
    <row r="10" spans="1:15" x14ac:dyDescent="0.2">
      <c r="A10" s="45"/>
    </row>
    <row r="11" spans="1:15" x14ac:dyDescent="0.2">
      <c r="A11" s="14" t="s">
        <v>38</v>
      </c>
    </row>
    <row r="12" spans="1:15" x14ac:dyDescent="0.2">
      <c r="A12" s="2" t="s">
        <v>39</v>
      </c>
      <c r="B12" s="19">
        <v>0.33339999999999997</v>
      </c>
      <c r="C12" s="19">
        <v>0.33339999999999997</v>
      </c>
      <c r="D12" s="19">
        <v>0.33339999999999997</v>
      </c>
      <c r="E12" s="19">
        <v>0.33339999999999997</v>
      </c>
      <c r="F12" s="19">
        <v>0.33339999999999997</v>
      </c>
      <c r="G12" s="19">
        <v>0.33339999999999997</v>
      </c>
      <c r="H12" s="19">
        <v>0.33339999999999997</v>
      </c>
      <c r="I12" s="19">
        <v>0.33339999999999997</v>
      </c>
      <c r="J12" s="19">
        <v>0.33339999999999997</v>
      </c>
      <c r="K12" s="19">
        <v>0.33339999999999997</v>
      </c>
      <c r="L12" s="19">
        <v>0.33339999999999997</v>
      </c>
      <c r="M12" s="19">
        <v>0.33339999999999997</v>
      </c>
      <c r="N12" s="19">
        <v>0.33339999999999997</v>
      </c>
    </row>
    <row r="13" spans="1:15" x14ac:dyDescent="0.2">
      <c r="A13" s="2" t="s">
        <v>40</v>
      </c>
      <c r="B13" s="19">
        <v>0.33329999999999999</v>
      </c>
      <c r="C13" s="19">
        <v>0.33329999999999999</v>
      </c>
      <c r="D13" s="19">
        <v>0.33329999999999999</v>
      </c>
      <c r="E13" s="19">
        <v>0.33329999999999999</v>
      </c>
      <c r="F13" s="19">
        <v>0.33329999999999999</v>
      </c>
      <c r="G13" s="19">
        <v>0.33329999999999999</v>
      </c>
      <c r="H13" s="19">
        <v>0.33329999999999999</v>
      </c>
      <c r="I13" s="19">
        <v>0.33329999999999999</v>
      </c>
      <c r="J13" s="19">
        <v>0.33329999999999999</v>
      </c>
      <c r="K13" s="19">
        <v>0.33329999999999999</v>
      </c>
      <c r="L13" s="19">
        <v>0.33329999999999999</v>
      </c>
      <c r="M13" s="19">
        <v>0.33329999999999999</v>
      </c>
      <c r="N13" s="19">
        <v>0.33329999999999999</v>
      </c>
    </row>
    <row r="14" spans="1:15" x14ac:dyDescent="0.2">
      <c r="A14" s="2" t="s">
        <v>41</v>
      </c>
      <c r="B14" s="19">
        <v>0.33329999999999999</v>
      </c>
      <c r="C14" s="19">
        <v>0.33329999999999999</v>
      </c>
      <c r="D14" s="19">
        <v>0.33329999999999999</v>
      </c>
      <c r="E14" s="19">
        <v>0.33329999999999999</v>
      </c>
      <c r="F14" s="19">
        <v>0.33329999999999999</v>
      </c>
      <c r="G14" s="19">
        <v>0.33329999999999999</v>
      </c>
      <c r="H14" s="19">
        <v>0.33329999999999999</v>
      </c>
      <c r="I14" s="19">
        <v>0.33329999999999999</v>
      </c>
      <c r="J14" s="19">
        <v>0.33329999999999999</v>
      </c>
      <c r="K14" s="19">
        <v>0.33329999999999999</v>
      </c>
      <c r="L14" s="19">
        <v>0.33329999999999999</v>
      </c>
      <c r="M14" s="19">
        <v>0.33329999999999999</v>
      </c>
      <c r="N14" s="19">
        <v>0.33329999999999999</v>
      </c>
    </row>
    <row r="15" spans="1:15" x14ac:dyDescent="0.2">
      <c r="A15" s="2" t="s">
        <v>42</v>
      </c>
      <c r="B15" s="19">
        <v>1</v>
      </c>
      <c r="C15" s="19">
        <v>1</v>
      </c>
      <c r="D15" s="19">
        <v>1</v>
      </c>
      <c r="E15" s="19">
        <v>1</v>
      </c>
      <c r="F15" s="19">
        <v>1</v>
      </c>
      <c r="G15" s="19">
        <v>1</v>
      </c>
      <c r="H15" s="19">
        <v>1</v>
      </c>
      <c r="I15" s="19">
        <v>1</v>
      </c>
      <c r="J15" s="19">
        <v>1</v>
      </c>
      <c r="K15" s="19">
        <v>1</v>
      </c>
      <c r="L15" s="19">
        <v>1</v>
      </c>
      <c r="M15" s="19">
        <v>1</v>
      </c>
      <c r="N15" s="19">
        <f t="shared" ref="N15" si="2">SUM(N12:N14)</f>
        <v>1</v>
      </c>
    </row>
    <row r="16" spans="1:15" ht="13.5" thickBot="1" x14ac:dyDescent="0.25">
      <c r="A16" s="2"/>
    </row>
    <row r="17" spans="1:14" ht="13.5" thickBot="1" x14ac:dyDescent="0.25">
      <c r="A17" s="1" t="s">
        <v>46</v>
      </c>
      <c r="B17" s="48">
        <v>3.4923961972889508E-3</v>
      </c>
      <c r="C17" s="48">
        <v>3.4904644853936046E-3</v>
      </c>
      <c r="D17" s="48">
        <v>3.5714138147761964E-3</v>
      </c>
      <c r="E17" s="48">
        <v>3.5876794661669014E-3</v>
      </c>
      <c r="F17" s="48">
        <v>3.6259380602637488E-3</v>
      </c>
      <c r="G17" s="48">
        <v>3.6977292135774893E-3</v>
      </c>
      <c r="H17" s="48">
        <v>3.7879037953941997E-3</v>
      </c>
      <c r="I17" s="48">
        <v>3.8936375688044728E-3</v>
      </c>
      <c r="J17" s="48">
        <v>3.9948359593885612E-3</v>
      </c>
      <c r="K17" s="48">
        <v>4.0568721232968029E-3</v>
      </c>
      <c r="L17" s="48">
        <v>4.0671686066680911E-3</v>
      </c>
      <c r="M17" s="48">
        <v>4.0684704139816443E-3</v>
      </c>
      <c r="N17" s="48">
        <v>3.9056266514268146E-3</v>
      </c>
    </row>
    <row r="18" spans="1:14" x14ac:dyDescent="0.2">
      <c r="A18" s="45"/>
    </row>
    <row r="19" spans="1:14" x14ac:dyDescent="0.2">
      <c r="A19" s="45"/>
    </row>
    <row r="20" spans="1:14" x14ac:dyDescent="0.2">
      <c r="A20" s="45"/>
    </row>
    <row r="21" spans="1:14" x14ac:dyDescent="0.2">
      <c r="A21" s="45"/>
    </row>
    <row r="22" spans="1:14" x14ac:dyDescent="0.2">
      <c r="A22" s="45"/>
    </row>
    <row r="23" spans="1:14" x14ac:dyDescent="0.2">
      <c r="A23" s="45"/>
    </row>
    <row r="24" spans="1:14" x14ac:dyDescent="0.2">
      <c r="A24" s="41"/>
    </row>
    <row r="25" spans="1:14" x14ac:dyDescent="0.2">
      <c r="A25" s="41"/>
    </row>
    <row r="26" spans="1:14" x14ac:dyDescent="0.2">
      <c r="A26" s="41"/>
    </row>
    <row r="27" spans="1:14" x14ac:dyDescent="0.2">
      <c r="A27" s="41"/>
    </row>
    <row r="28" spans="1:14" x14ac:dyDescent="0.2">
      <c r="A28" s="41"/>
    </row>
    <row r="29" spans="1:14" x14ac:dyDescent="0.2">
      <c r="A29" s="41"/>
    </row>
    <row r="30" spans="1:14" x14ac:dyDescent="0.2">
      <c r="A30" s="41"/>
    </row>
    <row r="31" spans="1:14" x14ac:dyDescent="0.2">
      <c r="A31" s="41"/>
    </row>
    <row r="32" spans="1:14" x14ac:dyDescent="0.2">
      <c r="A32" s="41"/>
    </row>
    <row r="33" spans="1:1" x14ac:dyDescent="0.2">
      <c r="A33" s="41"/>
    </row>
    <row r="34" spans="1:1" x14ac:dyDescent="0.2">
      <c r="A34" s="41"/>
    </row>
    <row r="35" spans="1:1" x14ac:dyDescent="0.2">
      <c r="A35" s="41"/>
    </row>
    <row r="36" spans="1:1" x14ac:dyDescent="0.2">
      <c r="A36" s="41"/>
    </row>
    <row r="37" spans="1:1" x14ac:dyDescent="0.2">
      <c r="A37" s="41"/>
    </row>
    <row r="38" spans="1:1" x14ac:dyDescent="0.2">
      <c r="A38" s="45"/>
    </row>
    <row r="39" spans="1:1" x14ac:dyDescent="0.2">
      <c r="A39" s="45"/>
    </row>
    <row r="40" spans="1:1" x14ac:dyDescent="0.2">
      <c r="A40" s="45"/>
    </row>
    <row r="41" spans="1:1" x14ac:dyDescent="0.2">
      <c r="A41" s="45"/>
    </row>
    <row r="42" spans="1:1" x14ac:dyDescent="0.2">
      <c r="A42" s="45"/>
    </row>
    <row r="43" spans="1:1" x14ac:dyDescent="0.2">
      <c r="A43" s="45"/>
    </row>
    <row r="44" spans="1:1" x14ac:dyDescent="0.2">
      <c r="A44" s="45"/>
    </row>
    <row r="45" spans="1:1" x14ac:dyDescent="0.2">
      <c r="A45" s="45"/>
    </row>
    <row r="46" spans="1:1" x14ac:dyDescent="0.2">
      <c r="A46" s="45"/>
    </row>
    <row r="47" spans="1:1" x14ac:dyDescent="0.2">
      <c r="A47" s="45"/>
    </row>
    <row r="48" spans="1:1" x14ac:dyDescent="0.2">
      <c r="A48" s="45"/>
    </row>
    <row r="49" spans="1:1" x14ac:dyDescent="0.2">
      <c r="A49" s="45"/>
    </row>
    <row r="50" spans="1:1" x14ac:dyDescent="0.2">
      <c r="A50" s="45"/>
    </row>
    <row r="51" spans="1:1" x14ac:dyDescent="0.2">
      <c r="A51" s="45"/>
    </row>
    <row r="52" spans="1:1" x14ac:dyDescent="0.2">
      <c r="A52" s="45"/>
    </row>
    <row r="53" spans="1:1" x14ac:dyDescent="0.2">
      <c r="A53" s="45"/>
    </row>
    <row r="54" spans="1:1" x14ac:dyDescent="0.2">
      <c r="A54" s="45"/>
    </row>
    <row r="55" spans="1:1" x14ac:dyDescent="0.2">
      <c r="A55" s="45"/>
    </row>
    <row r="56" spans="1:1" x14ac:dyDescent="0.2">
      <c r="A56" s="45"/>
    </row>
    <row r="57" spans="1:1" x14ac:dyDescent="0.2">
      <c r="A57" s="45"/>
    </row>
    <row r="58" spans="1:1" x14ac:dyDescent="0.2">
      <c r="A58" s="45"/>
    </row>
    <row r="59" spans="1:1" x14ac:dyDescent="0.2">
      <c r="A59" s="45"/>
    </row>
    <row r="60" spans="1:1" x14ac:dyDescent="0.2">
      <c r="A60" s="45"/>
    </row>
    <row r="61" spans="1:1" x14ac:dyDescent="0.2">
      <c r="A61" s="45"/>
    </row>
    <row r="62" spans="1:1" x14ac:dyDescent="0.2">
      <c r="A62" s="45"/>
    </row>
    <row r="63" spans="1:1" x14ac:dyDescent="0.2">
      <c r="A63" s="45"/>
    </row>
    <row r="64" spans="1:1" x14ac:dyDescent="0.2">
      <c r="A64" s="45"/>
    </row>
    <row r="65" spans="1:1" x14ac:dyDescent="0.2">
      <c r="A65" s="45"/>
    </row>
    <row r="66" spans="1:1" x14ac:dyDescent="0.2">
      <c r="A66" s="45"/>
    </row>
    <row r="67" spans="1:1" x14ac:dyDescent="0.2">
      <c r="A67" s="45"/>
    </row>
    <row r="68" spans="1:1" x14ac:dyDescent="0.2">
      <c r="A68" s="45"/>
    </row>
    <row r="69" spans="1:1" x14ac:dyDescent="0.2">
      <c r="A69" s="45"/>
    </row>
    <row r="70" spans="1:1" x14ac:dyDescent="0.2">
      <c r="A70" s="45"/>
    </row>
    <row r="71" spans="1:1" x14ac:dyDescent="0.2">
      <c r="A71" s="45"/>
    </row>
    <row r="72" spans="1:1" x14ac:dyDescent="0.2">
      <c r="A72" s="45"/>
    </row>
    <row r="73" spans="1:1" x14ac:dyDescent="0.2">
      <c r="A73" s="45"/>
    </row>
    <row r="74" spans="1:1" x14ac:dyDescent="0.2">
      <c r="A74" s="45"/>
    </row>
    <row r="75" spans="1:1" x14ac:dyDescent="0.2">
      <c r="A75" s="45"/>
    </row>
    <row r="76" spans="1:1" x14ac:dyDescent="0.2">
      <c r="A76" s="45"/>
    </row>
    <row r="77" spans="1:1" x14ac:dyDescent="0.2">
      <c r="A77" s="45"/>
    </row>
    <row r="78" spans="1:1" x14ac:dyDescent="0.2">
      <c r="A78" s="45"/>
    </row>
    <row r="79" spans="1:1" x14ac:dyDescent="0.2">
      <c r="A79" s="45"/>
    </row>
    <row r="80" spans="1:1" x14ac:dyDescent="0.2">
      <c r="A80" s="45"/>
    </row>
    <row r="81" spans="1:1" x14ac:dyDescent="0.2">
      <c r="A81" s="45"/>
    </row>
    <row r="82" spans="1:1" x14ac:dyDescent="0.2">
      <c r="A82" s="45"/>
    </row>
    <row r="83" spans="1:1" x14ac:dyDescent="0.2">
      <c r="A83" s="45"/>
    </row>
    <row r="84" spans="1:1" x14ac:dyDescent="0.2">
      <c r="A84" s="45"/>
    </row>
    <row r="85" spans="1:1" x14ac:dyDescent="0.2">
      <c r="A85" s="45"/>
    </row>
    <row r="86" spans="1:1" x14ac:dyDescent="0.2">
      <c r="A86" s="45"/>
    </row>
    <row r="87" spans="1:1" x14ac:dyDescent="0.2">
      <c r="A87" s="45"/>
    </row>
    <row r="88" spans="1:1" x14ac:dyDescent="0.2">
      <c r="A88" s="45"/>
    </row>
    <row r="89" spans="1:1" x14ac:dyDescent="0.2">
      <c r="A89" s="45"/>
    </row>
    <row r="90" spans="1:1" x14ac:dyDescent="0.2">
      <c r="A90" s="45"/>
    </row>
    <row r="91" spans="1:1" x14ac:dyDescent="0.2">
      <c r="A91" s="45"/>
    </row>
    <row r="92" spans="1:1" x14ac:dyDescent="0.2">
      <c r="A92" s="45"/>
    </row>
    <row r="93" spans="1:1" x14ac:dyDescent="0.2">
      <c r="A93" s="45"/>
    </row>
    <row r="94" spans="1:1" x14ac:dyDescent="0.2">
      <c r="A94" s="45"/>
    </row>
    <row r="95" spans="1:1" x14ac:dyDescent="0.2">
      <c r="A95" s="45"/>
    </row>
    <row r="96" spans="1:1" x14ac:dyDescent="0.2">
      <c r="A96" s="45"/>
    </row>
    <row r="97" spans="1:1" x14ac:dyDescent="0.2">
      <c r="A97" s="45"/>
    </row>
    <row r="98" spans="1:1" x14ac:dyDescent="0.2">
      <c r="A98" s="45"/>
    </row>
    <row r="99" spans="1:1" x14ac:dyDescent="0.2">
      <c r="A99" s="45"/>
    </row>
    <row r="100" spans="1:1" x14ac:dyDescent="0.2">
      <c r="A100" s="45"/>
    </row>
    <row r="101" spans="1:1" x14ac:dyDescent="0.2">
      <c r="A101" s="45"/>
    </row>
    <row r="102" spans="1:1" x14ac:dyDescent="0.2">
      <c r="A102" s="45"/>
    </row>
    <row r="103" spans="1:1" x14ac:dyDescent="0.2">
      <c r="A103" s="45"/>
    </row>
    <row r="104" spans="1:1" x14ac:dyDescent="0.2">
      <c r="A104" s="45"/>
    </row>
    <row r="105" spans="1:1" x14ac:dyDescent="0.2">
      <c r="A105" s="45"/>
    </row>
    <row r="106" spans="1:1" x14ac:dyDescent="0.2">
      <c r="A106" s="45"/>
    </row>
    <row r="107" spans="1:1" x14ac:dyDescent="0.2">
      <c r="A107" s="45"/>
    </row>
    <row r="108" spans="1:1" x14ac:dyDescent="0.2">
      <c r="A108" s="45"/>
    </row>
    <row r="109" spans="1:1" x14ac:dyDescent="0.2">
      <c r="A109" s="45"/>
    </row>
    <row r="110" spans="1:1" x14ac:dyDescent="0.2">
      <c r="A110" s="45"/>
    </row>
    <row r="111" spans="1:1" x14ac:dyDescent="0.2">
      <c r="A111" s="45"/>
    </row>
    <row r="112" spans="1:1" x14ac:dyDescent="0.2">
      <c r="A112" s="45"/>
    </row>
    <row r="113" spans="1:1" x14ac:dyDescent="0.2">
      <c r="A113" s="45"/>
    </row>
    <row r="114" spans="1:1" x14ac:dyDescent="0.2">
      <c r="A114" s="45"/>
    </row>
    <row r="115" spans="1:1" x14ac:dyDescent="0.2">
      <c r="A115" s="45"/>
    </row>
    <row r="116" spans="1:1" x14ac:dyDescent="0.2">
      <c r="A116" s="45"/>
    </row>
    <row r="117" spans="1:1" x14ac:dyDescent="0.2">
      <c r="A117" s="45"/>
    </row>
    <row r="118" spans="1:1" x14ac:dyDescent="0.2">
      <c r="A118" s="45"/>
    </row>
    <row r="119" spans="1:1" x14ac:dyDescent="0.2">
      <c r="A119" s="45"/>
    </row>
    <row r="120" spans="1:1" x14ac:dyDescent="0.2">
      <c r="A120" s="45"/>
    </row>
    <row r="121" spans="1:1" x14ac:dyDescent="0.2">
      <c r="A121" s="45"/>
    </row>
    <row r="122" spans="1:1" x14ac:dyDescent="0.2">
      <c r="A122" s="45"/>
    </row>
    <row r="123" spans="1:1" x14ac:dyDescent="0.2">
      <c r="A123" s="45"/>
    </row>
    <row r="124" spans="1:1" x14ac:dyDescent="0.2">
      <c r="A124" s="45"/>
    </row>
    <row r="125" spans="1:1" x14ac:dyDescent="0.2">
      <c r="A125" s="45"/>
    </row>
    <row r="126" spans="1:1" x14ac:dyDescent="0.2">
      <c r="A126" s="45"/>
    </row>
    <row r="127" spans="1:1" x14ac:dyDescent="0.2">
      <c r="A127" s="45"/>
    </row>
    <row r="128" spans="1:1" x14ac:dyDescent="0.2">
      <c r="A128" s="45"/>
    </row>
    <row r="129" spans="1:1" x14ac:dyDescent="0.2">
      <c r="A129" s="45"/>
    </row>
    <row r="130" spans="1:1" x14ac:dyDescent="0.2">
      <c r="A130" s="45"/>
    </row>
    <row r="131" spans="1:1" x14ac:dyDescent="0.2">
      <c r="A131" s="45"/>
    </row>
    <row r="132" spans="1:1" x14ac:dyDescent="0.2">
      <c r="A132" s="45"/>
    </row>
    <row r="133" spans="1:1" x14ac:dyDescent="0.2">
      <c r="A133" s="45"/>
    </row>
    <row r="134" spans="1:1" x14ac:dyDescent="0.2">
      <c r="A134" s="45"/>
    </row>
    <row r="135" spans="1:1" x14ac:dyDescent="0.2">
      <c r="A135" s="45"/>
    </row>
    <row r="136" spans="1:1" x14ac:dyDescent="0.2">
      <c r="A136" s="45"/>
    </row>
    <row r="137" spans="1:1" x14ac:dyDescent="0.2">
      <c r="A137" s="45"/>
    </row>
    <row r="138" spans="1:1" x14ac:dyDescent="0.2">
      <c r="A138" s="45"/>
    </row>
    <row r="139" spans="1:1" x14ac:dyDescent="0.2">
      <c r="A139" s="45"/>
    </row>
    <row r="140" spans="1:1" x14ac:dyDescent="0.2">
      <c r="A140" s="45"/>
    </row>
    <row r="141" spans="1:1" x14ac:dyDescent="0.2">
      <c r="A141" s="45"/>
    </row>
    <row r="142" spans="1:1" x14ac:dyDescent="0.2">
      <c r="A142" s="45"/>
    </row>
    <row r="143" spans="1:1" x14ac:dyDescent="0.2">
      <c r="A143" s="45"/>
    </row>
    <row r="144" spans="1:1" x14ac:dyDescent="0.2">
      <c r="A144" s="45"/>
    </row>
    <row r="145" spans="1:1" x14ac:dyDescent="0.2">
      <c r="A145" s="45"/>
    </row>
    <row r="146" spans="1:1" x14ac:dyDescent="0.2">
      <c r="A146" s="45"/>
    </row>
    <row r="147" spans="1:1" x14ac:dyDescent="0.2">
      <c r="A147" s="45"/>
    </row>
    <row r="148" spans="1:1" x14ac:dyDescent="0.2">
      <c r="A148" s="45"/>
    </row>
    <row r="149" spans="1:1" x14ac:dyDescent="0.2">
      <c r="A149" s="45"/>
    </row>
    <row r="150" spans="1:1" x14ac:dyDescent="0.2">
      <c r="A150" s="45"/>
    </row>
    <row r="151" spans="1:1" x14ac:dyDescent="0.2">
      <c r="A151" s="45"/>
    </row>
    <row r="152" spans="1:1" x14ac:dyDescent="0.2">
      <c r="A152" s="45"/>
    </row>
    <row r="153" spans="1:1" x14ac:dyDescent="0.2">
      <c r="A153" s="45"/>
    </row>
    <row r="154" spans="1:1" x14ac:dyDescent="0.2">
      <c r="A154" s="45"/>
    </row>
    <row r="155" spans="1:1" x14ac:dyDescent="0.2">
      <c r="A155" s="45"/>
    </row>
    <row r="156" spans="1:1" x14ac:dyDescent="0.2">
      <c r="A156" s="45"/>
    </row>
    <row r="157" spans="1:1" x14ac:dyDescent="0.2">
      <c r="A157" s="45"/>
    </row>
    <row r="158" spans="1:1" x14ac:dyDescent="0.2">
      <c r="A158" s="45"/>
    </row>
    <row r="159" spans="1:1" x14ac:dyDescent="0.2">
      <c r="A159" s="45"/>
    </row>
    <row r="160" spans="1:1" x14ac:dyDescent="0.2">
      <c r="A160" s="45"/>
    </row>
    <row r="161" spans="1:1" x14ac:dyDescent="0.2">
      <c r="A161" s="45"/>
    </row>
    <row r="162" spans="1:1" x14ac:dyDescent="0.2">
      <c r="A162" s="45"/>
    </row>
    <row r="163" spans="1:1" x14ac:dyDescent="0.2">
      <c r="A163" s="45"/>
    </row>
    <row r="164" spans="1:1" x14ac:dyDescent="0.2">
      <c r="A164" s="45"/>
    </row>
    <row r="165" spans="1:1" x14ac:dyDescent="0.2">
      <c r="A165" s="45"/>
    </row>
    <row r="166" spans="1:1" x14ac:dyDescent="0.2">
      <c r="A166" s="45"/>
    </row>
    <row r="167" spans="1:1" x14ac:dyDescent="0.2">
      <c r="A167" s="45"/>
    </row>
    <row r="168" spans="1:1" x14ac:dyDescent="0.2">
      <c r="A168" s="45"/>
    </row>
    <row r="169" spans="1:1" x14ac:dyDescent="0.2">
      <c r="A169" s="45"/>
    </row>
    <row r="170" spans="1:1" x14ac:dyDescent="0.2">
      <c r="A170" s="45"/>
    </row>
    <row r="171" spans="1:1" x14ac:dyDescent="0.2">
      <c r="A171" s="45"/>
    </row>
    <row r="172" spans="1:1" x14ac:dyDescent="0.2">
      <c r="A172" s="45"/>
    </row>
    <row r="173" spans="1:1" x14ac:dyDescent="0.2">
      <c r="A173" s="45"/>
    </row>
    <row r="174" spans="1:1" x14ac:dyDescent="0.2">
      <c r="A174" s="45"/>
    </row>
    <row r="175" spans="1:1" x14ac:dyDescent="0.2">
      <c r="A175" s="45"/>
    </row>
    <row r="176" spans="1:1" x14ac:dyDescent="0.2">
      <c r="A176" s="45"/>
    </row>
    <row r="177" spans="1:1" x14ac:dyDescent="0.2">
      <c r="A177" s="45"/>
    </row>
    <row r="178" spans="1:1" x14ac:dyDescent="0.2">
      <c r="A178" s="45"/>
    </row>
    <row r="179" spans="1:1" x14ac:dyDescent="0.2">
      <c r="A179" s="45"/>
    </row>
    <row r="180" spans="1:1" x14ac:dyDescent="0.2">
      <c r="A180" s="45"/>
    </row>
    <row r="181" spans="1:1" x14ac:dyDescent="0.2">
      <c r="A181" s="45"/>
    </row>
    <row r="182" spans="1:1" x14ac:dyDescent="0.2">
      <c r="A182" s="45"/>
    </row>
    <row r="183" spans="1:1" x14ac:dyDescent="0.2">
      <c r="A183" s="45"/>
    </row>
    <row r="184" spans="1:1" x14ac:dyDescent="0.2">
      <c r="A184" s="45"/>
    </row>
    <row r="185" spans="1:1" x14ac:dyDescent="0.2">
      <c r="A185" s="45"/>
    </row>
    <row r="186" spans="1:1" x14ac:dyDescent="0.2">
      <c r="A186" s="45"/>
    </row>
    <row r="187" spans="1:1" x14ac:dyDescent="0.2">
      <c r="A187" s="45"/>
    </row>
    <row r="188" spans="1:1" x14ac:dyDescent="0.2">
      <c r="A188" s="45"/>
    </row>
    <row r="189" spans="1:1" x14ac:dyDescent="0.2">
      <c r="A189" s="45"/>
    </row>
    <row r="190" spans="1:1" x14ac:dyDescent="0.2">
      <c r="A190" s="45"/>
    </row>
    <row r="191" spans="1:1" x14ac:dyDescent="0.2">
      <c r="A191" s="45"/>
    </row>
    <row r="192" spans="1:1" x14ac:dyDescent="0.2">
      <c r="A192" s="45"/>
    </row>
    <row r="193" spans="1:1" x14ac:dyDescent="0.2">
      <c r="A193" s="45"/>
    </row>
    <row r="194" spans="1:1" x14ac:dyDescent="0.2">
      <c r="A194" s="45"/>
    </row>
    <row r="195" spans="1:1" x14ac:dyDescent="0.2">
      <c r="A195" s="45"/>
    </row>
    <row r="196" spans="1:1" x14ac:dyDescent="0.2">
      <c r="A196" s="45"/>
    </row>
    <row r="197" spans="1:1" x14ac:dyDescent="0.2">
      <c r="A197" s="45"/>
    </row>
    <row r="198" spans="1:1" x14ac:dyDescent="0.2">
      <c r="A198" s="45"/>
    </row>
    <row r="199" spans="1:1" x14ac:dyDescent="0.2">
      <c r="A199" s="45"/>
    </row>
    <row r="200" spans="1:1" x14ac:dyDescent="0.2">
      <c r="A200" s="45"/>
    </row>
    <row r="201" spans="1:1" x14ac:dyDescent="0.2">
      <c r="A201" s="45"/>
    </row>
    <row r="202" spans="1:1" x14ac:dyDescent="0.2">
      <c r="A202" s="45"/>
    </row>
    <row r="203" spans="1:1" x14ac:dyDescent="0.2">
      <c r="A203" s="45"/>
    </row>
    <row r="204" spans="1:1" x14ac:dyDescent="0.2">
      <c r="A204" s="45"/>
    </row>
    <row r="205" spans="1:1" x14ac:dyDescent="0.2">
      <c r="A205" s="45"/>
    </row>
    <row r="206" spans="1:1" x14ac:dyDescent="0.2">
      <c r="A206" s="45"/>
    </row>
    <row r="207" spans="1:1" x14ac:dyDescent="0.2">
      <c r="A207" s="45"/>
    </row>
    <row r="208" spans="1:1" x14ac:dyDescent="0.2">
      <c r="A208" s="45"/>
    </row>
    <row r="209" spans="1:1" x14ac:dyDescent="0.2">
      <c r="A209" s="45"/>
    </row>
    <row r="210" spans="1:1" x14ac:dyDescent="0.2">
      <c r="A210" s="45"/>
    </row>
    <row r="211" spans="1:1" x14ac:dyDescent="0.2">
      <c r="A211" s="45"/>
    </row>
    <row r="212" spans="1:1" x14ac:dyDescent="0.2">
      <c r="A212" s="45"/>
    </row>
    <row r="213" spans="1:1" x14ac:dyDescent="0.2">
      <c r="A213" s="45"/>
    </row>
    <row r="214" spans="1:1" x14ac:dyDescent="0.2">
      <c r="A214" s="45"/>
    </row>
    <row r="215" spans="1:1" x14ac:dyDescent="0.2">
      <c r="A215" s="45"/>
    </row>
    <row r="216" spans="1:1" x14ac:dyDescent="0.2">
      <c r="A216" s="45"/>
    </row>
    <row r="217" spans="1:1" x14ac:dyDescent="0.2">
      <c r="A217" s="45"/>
    </row>
    <row r="218" spans="1:1" x14ac:dyDescent="0.2">
      <c r="A218" s="45"/>
    </row>
    <row r="219" spans="1:1" x14ac:dyDescent="0.2">
      <c r="A219" s="45"/>
    </row>
    <row r="220" spans="1:1" x14ac:dyDescent="0.2">
      <c r="A220" s="45"/>
    </row>
    <row r="221" spans="1:1" x14ac:dyDescent="0.2">
      <c r="A221" s="45"/>
    </row>
    <row r="222" spans="1:1" x14ac:dyDescent="0.2">
      <c r="A222" s="45"/>
    </row>
    <row r="223" spans="1:1" x14ac:dyDescent="0.2">
      <c r="A223" s="45"/>
    </row>
    <row r="224" spans="1:1" x14ac:dyDescent="0.2">
      <c r="A224" s="45"/>
    </row>
    <row r="225" spans="1:1" x14ac:dyDescent="0.2">
      <c r="A225" s="45"/>
    </row>
    <row r="226" spans="1:1" x14ac:dyDescent="0.2">
      <c r="A226" s="45"/>
    </row>
    <row r="227" spans="1:1" x14ac:dyDescent="0.2">
      <c r="A227" s="45"/>
    </row>
    <row r="228" spans="1:1" x14ac:dyDescent="0.2">
      <c r="A228" s="45"/>
    </row>
    <row r="229" spans="1:1" x14ac:dyDescent="0.2">
      <c r="A229" s="45"/>
    </row>
    <row r="230" spans="1:1" x14ac:dyDescent="0.2">
      <c r="A230" s="45"/>
    </row>
    <row r="231" spans="1:1" x14ac:dyDescent="0.2">
      <c r="A231" s="45"/>
    </row>
    <row r="232" spans="1:1" x14ac:dyDescent="0.2">
      <c r="A232" s="45"/>
    </row>
    <row r="233" spans="1:1" x14ac:dyDescent="0.2">
      <c r="A233" s="45"/>
    </row>
    <row r="234" spans="1:1" x14ac:dyDescent="0.2">
      <c r="A234" s="45"/>
    </row>
    <row r="235" spans="1:1" x14ac:dyDescent="0.2">
      <c r="A235" s="45"/>
    </row>
    <row r="236" spans="1:1" x14ac:dyDescent="0.2">
      <c r="A236" s="45"/>
    </row>
    <row r="237" spans="1:1" x14ac:dyDescent="0.2">
      <c r="A237" s="45"/>
    </row>
    <row r="238" spans="1:1" x14ac:dyDescent="0.2">
      <c r="A238" s="45"/>
    </row>
    <row r="239" spans="1:1" x14ac:dyDescent="0.2">
      <c r="A239" s="45"/>
    </row>
    <row r="240" spans="1:1" x14ac:dyDescent="0.2">
      <c r="A240" s="45"/>
    </row>
    <row r="241" spans="1:1" x14ac:dyDescent="0.2">
      <c r="A241" s="45"/>
    </row>
    <row r="242" spans="1:1" x14ac:dyDescent="0.2">
      <c r="A242" s="45"/>
    </row>
    <row r="243" spans="1:1" x14ac:dyDescent="0.2">
      <c r="A243" s="45"/>
    </row>
    <row r="244" spans="1:1" x14ac:dyDescent="0.2">
      <c r="A244" s="45"/>
    </row>
    <row r="245" spans="1:1" x14ac:dyDescent="0.2">
      <c r="A245" s="45"/>
    </row>
    <row r="246" spans="1:1" x14ac:dyDescent="0.2">
      <c r="A246" s="45"/>
    </row>
    <row r="247" spans="1:1" x14ac:dyDescent="0.2">
      <c r="A247" s="45"/>
    </row>
    <row r="248" spans="1:1" x14ac:dyDescent="0.2">
      <c r="A248" s="45"/>
    </row>
    <row r="249" spans="1:1" x14ac:dyDescent="0.2">
      <c r="A249" s="45"/>
    </row>
    <row r="250" spans="1:1" x14ac:dyDescent="0.2">
      <c r="A250" s="45"/>
    </row>
    <row r="251" spans="1:1" x14ac:dyDescent="0.2">
      <c r="A251" s="45"/>
    </row>
    <row r="252" spans="1:1" x14ac:dyDescent="0.2">
      <c r="A252" s="45"/>
    </row>
    <row r="253" spans="1:1" x14ac:dyDescent="0.2">
      <c r="A253" s="45"/>
    </row>
    <row r="254" spans="1:1" x14ac:dyDescent="0.2">
      <c r="A254" s="45"/>
    </row>
    <row r="255" spans="1:1" x14ac:dyDescent="0.2">
      <c r="A255" s="45"/>
    </row>
    <row r="256" spans="1:1" x14ac:dyDescent="0.2">
      <c r="A256" s="45"/>
    </row>
    <row r="257" spans="1:1" x14ac:dyDescent="0.2">
      <c r="A257" s="45"/>
    </row>
    <row r="258" spans="1:1" x14ac:dyDescent="0.2">
      <c r="A258" s="45"/>
    </row>
    <row r="259" spans="1:1" x14ac:dyDescent="0.2">
      <c r="A259" s="45"/>
    </row>
    <row r="260" spans="1:1" x14ac:dyDescent="0.2">
      <c r="A260" s="45"/>
    </row>
    <row r="261" spans="1:1" x14ac:dyDescent="0.2">
      <c r="A261" s="45"/>
    </row>
    <row r="262" spans="1:1" x14ac:dyDescent="0.2">
      <c r="A262" s="45"/>
    </row>
    <row r="263" spans="1:1" x14ac:dyDescent="0.2">
      <c r="A263" s="45"/>
    </row>
    <row r="264" spans="1:1" x14ac:dyDescent="0.2">
      <c r="A264" s="45"/>
    </row>
    <row r="265" spans="1:1" x14ac:dyDescent="0.2">
      <c r="A265" s="45"/>
    </row>
    <row r="266" spans="1:1" x14ac:dyDescent="0.2">
      <c r="A266" s="45"/>
    </row>
    <row r="267" spans="1:1" x14ac:dyDescent="0.2">
      <c r="A267" s="45"/>
    </row>
    <row r="268" spans="1:1" x14ac:dyDescent="0.2">
      <c r="A268" s="45"/>
    </row>
    <row r="269" spans="1:1" x14ac:dyDescent="0.2">
      <c r="A269" s="45"/>
    </row>
    <row r="270" spans="1:1" x14ac:dyDescent="0.2">
      <c r="A270" s="45"/>
    </row>
    <row r="271" spans="1:1" x14ac:dyDescent="0.2">
      <c r="A271" s="45"/>
    </row>
    <row r="272" spans="1:1" x14ac:dyDescent="0.2">
      <c r="A272" s="45"/>
    </row>
    <row r="273" spans="1:1" x14ac:dyDescent="0.2">
      <c r="A273" s="45"/>
    </row>
    <row r="274" spans="1:1" x14ac:dyDescent="0.2">
      <c r="A274" s="45"/>
    </row>
    <row r="275" spans="1:1" x14ac:dyDescent="0.2">
      <c r="A275" s="45"/>
    </row>
    <row r="276" spans="1:1" x14ac:dyDescent="0.2">
      <c r="A276" s="45"/>
    </row>
    <row r="277" spans="1:1" x14ac:dyDescent="0.2">
      <c r="A277" s="45"/>
    </row>
    <row r="278" spans="1:1" x14ac:dyDescent="0.2">
      <c r="A278" s="45"/>
    </row>
    <row r="279" spans="1:1" x14ac:dyDescent="0.2">
      <c r="A279" s="45"/>
    </row>
    <row r="280" spans="1:1" x14ac:dyDescent="0.2">
      <c r="A280" s="45"/>
    </row>
    <row r="281" spans="1:1" x14ac:dyDescent="0.2">
      <c r="A281" s="45"/>
    </row>
    <row r="282" spans="1:1" x14ac:dyDescent="0.2">
      <c r="A282" s="45"/>
    </row>
    <row r="283" spans="1:1" x14ac:dyDescent="0.2">
      <c r="A283" s="45"/>
    </row>
    <row r="284" spans="1:1" x14ac:dyDescent="0.2">
      <c r="A284" s="45"/>
    </row>
    <row r="285" spans="1:1" x14ac:dyDescent="0.2">
      <c r="A285" s="45"/>
    </row>
    <row r="286" spans="1:1" x14ac:dyDescent="0.2">
      <c r="A286" s="45"/>
    </row>
    <row r="287" spans="1:1" x14ac:dyDescent="0.2">
      <c r="A287" s="45"/>
    </row>
    <row r="288" spans="1:1" x14ac:dyDescent="0.2">
      <c r="A288" s="45"/>
    </row>
    <row r="289" spans="1:1" x14ac:dyDescent="0.2">
      <c r="A289" s="45"/>
    </row>
    <row r="290" spans="1:1" x14ac:dyDescent="0.2">
      <c r="A290" s="45"/>
    </row>
    <row r="291" spans="1:1" x14ac:dyDescent="0.2">
      <c r="A291" s="45"/>
    </row>
    <row r="292" spans="1:1" x14ac:dyDescent="0.2">
      <c r="A292" s="45"/>
    </row>
    <row r="293" spans="1:1" x14ac:dyDescent="0.2">
      <c r="A293" s="45"/>
    </row>
    <row r="294" spans="1:1" x14ac:dyDescent="0.2">
      <c r="A294" s="45"/>
    </row>
    <row r="295" spans="1:1" x14ac:dyDescent="0.2">
      <c r="A295" s="45"/>
    </row>
    <row r="296" spans="1:1" x14ac:dyDescent="0.2">
      <c r="A296" s="45"/>
    </row>
    <row r="297" spans="1:1" x14ac:dyDescent="0.2">
      <c r="A297" s="45"/>
    </row>
    <row r="298" spans="1:1" x14ac:dyDescent="0.2">
      <c r="A298" s="45"/>
    </row>
    <row r="299" spans="1:1" x14ac:dyDescent="0.2">
      <c r="A299" s="45"/>
    </row>
    <row r="300" spans="1:1" x14ac:dyDescent="0.2">
      <c r="A300" s="45"/>
    </row>
    <row r="301" spans="1:1" x14ac:dyDescent="0.2">
      <c r="A301" s="45"/>
    </row>
    <row r="302" spans="1:1" x14ac:dyDescent="0.2">
      <c r="A302" s="45"/>
    </row>
    <row r="303" spans="1:1" x14ac:dyDescent="0.2">
      <c r="A303" s="45"/>
    </row>
    <row r="304" spans="1:1" x14ac:dyDescent="0.2">
      <c r="A304" s="45"/>
    </row>
    <row r="305" spans="1:1" x14ac:dyDescent="0.2">
      <c r="A305" s="45"/>
    </row>
    <row r="306" spans="1:1" x14ac:dyDescent="0.2">
      <c r="A306" s="45"/>
    </row>
    <row r="307" spans="1:1" x14ac:dyDescent="0.2">
      <c r="A307" s="45"/>
    </row>
    <row r="308" spans="1:1" x14ac:dyDescent="0.2">
      <c r="A308" s="45"/>
    </row>
    <row r="309" spans="1:1" x14ac:dyDescent="0.2">
      <c r="A309" s="45"/>
    </row>
    <row r="310" spans="1:1" x14ac:dyDescent="0.2">
      <c r="A310" s="45"/>
    </row>
    <row r="311" spans="1:1" x14ac:dyDescent="0.2">
      <c r="A311" s="45"/>
    </row>
    <row r="312" spans="1:1" x14ac:dyDescent="0.2">
      <c r="A312" s="45"/>
    </row>
    <row r="313" spans="1:1" x14ac:dyDescent="0.2">
      <c r="A313" s="45"/>
    </row>
    <row r="314" spans="1:1" x14ac:dyDescent="0.2">
      <c r="A314" s="45"/>
    </row>
    <row r="315" spans="1:1" x14ac:dyDescent="0.2">
      <c r="A315" s="45"/>
    </row>
    <row r="316" spans="1:1" x14ac:dyDescent="0.2">
      <c r="A316" s="45"/>
    </row>
    <row r="317" spans="1:1" x14ac:dyDescent="0.2">
      <c r="A317" s="45"/>
    </row>
    <row r="318" spans="1:1" x14ac:dyDescent="0.2">
      <c r="A318" s="45"/>
    </row>
    <row r="319" spans="1:1" x14ac:dyDescent="0.2">
      <c r="A319" s="45"/>
    </row>
    <row r="320" spans="1:1" x14ac:dyDescent="0.2">
      <c r="A320" s="45"/>
    </row>
    <row r="321" spans="1:1" x14ac:dyDescent="0.2">
      <c r="A321" s="45"/>
    </row>
    <row r="322" spans="1:1" x14ac:dyDescent="0.2">
      <c r="A322" s="45"/>
    </row>
    <row r="323" spans="1:1" x14ac:dyDescent="0.2">
      <c r="A323" s="45"/>
    </row>
    <row r="324" spans="1:1" x14ac:dyDescent="0.2">
      <c r="A324" s="45"/>
    </row>
    <row r="325" spans="1:1" x14ac:dyDescent="0.2">
      <c r="A325" s="45"/>
    </row>
    <row r="326" spans="1:1" x14ac:dyDescent="0.2">
      <c r="A326" s="45"/>
    </row>
    <row r="327" spans="1:1" x14ac:dyDescent="0.2">
      <c r="A327" s="45"/>
    </row>
    <row r="328" spans="1:1" x14ac:dyDescent="0.2">
      <c r="A328" s="45"/>
    </row>
    <row r="329" spans="1:1" x14ac:dyDescent="0.2">
      <c r="A329" s="45"/>
    </row>
    <row r="330" spans="1:1" x14ac:dyDescent="0.2">
      <c r="A330" s="45"/>
    </row>
    <row r="331" spans="1:1" x14ac:dyDescent="0.2">
      <c r="A331" s="45"/>
    </row>
    <row r="332" spans="1:1" x14ac:dyDescent="0.2">
      <c r="A332" s="45"/>
    </row>
    <row r="333" spans="1:1" x14ac:dyDescent="0.2">
      <c r="A333" s="45"/>
    </row>
    <row r="334" spans="1:1" x14ac:dyDescent="0.2">
      <c r="A334" s="45"/>
    </row>
    <row r="335" spans="1:1" x14ac:dyDescent="0.2">
      <c r="A335" s="45"/>
    </row>
    <row r="336" spans="1:1" x14ac:dyDescent="0.2">
      <c r="A336" s="45"/>
    </row>
    <row r="337" spans="1:1" x14ac:dyDescent="0.2">
      <c r="A337" s="45"/>
    </row>
    <row r="338" spans="1:1" x14ac:dyDescent="0.2">
      <c r="A338" s="45"/>
    </row>
    <row r="339" spans="1:1" x14ac:dyDescent="0.2">
      <c r="A339" s="45"/>
    </row>
    <row r="340" spans="1:1" x14ac:dyDescent="0.2">
      <c r="A340" s="45"/>
    </row>
    <row r="341" spans="1:1" x14ac:dyDescent="0.2">
      <c r="A341" s="45"/>
    </row>
    <row r="342" spans="1:1" x14ac:dyDescent="0.2">
      <c r="A342" s="45"/>
    </row>
    <row r="343" spans="1:1" x14ac:dyDescent="0.2">
      <c r="A343" s="45"/>
    </row>
    <row r="344" spans="1:1" x14ac:dyDescent="0.2">
      <c r="A344" s="45"/>
    </row>
    <row r="345" spans="1:1" x14ac:dyDescent="0.2">
      <c r="A345" s="45"/>
    </row>
    <row r="346" spans="1:1" x14ac:dyDescent="0.2">
      <c r="A346" s="45"/>
    </row>
    <row r="347" spans="1:1" x14ac:dyDescent="0.2">
      <c r="A347" s="45"/>
    </row>
    <row r="348" spans="1:1" x14ac:dyDescent="0.2">
      <c r="A348" s="45"/>
    </row>
    <row r="349" spans="1:1" x14ac:dyDescent="0.2">
      <c r="A349" s="45"/>
    </row>
    <row r="350" spans="1:1" x14ac:dyDescent="0.2">
      <c r="A350" s="45"/>
    </row>
    <row r="351" spans="1:1" x14ac:dyDescent="0.2">
      <c r="A351" s="45"/>
    </row>
    <row r="352" spans="1:1" x14ac:dyDescent="0.2">
      <c r="A352" s="45"/>
    </row>
    <row r="353" spans="1:1" x14ac:dyDescent="0.2">
      <c r="A353" s="45"/>
    </row>
    <row r="354" spans="1:1" x14ac:dyDescent="0.2">
      <c r="A354" s="45"/>
    </row>
    <row r="355" spans="1:1" x14ac:dyDescent="0.2">
      <c r="A355" s="45"/>
    </row>
    <row r="356" spans="1:1" x14ac:dyDescent="0.2">
      <c r="A356" s="45"/>
    </row>
    <row r="357" spans="1:1" x14ac:dyDescent="0.2">
      <c r="A357" s="45"/>
    </row>
    <row r="358" spans="1:1" x14ac:dyDescent="0.2">
      <c r="A358" s="45"/>
    </row>
    <row r="359" spans="1:1" x14ac:dyDescent="0.2">
      <c r="A359" s="45"/>
    </row>
    <row r="360" spans="1:1" x14ac:dyDescent="0.2">
      <c r="A360" s="45"/>
    </row>
    <row r="361" spans="1:1" x14ac:dyDescent="0.2">
      <c r="A361" s="45"/>
    </row>
    <row r="362" spans="1:1" x14ac:dyDescent="0.2">
      <c r="A362" s="45"/>
    </row>
    <row r="363" spans="1:1" x14ac:dyDescent="0.2">
      <c r="A363" s="45"/>
    </row>
    <row r="364" spans="1:1" x14ac:dyDescent="0.2">
      <c r="A364" s="45"/>
    </row>
    <row r="365" spans="1:1" x14ac:dyDescent="0.2">
      <c r="A365" s="45"/>
    </row>
    <row r="366" spans="1:1" x14ac:dyDescent="0.2">
      <c r="A366" s="45"/>
    </row>
    <row r="367" spans="1:1" x14ac:dyDescent="0.2">
      <c r="A367" s="45"/>
    </row>
    <row r="368" spans="1:1" x14ac:dyDescent="0.2">
      <c r="A368" s="45"/>
    </row>
    <row r="369" spans="1:1" x14ac:dyDescent="0.2">
      <c r="A369" s="45"/>
    </row>
    <row r="370" spans="1:1" x14ac:dyDescent="0.2">
      <c r="A370" s="45"/>
    </row>
    <row r="371" spans="1:1" x14ac:dyDescent="0.2">
      <c r="A371" s="45"/>
    </row>
    <row r="372" spans="1:1" x14ac:dyDescent="0.2">
      <c r="A372" s="45"/>
    </row>
    <row r="373" spans="1:1" x14ac:dyDescent="0.2">
      <c r="A373" s="45"/>
    </row>
    <row r="374" spans="1:1" x14ac:dyDescent="0.2">
      <c r="A374" s="45"/>
    </row>
    <row r="375" spans="1:1" x14ac:dyDescent="0.2">
      <c r="A375" s="45"/>
    </row>
    <row r="376" spans="1:1" x14ac:dyDescent="0.2">
      <c r="A376" s="45"/>
    </row>
    <row r="377" spans="1:1" x14ac:dyDescent="0.2">
      <c r="A377" s="45"/>
    </row>
    <row r="378" spans="1:1" x14ac:dyDescent="0.2">
      <c r="A378" s="45"/>
    </row>
    <row r="379" spans="1:1" x14ac:dyDescent="0.2">
      <c r="A379" s="45"/>
    </row>
    <row r="380" spans="1:1" x14ac:dyDescent="0.2">
      <c r="A380" s="45"/>
    </row>
    <row r="381" spans="1:1" x14ac:dyDescent="0.2">
      <c r="A381" s="45"/>
    </row>
    <row r="382" spans="1:1" x14ac:dyDescent="0.2">
      <c r="A382" s="45"/>
    </row>
    <row r="383" spans="1:1" x14ac:dyDescent="0.2">
      <c r="A383" s="45"/>
    </row>
    <row r="384" spans="1:1" x14ac:dyDescent="0.2">
      <c r="A384" s="45"/>
    </row>
    <row r="385" spans="1:1" x14ac:dyDescent="0.2">
      <c r="A385" s="45"/>
    </row>
    <row r="386" spans="1:1" x14ac:dyDescent="0.2">
      <c r="A386" s="45"/>
    </row>
    <row r="387" spans="1:1" x14ac:dyDescent="0.2">
      <c r="A387" s="45"/>
    </row>
    <row r="388" spans="1:1" x14ac:dyDescent="0.2">
      <c r="A388" s="45"/>
    </row>
    <row r="389" spans="1:1" x14ac:dyDescent="0.2">
      <c r="A389" s="45"/>
    </row>
    <row r="390" spans="1:1" x14ac:dyDescent="0.2">
      <c r="A390" s="45"/>
    </row>
    <row r="391" spans="1:1" x14ac:dyDescent="0.2">
      <c r="A391" s="45"/>
    </row>
    <row r="392" spans="1:1" x14ac:dyDescent="0.2">
      <c r="A392" s="45"/>
    </row>
    <row r="393" spans="1:1" x14ac:dyDescent="0.2">
      <c r="A393" s="45"/>
    </row>
    <row r="394" spans="1:1" x14ac:dyDescent="0.2">
      <c r="A394" s="45"/>
    </row>
    <row r="395" spans="1:1" x14ac:dyDescent="0.2">
      <c r="A395" s="45"/>
    </row>
    <row r="396" spans="1:1" x14ac:dyDescent="0.2">
      <c r="A396" s="45"/>
    </row>
    <row r="397" spans="1:1" x14ac:dyDescent="0.2">
      <c r="A397" s="45"/>
    </row>
    <row r="398" spans="1:1" x14ac:dyDescent="0.2">
      <c r="A398" s="45"/>
    </row>
    <row r="399" spans="1:1" x14ac:dyDescent="0.2">
      <c r="A399" s="45"/>
    </row>
    <row r="400" spans="1:1" x14ac:dyDescent="0.2">
      <c r="A400" s="45"/>
    </row>
    <row r="401" spans="1:1" x14ac:dyDescent="0.2">
      <c r="A401" s="45"/>
    </row>
    <row r="402" spans="1:1" x14ac:dyDescent="0.2">
      <c r="A402" s="45"/>
    </row>
    <row r="403" spans="1:1" x14ac:dyDescent="0.2">
      <c r="A403" s="45"/>
    </row>
    <row r="404" spans="1:1" x14ac:dyDescent="0.2">
      <c r="A404" s="45"/>
    </row>
    <row r="405" spans="1:1" x14ac:dyDescent="0.2">
      <c r="A405" s="45"/>
    </row>
    <row r="406" spans="1:1" x14ac:dyDescent="0.2">
      <c r="A406" s="45"/>
    </row>
    <row r="407" spans="1:1" x14ac:dyDescent="0.2">
      <c r="A407" s="45"/>
    </row>
    <row r="408" spans="1:1" x14ac:dyDescent="0.2">
      <c r="A408" s="45"/>
    </row>
    <row r="409" spans="1:1" x14ac:dyDescent="0.2">
      <c r="A409" s="45"/>
    </row>
    <row r="410" spans="1:1" x14ac:dyDescent="0.2">
      <c r="A410" s="45"/>
    </row>
    <row r="411" spans="1:1" x14ac:dyDescent="0.2">
      <c r="A411" s="45"/>
    </row>
    <row r="412" spans="1:1" x14ac:dyDescent="0.2">
      <c r="A412" s="45"/>
    </row>
    <row r="413" spans="1:1" x14ac:dyDescent="0.2">
      <c r="A413" s="45"/>
    </row>
    <row r="414" spans="1:1" x14ac:dyDescent="0.2">
      <c r="A414" s="45"/>
    </row>
    <row r="415" spans="1:1" x14ac:dyDescent="0.2">
      <c r="A415" s="45"/>
    </row>
    <row r="416" spans="1:1" x14ac:dyDescent="0.2">
      <c r="A416" s="45"/>
    </row>
    <row r="417" spans="1:1" x14ac:dyDescent="0.2">
      <c r="A417" s="45"/>
    </row>
    <row r="418" spans="1:1" x14ac:dyDescent="0.2">
      <c r="A418" s="45"/>
    </row>
    <row r="419" spans="1:1" x14ac:dyDescent="0.2">
      <c r="A419" s="45"/>
    </row>
    <row r="420" spans="1:1" x14ac:dyDescent="0.2">
      <c r="A420" s="45"/>
    </row>
    <row r="421" spans="1:1" x14ac:dyDescent="0.2">
      <c r="A421" s="45"/>
    </row>
    <row r="422" spans="1:1" x14ac:dyDescent="0.2">
      <c r="A422" s="45"/>
    </row>
    <row r="423" spans="1:1" x14ac:dyDescent="0.2">
      <c r="A423" s="45"/>
    </row>
    <row r="424" spans="1:1" x14ac:dyDescent="0.2">
      <c r="A424" s="45"/>
    </row>
    <row r="425" spans="1:1" x14ac:dyDescent="0.2">
      <c r="A425" s="45"/>
    </row>
    <row r="426" spans="1:1" x14ac:dyDescent="0.2">
      <c r="A426" s="45"/>
    </row>
    <row r="427" spans="1:1" x14ac:dyDescent="0.2">
      <c r="A427" s="45"/>
    </row>
    <row r="428" spans="1:1" x14ac:dyDescent="0.2">
      <c r="A428" s="45"/>
    </row>
    <row r="429" spans="1:1" x14ac:dyDescent="0.2">
      <c r="A429" s="45"/>
    </row>
    <row r="430" spans="1:1" x14ac:dyDescent="0.2">
      <c r="A430" s="45"/>
    </row>
    <row r="431" spans="1:1" x14ac:dyDescent="0.2">
      <c r="A431" s="45"/>
    </row>
    <row r="432" spans="1:1" x14ac:dyDescent="0.2">
      <c r="A432" s="45"/>
    </row>
    <row r="433" spans="1:1" x14ac:dyDescent="0.2">
      <c r="A433" s="45"/>
    </row>
    <row r="434" spans="1:1" x14ac:dyDescent="0.2">
      <c r="A434" s="45"/>
    </row>
    <row r="435" spans="1:1" x14ac:dyDescent="0.2">
      <c r="A435" s="45"/>
    </row>
    <row r="436" spans="1:1" x14ac:dyDescent="0.2">
      <c r="A436" s="45"/>
    </row>
    <row r="437" spans="1:1" x14ac:dyDescent="0.2">
      <c r="A437" s="45"/>
    </row>
    <row r="438" spans="1:1" x14ac:dyDescent="0.2">
      <c r="A438" s="45"/>
    </row>
    <row r="439" spans="1:1" x14ac:dyDescent="0.2">
      <c r="A439" s="45"/>
    </row>
    <row r="440" spans="1:1" x14ac:dyDescent="0.2">
      <c r="A440" s="45"/>
    </row>
    <row r="441" spans="1:1" x14ac:dyDescent="0.2">
      <c r="A441" s="45"/>
    </row>
    <row r="442" spans="1:1" x14ac:dyDescent="0.2">
      <c r="A442" s="45"/>
    </row>
    <row r="443" spans="1:1" x14ac:dyDescent="0.2">
      <c r="A443" s="45"/>
    </row>
    <row r="444" spans="1:1" x14ac:dyDescent="0.2">
      <c r="A444" s="45"/>
    </row>
    <row r="445" spans="1:1" x14ac:dyDescent="0.2">
      <c r="A445" s="45"/>
    </row>
    <row r="446" spans="1:1" x14ac:dyDescent="0.2">
      <c r="A446" s="45"/>
    </row>
    <row r="447" spans="1:1" x14ac:dyDescent="0.2">
      <c r="A447" s="45"/>
    </row>
    <row r="448" spans="1:1" x14ac:dyDescent="0.2">
      <c r="A448" s="45"/>
    </row>
    <row r="449" spans="1:1" x14ac:dyDescent="0.2">
      <c r="A449" s="45"/>
    </row>
    <row r="450" spans="1:1" x14ac:dyDescent="0.2">
      <c r="A450" s="45"/>
    </row>
    <row r="451" spans="1:1" x14ac:dyDescent="0.2">
      <c r="A451" s="45"/>
    </row>
    <row r="452" spans="1:1" x14ac:dyDescent="0.2">
      <c r="A452" s="45"/>
    </row>
    <row r="453" spans="1:1" x14ac:dyDescent="0.2">
      <c r="A453" s="45"/>
    </row>
    <row r="454" spans="1:1" x14ac:dyDescent="0.2">
      <c r="A454" s="45"/>
    </row>
    <row r="455" spans="1:1" x14ac:dyDescent="0.2">
      <c r="A455" s="45"/>
    </row>
    <row r="456" spans="1:1" x14ac:dyDescent="0.2">
      <c r="A456" s="45"/>
    </row>
    <row r="457" spans="1:1" x14ac:dyDescent="0.2">
      <c r="A457" s="45"/>
    </row>
    <row r="458" spans="1:1" x14ac:dyDescent="0.2">
      <c r="A458" s="45"/>
    </row>
    <row r="459" spans="1:1" x14ac:dyDescent="0.2">
      <c r="A459" s="45"/>
    </row>
    <row r="460" spans="1:1" x14ac:dyDescent="0.2">
      <c r="A460" s="45"/>
    </row>
    <row r="461" spans="1:1" x14ac:dyDescent="0.2">
      <c r="A461" s="45"/>
    </row>
    <row r="462" spans="1:1" x14ac:dyDescent="0.2">
      <c r="A462" s="45"/>
    </row>
    <row r="463" spans="1:1" x14ac:dyDescent="0.2">
      <c r="A463" s="45"/>
    </row>
    <row r="464" spans="1:1" x14ac:dyDescent="0.2">
      <c r="A464" s="45"/>
    </row>
    <row r="465" spans="1:1" x14ac:dyDescent="0.2">
      <c r="A465" s="45"/>
    </row>
    <row r="466" spans="1:1" x14ac:dyDescent="0.2">
      <c r="A466" s="45"/>
    </row>
    <row r="467" spans="1:1" x14ac:dyDescent="0.2">
      <c r="A467" s="45"/>
    </row>
    <row r="468" spans="1:1" x14ac:dyDescent="0.2">
      <c r="A468" s="45"/>
    </row>
    <row r="469" spans="1:1" x14ac:dyDescent="0.2">
      <c r="A469" s="45"/>
    </row>
    <row r="470" spans="1:1" x14ac:dyDescent="0.2">
      <c r="A470" s="45"/>
    </row>
    <row r="471" spans="1:1" x14ac:dyDescent="0.2">
      <c r="A471" s="45"/>
    </row>
    <row r="472" spans="1:1" x14ac:dyDescent="0.2">
      <c r="A472" s="45"/>
    </row>
    <row r="473" spans="1:1" x14ac:dyDescent="0.2">
      <c r="A473" s="45"/>
    </row>
    <row r="474" spans="1:1" x14ac:dyDescent="0.2">
      <c r="A474" s="45"/>
    </row>
    <row r="475" spans="1:1" x14ac:dyDescent="0.2">
      <c r="A475" s="45"/>
    </row>
    <row r="476" spans="1:1" x14ac:dyDescent="0.2">
      <c r="A476" s="45"/>
    </row>
    <row r="477" spans="1:1" x14ac:dyDescent="0.2">
      <c r="A477" s="45"/>
    </row>
    <row r="478" spans="1:1" x14ac:dyDescent="0.2">
      <c r="A478" s="45"/>
    </row>
    <row r="479" spans="1:1" x14ac:dyDescent="0.2">
      <c r="A479" s="45"/>
    </row>
    <row r="480" spans="1:1" x14ac:dyDescent="0.2">
      <c r="A480" s="45"/>
    </row>
    <row r="481" spans="1:1" x14ac:dyDescent="0.2">
      <c r="A481" s="45"/>
    </row>
    <row r="482" spans="1:1" x14ac:dyDescent="0.2">
      <c r="A482" s="45"/>
    </row>
    <row r="483" spans="1:1" x14ac:dyDescent="0.2">
      <c r="A483" s="45"/>
    </row>
    <row r="484" spans="1:1" x14ac:dyDescent="0.2">
      <c r="A484" s="45"/>
    </row>
    <row r="485" spans="1:1" x14ac:dyDescent="0.2">
      <c r="A485" s="45"/>
    </row>
    <row r="486" spans="1:1" x14ac:dyDescent="0.2">
      <c r="A486" s="45"/>
    </row>
    <row r="487" spans="1:1" x14ac:dyDescent="0.2">
      <c r="A487" s="45"/>
    </row>
    <row r="488" spans="1:1" x14ac:dyDescent="0.2">
      <c r="A488" s="45"/>
    </row>
    <row r="489" spans="1:1" x14ac:dyDescent="0.2">
      <c r="A489" s="45"/>
    </row>
    <row r="490" spans="1:1" x14ac:dyDescent="0.2">
      <c r="A490" s="45"/>
    </row>
    <row r="491" spans="1:1" x14ac:dyDescent="0.2">
      <c r="A491" s="45"/>
    </row>
    <row r="492" spans="1:1" x14ac:dyDescent="0.2">
      <c r="A492" s="45"/>
    </row>
    <row r="493" spans="1:1" x14ac:dyDescent="0.2">
      <c r="A493" s="45"/>
    </row>
    <row r="494" spans="1:1" x14ac:dyDescent="0.2">
      <c r="A494" s="45"/>
    </row>
    <row r="495" spans="1:1" x14ac:dyDescent="0.2">
      <c r="A495" s="45"/>
    </row>
    <row r="496" spans="1:1" x14ac:dyDescent="0.2">
      <c r="A496" s="45"/>
    </row>
    <row r="497" spans="1:1" x14ac:dyDescent="0.2">
      <c r="A497" s="45"/>
    </row>
    <row r="498" spans="1:1" x14ac:dyDescent="0.2">
      <c r="A498" s="45"/>
    </row>
    <row r="499" spans="1:1" x14ac:dyDescent="0.2">
      <c r="A499" s="45"/>
    </row>
    <row r="500" spans="1:1" x14ac:dyDescent="0.2">
      <c r="A500" s="45"/>
    </row>
    <row r="501" spans="1:1" x14ac:dyDescent="0.2">
      <c r="A501" s="45"/>
    </row>
    <row r="502" spans="1:1" x14ac:dyDescent="0.2">
      <c r="A502" s="45"/>
    </row>
    <row r="503" spans="1:1" x14ac:dyDescent="0.2">
      <c r="A503" s="45"/>
    </row>
    <row r="504" spans="1:1" x14ac:dyDescent="0.2">
      <c r="A504" s="45"/>
    </row>
    <row r="505" spans="1:1" x14ac:dyDescent="0.2">
      <c r="A505" s="45"/>
    </row>
    <row r="506" spans="1:1" x14ac:dyDescent="0.2">
      <c r="A506" s="45"/>
    </row>
    <row r="507" spans="1:1" x14ac:dyDescent="0.2">
      <c r="A507" s="45"/>
    </row>
    <row r="508" spans="1:1" x14ac:dyDescent="0.2">
      <c r="A508" s="45"/>
    </row>
    <row r="509" spans="1:1" x14ac:dyDescent="0.2">
      <c r="A509" s="45"/>
    </row>
    <row r="510" spans="1:1" x14ac:dyDescent="0.2">
      <c r="A510" s="45"/>
    </row>
    <row r="511" spans="1:1" x14ac:dyDescent="0.2">
      <c r="A511" s="45"/>
    </row>
    <row r="512" spans="1:1" x14ac:dyDescent="0.2">
      <c r="A512" s="45"/>
    </row>
    <row r="513" spans="1:1" x14ac:dyDescent="0.2">
      <c r="A513" s="45"/>
    </row>
    <row r="514" spans="1:1" x14ac:dyDescent="0.2">
      <c r="A514" s="45"/>
    </row>
    <row r="515" spans="1:1" x14ac:dyDescent="0.2">
      <c r="A515" s="45"/>
    </row>
    <row r="516" spans="1:1" x14ac:dyDescent="0.2">
      <c r="A516" s="45"/>
    </row>
    <row r="517" spans="1:1" x14ac:dyDescent="0.2">
      <c r="A517" s="45"/>
    </row>
    <row r="518" spans="1:1" x14ac:dyDescent="0.2">
      <c r="A518" s="45"/>
    </row>
    <row r="519" spans="1:1" x14ac:dyDescent="0.2">
      <c r="A519" s="45"/>
    </row>
    <row r="520" spans="1:1" x14ac:dyDescent="0.2">
      <c r="A520" s="45"/>
    </row>
    <row r="521" spans="1:1" x14ac:dyDescent="0.2">
      <c r="A521" s="45"/>
    </row>
    <row r="522" spans="1:1" x14ac:dyDescent="0.2">
      <c r="A522" s="45"/>
    </row>
    <row r="523" spans="1:1" x14ac:dyDescent="0.2">
      <c r="A523" s="45"/>
    </row>
    <row r="524" spans="1:1" x14ac:dyDescent="0.2">
      <c r="A524" s="45"/>
    </row>
    <row r="525" spans="1:1" x14ac:dyDescent="0.2">
      <c r="A525" s="45"/>
    </row>
    <row r="526" spans="1:1" x14ac:dyDescent="0.2">
      <c r="A526" s="45"/>
    </row>
    <row r="527" spans="1:1" x14ac:dyDescent="0.2">
      <c r="A527" s="45"/>
    </row>
    <row r="528" spans="1:1" x14ac:dyDescent="0.2">
      <c r="A528" s="45"/>
    </row>
    <row r="529" spans="1:1" x14ac:dyDescent="0.2">
      <c r="A529" s="45"/>
    </row>
    <row r="530" spans="1:1" x14ac:dyDescent="0.2">
      <c r="A530" s="45"/>
    </row>
    <row r="531" spans="1:1" x14ac:dyDescent="0.2">
      <c r="A531" s="45"/>
    </row>
    <row r="532" spans="1:1" x14ac:dyDescent="0.2">
      <c r="A532" s="45"/>
    </row>
    <row r="533" spans="1:1" x14ac:dyDescent="0.2">
      <c r="A533" s="45"/>
    </row>
    <row r="534" spans="1:1" x14ac:dyDescent="0.2">
      <c r="A534" s="45"/>
    </row>
    <row r="535" spans="1:1" x14ac:dyDescent="0.2">
      <c r="A535" s="45"/>
    </row>
    <row r="536" spans="1:1" x14ac:dyDescent="0.2">
      <c r="A536" s="45"/>
    </row>
    <row r="537" spans="1:1" x14ac:dyDescent="0.2">
      <c r="A537" s="45"/>
    </row>
    <row r="538" spans="1:1" x14ac:dyDescent="0.2">
      <c r="A538" s="45"/>
    </row>
    <row r="539" spans="1:1" x14ac:dyDescent="0.2">
      <c r="A539" s="45"/>
    </row>
    <row r="540" spans="1:1" x14ac:dyDescent="0.2">
      <c r="A540" s="45"/>
    </row>
    <row r="541" spans="1:1" x14ac:dyDescent="0.2">
      <c r="A541" s="45"/>
    </row>
    <row r="542" spans="1:1" x14ac:dyDescent="0.2">
      <c r="A542" s="45"/>
    </row>
    <row r="543" spans="1:1" x14ac:dyDescent="0.2">
      <c r="A543" s="45"/>
    </row>
    <row r="544" spans="1:1" x14ac:dyDescent="0.2">
      <c r="A544" s="45"/>
    </row>
    <row r="545" spans="1:1" x14ac:dyDescent="0.2">
      <c r="A545" s="45"/>
    </row>
    <row r="546" spans="1:1" x14ac:dyDescent="0.2">
      <c r="A546" s="45"/>
    </row>
    <row r="547" spans="1:1" x14ac:dyDescent="0.2">
      <c r="A547" s="45"/>
    </row>
    <row r="548" spans="1:1" x14ac:dyDescent="0.2">
      <c r="A548" s="45"/>
    </row>
    <row r="549" spans="1:1" x14ac:dyDescent="0.2">
      <c r="A549" s="45"/>
    </row>
    <row r="550" spans="1:1" x14ac:dyDescent="0.2">
      <c r="A550" s="45"/>
    </row>
    <row r="551" spans="1:1" x14ac:dyDescent="0.2">
      <c r="A551" s="45"/>
    </row>
    <row r="552" spans="1:1" x14ac:dyDescent="0.2">
      <c r="A552" s="45"/>
    </row>
    <row r="553" spans="1:1" x14ac:dyDescent="0.2">
      <c r="A553" s="45"/>
    </row>
    <row r="554" spans="1:1" x14ac:dyDescent="0.2">
      <c r="A554" s="45"/>
    </row>
    <row r="555" spans="1:1" x14ac:dyDescent="0.2">
      <c r="A555" s="45"/>
    </row>
    <row r="556" spans="1:1" x14ac:dyDescent="0.2">
      <c r="A556" s="45"/>
    </row>
    <row r="557" spans="1:1" x14ac:dyDescent="0.2">
      <c r="A557" s="45"/>
    </row>
    <row r="558" spans="1:1" x14ac:dyDescent="0.2">
      <c r="A558" s="45"/>
    </row>
    <row r="559" spans="1:1" x14ac:dyDescent="0.2">
      <c r="A559" s="45"/>
    </row>
    <row r="560" spans="1:1" x14ac:dyDescent="0.2">
      <c r="A560" s="45"/>
    </row>
    <row r="561" spans="1:1" x14ac:dyDescent="0.2">
      <c r="A561" s="45"/>
    </row>
    <row r="562" spans="1:1" x14ac:dyDescent="0.2">
      <c r="A562" s="45"/>
    </row>
    <row r="563" spans="1:1" x14ac:dyDescent="0.2">
      <c r="A563" s="45"/>
    </row>
    <row r="564" spans="1:1" x14ac:dyDescent="0.2">
      <c r="A564" s="45"/>
    </row>
    <row r="565" spans="1:1" x14ac:dyDescent="0.2">
      <c r="A565" s="45"/>
    </row>
    <row r="566" spans="1:1" x14ac:dyDescent="0.2">
      <c r="A566" s="45"/>
    </row>
    <row r="567" spans="1:1" x14ac:dyDescent="0.2">
      <c r="A567" s="45"/>
    </row>
    <row r="568" spans="1:1" x14ac:dyDescent="0.2">
      <c r="A568" s="45"/>
    </row>
    <row r="569" spans="1:1" x14ac:dyDescent="0.2">
      <c r="A569" s="45"/>
    </row>
    <row r="570" spans="1:1" x14ac:dyDescent="0.2">
      <c r="A570" s="45"/>
    </row>
    <row r="571" spans="1:1" x14ac:dyDescent="0.2">
      <c r="A571" s="45"/>
    </row>
    <row r="572" spans="1:1" x14ac:dyDescent="0.2">
      <c r="A572" s="45"/>
    </row>
    <row r="573" spans="1:1" x14ac:dyDescent="0.2">
      <c r="A573" s="45"/>
    </row>
    <row r="574" spans="1:1" x14ac:dyDescent="0.2">
      <c r="A574" s="45"/>
    </row>
    <row r="575" spans="1:1" x14ac:dyDescent="0.2">
      <c r="A575" s="45"/>
    </row>
    <row r="576" spans="1:1" x14ac:dyDescent="0.2">
      <c r="A576" s="45"/>
    </row>
    <row r="577" spans="1:1" x14ac:dyDescent="0.2">
      <c r="A577" s="45"/>
    </row>
    <row r="578" spans="1:1" x14ac:dyDescent="0.2">
      <c r="A578" s="45"/>
    </row>
    <row r="579" spans="1:1" x14ac:dyDescent="0.2">
      <c r="A579" s="45"/>
    </row>
    <row r="580" spans="1:1" x14ac:dyDescent="0.2">
      <c r="A580" s="45"/>
    </row>
    <row r="581" spans="1:1" x14ac:dyDescent="0.2">
      <c r="A581" s="45"/>
    </row>
    <row r="582" spans="1:1" x14ac:dyDescent="0.2">
      <c r="A582" s="45"/>
    </row>
    <row r="583" spans="1:1" x14ac:dyDescent="0.2">
      <c r="A583" s="45"/>
    </row>
    <row r="584" spans="1:1" x14ac:dyDescent="0.2">
      <c r="A584" s="45"/>
    </row>
    <row r="585" spans="1:1" x14ac:dyDescent="0.2">
      <c r="A585" s="45"/>
    </row>
    <row r="586" spans="1:1" x14ac:dyDescent="0.2">
      <c r="A586" s="45"/>
    </row>
    <row r="587" spans="1:1" x14ac:dyDescent="0.2">
      <c r="A587" s="45"/>
    </row>
    <row r="588" spans="1:1" x14ac:dyDescent="0.2">
      <c r="A588" s="45"/>
    </row>
    <row r="589" spans="1:1" x14ac:dyDescent="0.2">
      <c r="A589" s="45"/>
    </row>
    <row r="590" spans="1:1" x14ac:dyDescent="0.2">
      <c r="A590" s="45"/>
    </row>
    <row r="591" spans="1:1" x14ac:dyDescent="0.2">
      <c r="A591" s="45"/>
    </row>
    <row r="592" spans="1:1" x14ac:dyDescent="0.2">
      <c r="A592" s="45"/>
    </row>
    <row r="593" spans="1:1" x14ac:dyDescent="0.2">
      <c r="A593" s="45"/>
    </row>
    <row r="594" spans="1:1" x14ac:dyDescent="0.2">
      <c r="A594" s="45"/>
    </row>
    <row r="595" spans="1:1" x14ac:dyDescent="0.2">
      <c r="A595" s="45"/>
    </row>
    <row r="596" spans="1:1" x14ac:dyDescent="0.2">
      <c r="A596" s="45"/>
    </row>
    <row r="597" spans="1:1" x14ac:dyDescent="0.2">
      <c r="A597" s="45"/>
    </row>
    <row r="598" spans="1:1" x14ac:dyDescent="0.2">
      <c r="A598" s="45"/>
    </row>
    <row r="599" spans="1:1" x14ac:dyDescent="0.2">
      <c r="A599" s="45"/>
    </row>
    <row r="600" spans="1:1" x14ac:dyDescent="0.2">
      <c r="A600" s="45"/>
    </row>
    <row r="601" spans="1:1" x14ac:dyDescent="0.2">
      <c r="A601" s="45"/>
    </row>
    <row r="602" spans="1:1" x14ac:dyDescent="0.2">
      <c r="A602" s="45"/>
    </row>
    <row r="603" spans="1:1" x14ac:dyDescent="0.2">
      <c r="A603" s="45"/>
    </row>
    <row r="604" spans="1:1" x14ac:dyDescent="0.2">
      <c r="A604" s="45"/>
    </row>
    <row r="605" spans="1:1" x14ac:dyDescent="0.2">
      <c r="A605" s="45"/>
    </row>
    <row r="606" spans="1:1" x14ac:dyDescent="0.2">
      <c r="A606" s="45"/>
    </row>
    <row r="607" spans="1:1" x14ac:dyDescent="0.2">
      <c r="A607" s="45"/>
    </row>
    <row r="608" spans="1:1" x14ac:dyDescent="0.2">
      <c r="A608" s="45"/>
    </row>
    <row r="609" spans="1:1" x14ac:dyDescent="0.2">
      <c r="A609" s="45"/>
    </row>
    <row r="610" spans="1:1" x14ac:dyDescent="0.2">
      <c r="A610" s="45"/>
    </row>
    <row r="611" spans="1:1" x14ac:dyDescent="0.2">
      <c r="A611" s="45"/>
    </row>
    <row r="612" spans="1:1" x14ac:dyDescent="0.2">
      <c r="A612" s="45"/>
    </row>
    <row r="613" spans="1:1" x14ac:dyDescent="0.2">
      <c r="A613" s="45"/>
    </row>
    <row r="614" spans="1:1" x14ac:dyDescent="0.2">
      <c r="A614" s="45"/>
    </row>
    <row r="615" spans="1:1" x14ac:dyDescent="0.2">
      <c r="A615" s="45"/>
    </row>
    <row r="616" spans="1:1" x14ac:dyDescent="0.2">
      <c r="A616" s="45"/>
    </row>
    <row r="617" spans="1:1" x14ac:dyDescent="0.2">
      <c r="A617" s="45"/>
    </row>
    <row r="618" spans="1:1" x14ac:dyDescent="0.2">
      <c r="A618" s="45"/>
    </row>
    <row r="619" spans="1:1" x14ac:dyDescent="0.2">
      <c r="A619" s="45"/>
    </row>
    <row r="620" spans="1:1" x14ac:dyDescent="0.2">
      <c r="A620" s="45"/>
    </row>
    <row r="621" spans="1:1" x14ac:dyDescent="0.2">
      <c r="A621" s="45"/>
    </row>
    <row r="622" spans="1:1" x14ac:dyDescent="0.2">
      <c r="A622" s="45"/>
    </row>
    <row r="623" spans="1:1" x14ac:dyDescent="0.2">
      <c r="A623" s="45"/>
    </row>
    <row r="624" spans="1:1" x14ac:dyDescent="0.2">
      <c r="A624" s="45"/>
    </row>
    <row r="625" spans="1:1" x14ac:dyDescent="0.2">
      <c r="A625" s="45"/>
    </row>
    <row r="626" spans="1:1" x14ac:dyDescent="0.2">
      <c r="A626" s="45"/>
    </row>
    <row r="627" spans="1:1" x14ac:dyDescent="0.2">
      <c r="A627" s="45"/>
    </row>
    <row r="628" spans="1:1" x14ac:dyDescent="0.2">
      <c r="A628" s="45"/>
    </row>
    <row r="629" spans="1:1" x14ac:dyDescent="0.2">
      <c r="A629" s="45"/>
    </row>
    <row r="630" spans="1:1" x14ac:dyDescent="0.2">
      <c r="A630" s="45"/>
    </row>
    <row r="631" spans="1:1" x14ac:dyDescent="0.2">
      <c r="A631" s="45"/>
    </row>
    <row r="632" spans="1:1" x14ac:dyDescent="0.2">
      <c r="A632" s="45"/>
    </row>
    <row r="633" spans="1:1" x14ac:dyDescent="0.2">
      <c r="A633" s="45"/>
    </row>
    <row r="634" spans="1:1" x14ac:dyDescent="0.2">
      <c r="A634" s="45"/>
    </row>
    <row r="635" spans="1:1" x14ac:dyDescent="0.2">
      <c r="A635" s="45"/>
    </row>
    <row r="636" spans="1:1" x14ac:dyDescent="0.2">
      <c r="A636" s="45"/>
    </row>
    <row r="637" spans="1:1" x14ac:dyDescent="0.2">
      <c r="A637" s="45"/>
    </row>
    <row r="638" spans="1:1" x14ac:dyDescent="0.2">
      <c r="A638" s="45"/>
    </row>
    <row r="639" spans="1:1" x14ac:dyDescent="0.2">
      <c r="A639" s="45"/>
    </row>
    <row r="640" spans="1:1" x14ac:dyDescent="0.2">
      <c r="A640" s="45"/>
    </row>
    <row r="641" spans="1:1" x14ac:dyDescent="0.2">
      <c r="A641" s="45"/>
    </row>
    <row r="642" spans="1:1" x14ac:dyDescent="0.2">
      <c r="A642" s="45"/>
    </row>
    <row r="643" spans="1:1" x14ac:dyDescent="0.2">
      <c r="A643" s="45"/>
    </row>
    <row r="644" spans="1:1" x14ac:dyDescent="0.2">
      <c r="A644" s="45"/>
    </row>
    <row r="645" spans="1:1" x14ac:dyDescent="0.2">
      <c r="A645" s="45"/>
    </row>
    <row r="646" spans="1:1" x14ac:dyDescent="0.2">
      <c r="A646" s="45"/>
    </row>
    <row r="647" spans="1:1" x14ac:dyDescent="0.2">
      <c r="A647" s="45"/>
    </row>
    <row r="648" spans="1:1" x14ac:dyDescent="0.2">
      <c r="A648" s="45"/>
    </row>
    <row r="649" spans="1:1" x14ac:dyDescent="0.2">
      <c r="A649" s="45"/>
    </row>
    <row r="650" spans="1:1" x14ac:dyDescent="0.2">
      <c r="A650" s="45"/>
    </row>
    <row r="651" spans="1:1" x14ac:dyDescent="0.2">
      <c r="A651" s="45"/>
    </row>
    <row r="652" spans="1:1" x14ac:dyDescent="0.2">
      <c r="A652" s="45"/>
    </row>
    <row r="653" spans="1:1" x14ac:dyDescent="0.2">
      <c r="A653" s="45"/>
    </row>
    <row r="654" spans="1:1" x14ac:dyDescent="0.2">
      <c r="A654" s="45"/>
    </row>
    <row r="655" spans="1:1" x14ac:dyDescent="0.2">
      <c r="A655" s="45"/>
    </row>
    <row r="656" spans="1:1" x14ac:dyDescent="0.2">
      <c r="A656" s="45"/>
    </row>
    <row r="657" spans="1:1" x14ac:dyDescent="0.2">
      <c r="A657" s="45"/>
    </row>
    <row r="658" spans="1:1" x14ac:dyDescent="0.2">
      <c r="A658" s="45"/>
    </row>
    <row r="659" spans="1:1" x14ac:dyDescent="0.2">
      <c r="A659" s="45"/>
    </row>
    <row r="660" spans="1:1" x14ac:dyDescent="0.2">
      <c r="A660" s="45"/>
    </row>
    <row r="661" spans="1:1" x14ac:dyDescent="0.2">
      <c r="A661" s="45"/>
    </row>
    <row r="662" spans="1:1" x14ac:dyDescent="0.2">
      <c r="A662" s="45"/>
    </row>
    <row r="663" spans="1:1" x14ac:dyDescent="0.2">
      <c r="A663" s="45"/>
    </row>
    <row r="664" spans="1:1" x14ac:dyDescent="0.2">
      <c r="A664" s="45"/>
    </row>
    <row r="665" spans="1:1" x14ac:dyDescent="0.2">
      <c r="A665" s="45"/>
    </row>
    <row r="666" spans="1:1" x14ac:dyDescent="0.2">
      <c r="A666" s="45"/>
    </row>
    <row r="667" spans="1:1" x14ac:dyDescent="0.2">
      <c r="A667" s="45"/>
    </row>
    <row r="668" spans="1:1" x14ac:dyDescent="0.2">
      <c r="A668" s="45"/>
    </row>
    <row r="669" spans="1:1" x14ac:dyDescent="0.2">
      <c r="A669" s="45"/>
    </row>
    <row r="670" spans="1:1" x14ac:dyDescent="0.2">
      <c r="A670" s="45"/>
    </row>
    <row r="671" spans="1:1" x14ac:dyDescent="0.2">
      <c r="A671" s="45"/>
    </row>
    <row r="672" spans="1:1" x14ac:dyDescent="0.2">
      <c r="A672" s="45"/>
    </row>
    <row r="673" spans="1:1" x14ac:dyDescent="0.2">
      <c r="A673" s="45"/>
    </row>
    <row r="674" spans="1:1" x14ac:dyDescent="0.2">
      <c r="A674" s="45"/>
    </row>
    <row r="675" spans="1:1" x14ac:dyDescent="0.2">
      <c r="A675" s="45"/>
    </row>
    <row r="676" spans="1:1" x14ac:dyDescent="0.2">
      <c r="A676" s="45"/>
    </row>
    <row r="677" spans="1:1" x14ac:dyDescent="0.2">
      <c r="A677" s="45"/>
    </row>
    <row r="678" spans="1:1" x14ac:dyDescent="0.2">
      <c r="A678" s="45"/>
    </row>
    <row r="679" spans="1:1" x14ac:dyDescent="0.2">
      <c r="A679" s="45"/>
    </row>
    <row r="680" spans="1:1" x14ac:dyDescent="0.2">
      <c r="A680" s="45"/>
    </row>
    <row r="681" spans="1:1" x14ac:dyDescent="0.2">
      <c r="A681" s="45"/>
    </row>
    <row r="682" spans="1:1" x14ac:dyDescent="0.2">
      <c r="A682" s="45"/>
    </row>
    <row r="683" spans="1:1" x14ac:dyDescent="0.2">
      <c r="A683" s="45"/>
    </row>
    <row r="684" spans="1:1" x14ac:dyDescent="0.2">
      <c r="A684" s="45"/>
    </row>
    <row r="685" spans="1:1" x14ac:dyDescent="0.2">
      <c r="A685" s="45"/>
    </row>
    <row r="686" spans="1:1" x14ac:dyDescent="0.2">
      <c r="A686" s="45"/>
    </row>
    <row r="687" spans="1:1" x14ac:dyDescent="0.2">
      <c r="A687" s="45"/>
    </row>
    <row r="688" spans="1:1" x14ac:dyDescent="0.2">
      <c r="A688" s="45"/>
    </row>
    <row r="689" spans="1:1" x14ac:dyDescent="0.2">
      <c r="A689" s="45"/>
    </row>
    <row r="690" spans="1:1" x14ac:dyDescent="0.2">
      <c r="A690" s="45"/>
    </row>
    <row r="691" spans="1:1" x14ac:dyDescent="0.2">
      <c r="A691" s="45"/>
    </row>
    <row r="692" spans="1:1" x14ac:dyDescent="0.2">
      <c r="A692" s="45"/>
    </row>
    <row r="693" spans="1:1" x14ac:dyDescent="0.2">
      <c r="A693" s="45"/>
    </row>
    <row r="694" spans="1:1" x14ac:dyDescent="0.2">
      <c r="A694" s="45"/>
    </row>
    <row r="695" spans="1:1" x14ac:dyDescent="0.2">
      <c r="A695" s="45"/>
    </row>
    <row r="696" spans="1:1" x14ac:dyDescent="0.2">
      <c r="A696" s="45"/>
    </row>
    <row r="697" spans="1:1" x14ac:dyDescent="0.2">
      <c r="A697" s="45"/>
    </row>
    <row r="698" spans="1:1" x14ac:dyDescent="0.2">
      <c r="A698" s="45"/>
    </row>
    <row r="699" spans="1:1" x14ac:dyDescent="0.2">
      <c r="A699" s="45"/>
    </row>
    <row r="700" spans="1:1" x14ac:dyDescent="0.2">
      <c r="A700" s="45"/>
    </row>
    <row r="701" spans="1:1" x14ac:dyDescent="0.2">
      <c r="A701" s="45"/>
    </row>
    <row r="702" spans="1:1" x14ac:dyDescent="0.2">
      <c r="A702" s="45"/>
    </row>
    <row r="703" spans="1:1" x14ac:dyDescent="0.2">
      <c r="A703" s="45"/>
    </row>
    <row r="704" spans="1:1" x14ac:dyDescent="0.2">
      <c r="A704" s="45"/>
    </row>
    <row r="705" spans="1:1" x14ac:dyDescent="0.2">
      <c r="A705" s="45"/>
    </row>
    <row r="706" spans="1:1" x14ac:dyDescent="0.2">
      <c r="A706" s="45"/>
    </row>
    <row r="707" spans="1:1" x14ac:dyDescent="0.2">
      <c r="A707" s="45"/>
    </row>
    <row r="708" spans="1:1" x14ac:dyDescent="0.2">
      <c r="A708" s="45"/>
    </row>
    <row r="709" spans="1:1" x14ac:dyDescent="0.2">
      <c r="A709" s="45"/>
    </row>
    <row r="710" spans="1:1" x14ac:dyDescent="0.2">
      <c r="A710" s="45"/>
    </row>
    <row r="711" spans="1:1" x14ac:dyDescent="0.2">
      <c r="A711" s="45"/>
    </row>
    <row r="712" spans="1:1" x14ac:dyDescent="0.2">
      <c r="A712" s="45"/>
    </row>
    <row r="713" spans="1:1" x14ac:dyDescent="0.2">
      <c r="A713" s="45"/>
    </row>
    <row r="714" spans="1:1" x14ac:dyDescent="0.2">
      <c r="A714" s="45"/>
    </row>
    <row r="715" spans="1:1" x14ac:dyDescent="0.2">
      <c r="A715" s="45"/>
    </row>
    <row r="716" spans="1:1" x14ac:dyDescent="0.2">
      <c r="A716" s="45"/>
    </row>
    <row r="717" spans="1:1" x14ac:dyDescent="0.2">
      <c r="A717" s="45"/>
    </row>
    <row r="718" spans="1:1" x14ac:dyDescent="0.2">
      <c r="A718" s="45"/>
    </row>
    <row r="719" spans="1:1" x14ac:dyDescent="0.2">
      <c r="A719" s="45"/>
    </row>
    <row r="720" spans="1:1" x14ac:dyDescent="0.2">
      <c r="A720" s="45"/>
    </row>
    <row r="721" spans="1:1" x14ac:dyDescent="0.2">
      <c r="A721" s="45"/>
    </row>
    <row r="722" spans="1:1" x14ac:dyDescent="0.2">
      <c r="A722" s="45"/>
    </row>
    <row r="723" spans="1:1" x14ac:dyDescent="0.2">
      <c r="A723" s="45"/>
    </row>
    <row r="724" spans="1:1" x14ac:dyDescent="0.2">
      <c r="A724" s="45"/>
    </row>
    <row r="725" spans="1:1" x14ac:dyDescent="0.2">
      <c r="A725" s="45"/>
    </row>
    <row r="726" spans="1:1" x14ac:dyDescent="0.2">
      <c r="A726" s="45"/>
    </row>
    <row r="727" spans="1:1" x14ac:dyDescent="0.2">
      <c r="A727" s="45"/>
    </row>
    <row r="728" spans="1:1" x14ac:dyDescent="0.2">
      <c r="A728" s="45"/>
    </row>
    <row r="729" spans="1:1" x14ac:dyDescent="0.2">
      <c r="A729" s="45"/>
    </row>
    <row r="730" spans="1:1" x14ac:dyDescent="0.2">
      <c r="A730" s="45"/>
    </row>
    <row r="731" spans="1:1" x14ac:dyDescent="0.2">
      <c r="A731" s="45"/>
    </row>
    <row r="732" spans="1:1" x14ac:dyDescent="0.2">
      <c r="A732" s="45"/>
    </row>
    <row r="733" spans="1:1" x14ac:dyDescent="0.2">
      <c r="A733" s="45"/>
    </row>
    <row r="734" spans="1:1" x14ac:dyDescent="0.2">
      <c r="A734" s="45"/>
    </row>
    <row r="735" spans="1:1" x14ac:dyDescent="0.2">
      <c r="A735" s="45"/>
    </row>
    <row r="736" spans="1:1" x14ac:dyDescent="0.2">
      <c r="A736" s="45"/>
    </row>
    <row r="737" spans="1:1" x14ac:dyDescent="0.2">
      <c r="A737" s="45"/>
    </row>
    <row r="738" spans="1:1" x14ac:dyDescent="0.2">
      <c r="A738" s="45"/>
    </row>
    <row r="739" spans="1:1" x14ac:dyDescent="0.2">
      <c r="A739" s="45"/>
    </row>
    <row r="740" spans="1:1" x14ac:dyDescent="0.2">
      <c r="A740" s="45"/>
    </row>
    <row r="741" spans="1:1" x14ac:dyDescent="0.2">
      <c r="A741" s="45"/>
    </row>
    <row r="742" spans="1:1" x14ac:dyDescent="0.2">
      <c r="A742" s="45"/>
    </row>
    <row r="743" spans="1:1" x14ac:dyDescent="0.2">
      <c r="A743" s="45"/>
    </row>
    <row r="744" spans="1:1" x14ac:dyDescent="0.2">
      <c r="A744" s="45"/>
    </row>
    <row r="745" spans="1:1" x14ac:dyDescent="0.2">
      <c r="A745" s="45"/>
    </row>
    <row r="746" spans="1:1" x14ac:dyDescent="0.2">
      <c r="A746" s="45"/>
    </row>
    <row r="747" spans="1:1" x14ac:dyDescent="0.2">
      <c r="A747" s="45"/>
    </row>
    <row r="748" spans="1:1" x14ac:dyDescent="0.2">
      <c r="A748" s="45"/>
    </row>
    <row r="749" spans="1:1" x14ac:dyDescent="0.2">
      <c r="A749" s="45"/>
    </row>
    <row r="750" spans="1:1" x14ac:dyDescent="0.2">
      <c r="A750" s="45"/>
    </row>
    <row r="751" spans="1:1" x14ac:dyDescent="0.2">
      <c r="A751" s="45"/>
    </row>
    <row r="752" spans="1:1" x14ac:dyDescent="0.2">
      <c r="A752" s="45"/>
    </row>
    <row r="753" spans="1:1" x14ac:dyDescent="0.2">
      <c r="A753" s="45"/>
    </row>
    <row r="754" spans="1:1" x14ac:dyDescent="0.2">
      <c r="A754" s="45"/>
    </row>
    <row r="755" spans="1:1" x14ac:dyDescent="0.2">
      <c r="A755" s="45"/>
    </row>
    <row r="756" spans="1:1" x14ac:dyDescent="0.2">
      <c r="A756" s="45"/>
    </row>
    <row r="757" spans="1:1" x14ac:dyDescent="0.2">
      <c r="A757" s="45"/>
    </row>
    <row r="758" spans="1:1" x14ac:dyDescent="0.2">
      <c r="A758" s="45"/>
    </row>
    <row r="759" spans="1:1" x14ac:dyDescent="0.2">
      <c r="A759" s="45"/>
    </row>
    <row r="760" spans="1:1" x14ac:dyDescent="0.2">
      <c r="A760" s="45"/>
    </row>
    <row r="761" spans="1:1" x14ac:dyDescent="0.2">
      <c r="A761" s="45"/>
    </row>
    <row r="762" spans="1:1" x14ac:dyDescent="0.2">
      <c r="A762" s="45"/>
    </row>
    <row r="763" spans="1:1" x14ac:dyDescent="0.2">
      <c r="A763" s="45"/>
    </row>
    <row r="764" spans="1:1" x14ac:dyDescent="0.2">
      <c r="A764" s="45"/>
    </row>
    <row r="765" spans="1:1" x14ac:dyDescent="0.2">
      <c r="A765" s="45"/>
    </row>
    <row r="766" spans="1:1" x14ac:dyDescent="0.2">
      <c r="A766" s="45"/>
    </row>
    <row r="767" spans="1:1" x14ac:dyDescent="0.2">
      <c r="A767" s="45"/>
    </row>
    <row r="768" spans="1:1" x14ac:dyDescent="0.2">
      <c r="A768" s="45"/>
    </row>
    <row r="769" spans="1:1" x14ac:dyDescent="0.2">
      <c r="A769" s="45"/>
    </row>
    <row r="770" spans="1:1" x14ac:dyDescent="0.2">
      <c r="A770" s="45"/>
    </row>
    <row r="771" spans="1:1" x14ac:dyDescent="0.2">
      <c r="A771" s="45"/>
    </row>
    <row r="772" spans="1:1" x14ac:dyDescent="0.2">
      <c r="A772" s="45"/>
    </row>
    <row r="773" spans="1:1" x14ac:dyDescent="0.2">
      <c r="A773" s="45"/>
    </row>
    <row r="774" spans="1:1" x14ac:dyDescent="0.2">
      <c r="A774" s="45"/>
    </row>
    <row r="775" spans="1:1" x14ac:dyDescent="0.2">
      <c r="A775" s="45"/>
    </row>
    <row r="776" spans="1:1" x14ac:dyDescent="0.2">
      <c r="A776" s="45"/>
    </row>
    <row r="777" spans="1:1" x14ac:dyDescent="0.2">
      <c r="A777" s="45"/>
    </row>
    <row r="778" spans="1:1" x14ac:dyDescent="0.2">
      <c r="A778" s="45"/>
    </row>
    <row r="779" spans="1:1" x14ac:dyDescent="0.2">
      <c r="A779" s="45"/>
    </row>
    <row r="780" spans="1:1" x14ac:dyDescent="0.2">
      <c r="A780" s="45"/>
    </row>
    <row r="781" spans="1:1" x14ac:dyDescent="0.2">
      <c r="A781" s="45"/>
    </row>
    <row r="782" spans="1:1" x14ac:dyDescent="0.2">
      <c r="A782" s="45"/>
    </row>
    <row r="783" spans="1:1" x14ac:dyDescent="0.2">
      <c r="A783" s="45"/>
    </row>
    <row r="784" spans="1:1" x14ac:dyDescent="0.2">
      <c r="A784" s="45"/>
    </row>
    <row r="785" spans="1:1" x14ac:dyDescent="0.2">
      <c r="A785" s="45"/>
    </row>
    <row r="786" spans="1:1" x14ac:dyDescent="0.2">
      <c r="A786" s="45"/>
    </row>
    <row r="787" spans="1:1" x14ac:dyDescent="0.2">
      <c r="A787" s="45"/>
    </row>
    <row r="788" spans="1:1" x14ac:dyDescent="0.2">
      <c r="A788" s="45"/>
    </row>
    <row r="789" spans="1:1" x14ac:dyDescent="0.2">
      <c r="A789" s="45"/>
    </row>
    <row r="790" spans="1:1" x14ac:dyDescent="0.2">
      <c r="A790" s="45"/>
    </row>
    <row r="791" spans="1:1" x14ac:dyDescent="0.2">
      <c r="A791" s="45"/>
    </row>
    <row r="792" spans="1:1" x14ac:dyDescent="0.2">
      <c r="A792" s="45"/>
    </row>
    <row r="793" spans="1:1" x14ac:dyDescent="0.2">
      <c r="A793" s="45"/>
    </row>
    <row r="794" spans="1:1" x14ac:dyDescent="0.2">
      <c r="A794" s="45"/>
    </row>
    <row r="795" spans="1:1" x14ac:dyDescent="0.2">
      <c r="A795" s="45"/>
    </row>
    <row r="796" spans="1:1" x14ac:dyDescent="0.2">
      <c r="A796" s="45"/>
    </row>
    <row r="797" spans="1:1" x14ac:dyDescent="0.2">
      <c r="A797" s="45"/>
    </row>
    <row r="798" spans="1:1" x14ac:dyDescent="0.2">
      <c r="A798" s="45"/>
    </row>
    <row r="799" spans="1:1" x14ac:dyDescent="0.2">
      <c r="A799" s="45"/>
    </row>
    <row r="800" spans="1:1" x14ac:dyDescent="0.2">
      <c r="A800" s="45"/>
    </row>
    <row r="801" spans="1:1" x14ac:dyDescent="0.2">
      <c r="A801" s="45"/>
    </row>
    <row r="802" spans="1:1" x14ac:dyDescent="0.2">
      <c r="A802" s="45"/>
    </row>
    <row r="803" spans="1:1" x14ac:dyDescent="0.2">
      <c r="A803" s="45"/>
    </row>
    <row r="804" spans="1:1" x14ac:dyDescent="0.2">
      <c r="A804" s="45"/>
    </row>
    <row r="805" spans="1:1" x14ac:dyDescent="0.2">
      <c r="A805" s="45"/>
    </row>
    <row r="806" spans="1:1" x14ac:dyDescent="0.2">
      <c r="A806" s="45"/>
    </row>
    <row r="807" spans="1:1" x14ac:dyDescent="0.2">
      <c r="A807" s="45"/>
    </row>
    <row r="808" spans="1:1" x14ac:dyDescent="0.2">
      <c r="A808" s="45"/>
    </row>
    <row r="809" spans="1:1" x14ac:dyDescent="0.2">
      <c r="A809" s="45"/>
    </row>
    <row r="810" spans="1:1" x14ac:dyDescent="0.2">
      <c r="A810" s="45"/>
    </row>
    <row r="811" spans="1:1" x14ac:dyDescent="0.2">
      <c r="A811" s="45"/>
    </row>
    <row r="812" spans="1:1" x14ac:dyDescent="0.2">
      <c r="A812" s="45"/>
    </row>
    <row r="813" spans="1:1" x14ac:dyDescent="0.2">
      <c r="A813" s="45"/>
    </row>
    <row r="814" spans="1:1" x14ac:dyDescent="0.2">
      <c r="A814" s="45"/>
    </row>
    <row r="815" spans="1:1" x14ac:dyDescent="0.2">
      <c r="A815" s="45"/>
    </row>
    <row r="816" spans="1:1" x14ac:dyDescent="0.2">
      <c r="A816" s="45"/>
    </row>
    <row r="817" spans="1:1" x14ac:dyDescent="0.2">
      <c r="A817" s="45"/>
    </row>
    <row r="818" spans="1:1" x14ac:dyDescent="0.2">
      <c r="A818" s="45"/>
    </row>
    <row r="819" spans="1:1" x14ac:dyDescent="0.2">
      <c r="A819" s="45"/>
    </row>
    <row r="820" spans="1:1" x14ac:dyDescent="0.2">
      <c r="A820" s="45"/>
    </row>
    <row r="821" spans="1:1" x14ac:dyDescent="0.2">
      <c r="A821" s="45"/>
    </row>
    <row r="822" spans="1:1" x14ac:dyDescent="0.2">
      <c r="A822" s="45"/>
    </row>
    <row r="823" spans="1:1" x14ac:dyDescent="0.2">
      <c r="A823" s="45"/>
    </row>
    <row r="824" spans="1:1" x14ac:dyDescent="0.2">
      <c r="A824" s="45"/>
    </row>
    <row r="825" spans="1:1" x14ac:dyDescent="0.2">
      <c r="A825" s="45"/>
    </row>
    <row r="826" spans="1:1" x14ac:dyDescent="0.2">
      <c r="A826" s="45"/>
    </row>
    <row r="827" spans="1:1" x14ac:dyDescent="0.2">
      <c r="A827" s="45"/>
    </row>
    <row r="828" spans="1:1" x14ac:dyDescent="0.2">
      <c r="A828" s="45"/>
    </row>
    <row r="829" spans="1:1" x14ac:dyDescent="0.2">
      <c r="A829" s="45"/>
    </row>
    <row r="830" spans="1:1" x14ac:dyDescent="0.2">
      <c r="A830" s="45"/>
    </row>
    <row r="831" spans="1:1" x14ac:dyDescent="0.2">
      <c r="A831" s="45"/>
    </row>
    <row r="832" spans="1:1" x14ac:dyDescent="0.2">
      <c r="A832" s="45"/>
    </row>
    <row r="833" spans="1:1" x14ac:dyDescent="0.2">
      <c r="A833" s="45"/>
    </row>
    <row r="834" spans="1:1" x14ac:dyDescent="0.2">
      <c r="A834" s="45"/>
    </row>
    <row r="835" spans="1:1" x14ac:dyDescent="0.2">
      <c r="A835" s="45"/>
    </row>
    <row r="836" spans="1:1" x14ac:dyDescent="0.2">
      <c r="A836" s="45"/>
    </row>
    <row r="837" spans="1:1" x14ac:dyDescent="0.2">
      <c r="A837" s="45"/>
    </row>
    <row r="838" spans="1:1" x14ac:dyDescent="0.2">
      <c r="A838" s="45"/>
    </row>
    <row r="839" spans="1:1" x14ac:dyDescent="0.2">
      <c r="A839" s="45"/>
    </row>
    <row r="840" spans="1:1" x14ac:dyDescent="0.2">
      <c r="A840" s="45"/>
    </row>
    <row r="841" spans="1:1" x14ac:dyDescent="0.2">
      <c r="A841" s="45"/>
    </row>
    <row r="842" spans="1:1" x14ac:dyDescent="0.2">
      <c r="A842" s="45"/>
    </row>
    <row r="843" spans="1:1" x14ac:dyDescent="0.2">
      <c r="A843" s="45"/>
    </row>
    <row r="844" spans="1:1" x14ac:dyDescent="0.2">
      <c r="A844" s="45"/>
    </row>
    <row r="845" spans="1:1" x14ac:dyDescent="0.2">
      <c r="A845" s="45"/>
    </row>
    <row r="846" spans="1:1" x14ac:dyDescent="0.2">
      <c r="A846" s="45"/>
    </row>
    <row r="847" spans="1:1" x14ac:dyDescent="0.2">
      <c r="A847" s="45"/>
    </row>
    <row r="848" spans="1:1" x14ac:dyDescent="0.2">
      <c r="A848" s="45"/>
    </row>
    <row r="849" spans="1:1" x14ac:dyDescent="0.2">
      <c r="A849" s="45"/>
    </row>
    <row r="850" spans="1:1" x14ac:dyDescent="0.2">
      <c r="A850" s="45"/>
    </row>
    <row r="851" spans="1:1" x14ac:dyDescent="0.2">
      <c r="A851" s="45"/>
    </row>
    <row r="852" spans="1:1" x14ac:dyDescent="0.2">
      <c r="A852" s="45"/>
    </row>
    <row r="853" spans="1:1" x14ac:dyDescent="0.2">
      <c r="A853" s="45"/>
    </row>
    <row r="854" spans="1:1" x14ac:dyDescent="0.2">
      <c r="A854" s="45"/>
    </row>
    <row r="855" spans="1:1" x14ac:dyDescent="0.2">
      <c r="A855" s="45"/>
    </row>
    <row r="856" spans="1:1" x14ac:dyDescent="0.2">
      <c r="A856" s="45"/>
    </row>
    <row r="857" spans="1:1" x14ac:dyDescent="0.2">
      <c r="A857" s="45"/>
    </row>
    <row r="858" spans="1:1" x14ac:dyDescent="0.2">
      <c r="A858" s="45"/>
    </row>
    <row r="859" spans="1:1" x14ac:dyDescent="0.2">
      <c r="A859" s="45"/>
    </row>
    <row r="860" spans="1:1" x14ac:dyDescent="0.2">
      <c r="A860" s="45"/>
    </row>
    <row r="861" spans="1:1" x14ac:dyDescent="0.2">
      <c r="A861" s="45"/>
    </row>
    <row r="862" spans="1:1" x14ac:dyDescent="0.2">
      <c r="A862" s="45"/>
    </row>
    <row r="863" spans="1:1" x14ac:dyDescent="0.2">
      <c r="A863" s="45"/>
    </row>
    <row r="864" spans="1:1" x14ac:dyDescent="0.2">
      <c r="A864" s="45"/>
    </row>
    <row r="865" spans="1:1" x14ac:dyDescent="0.2">
      <c r="A865" s="45"/>
    </row>
    <row r="866" spans="1:1" x14ac:dyDescent="0.2">
      <c r="A866" s="45"/>
    </row>
    <row r="867" spans="1:1" x14ac:dyDescent="0.2">
      <c r="A867" s="45"/>
    </row>
    <row r="868" spans="1:1" x14ac:dyDescent="0.2">
      <c r="A868" s="45"/>
    </row>
    <row r="869" spans="1:1" x14ac:dyDescent="0.2">
      <c r="A869" s="45"/>
    </row>
    <row r="870" spans="1:1" x14ac:dyDescent="0.2">
      <c r="A870" s="45"/>
    </row>
    <row r="871" spans="1:1" x14ac:dyDescent="0.2">
      <c r="A871" s="45"/>
    </row>
    <row r="872" spans="1:1" x14ac:dyDescent="0.2">
      <c r="A872" s="45"/>
    </row>
    <row r="873" spans="1:1" x14ac:dyDescent="0.2">
      <c r="A873" s="45"/>
    </row>
    <row r="874" spans="1:1" x14ac:dyDescent="0.2">
      <c r="A874" s="45"/>
    </row>
    <row r="875" spans="1:1" x14ac:dyDescent="0.2">
      <c r="A875" s="45"/>
    </row>
    <row r="876" spans="1:1" x14ac:dyDescent="0.2">
      <c r="A876" s="45"/>
    </row>
    <row r="877" spans="1:1" x14ac:dyDescent="0.2">
      <c r="A877" s="45"/>
    </row>
    <row r="878" spans="1:1" x14ac:dyDescent="0.2">
      <c r="A878" s="45"/>
    </row>
    <row r="879" spans="1:1" x14ac:dyDescent="0.2">
      <c r="A879" s="45"/>
    </row>
    <row r="880" spans="1:1" x14ac:dyDescent="0.2">
      <c r="A880" s="45"/>
    </row>
    <row r="881" spans="1:1" x14ac:dyDescent="0.2">
      <c r="A881" s="45"/>
    </row>
    <row r="882" spans="1:1" x14ac:dyDescent="0.2">
      <c r="A882" s="45"/>
    </row>
    <row r="883" spans="1:1" x14ac:dyDescent="0.2">
      <c r="A883" s="45"/>
    </row>
    <row r="884" spans="1:1" x14ac:dyDescent="0.2">
      <c r="A884" s="45"/>
    </row>
    <row r="885" spans="1:1" x14ac:dyDescent="0.2">
      <c r="A885" s="45"/>
    </row>
    <row r="886" spans="1:1" x14ac:dyDescent="0.2">
      <c r="A886" s="45"/>
    </row>
    <row r="887" spans="1:1" x14ac:dyDescent="0.2">
      <c r="A887" s="45"/>
    </row>
    <row r="888" spans="1:1" x14ac:dyDescent="0.2">
      <c r="A888" s="45"/>
    </row>
    <row r="889" spans="1:1" x14ac:dyDescent="0.2">
      <c r="A889" s="45"/>
    </row>
    <row r="890" spans="1:1" x14ac:dyDescent="0.2">
      <c r="A890" s="45"/>
    </row>
    <row r="891" spans="1:1" x14ac:dyDescent="0.2">
      <c r="A891" s="45"/>
    </row>
    <row r="892" spans="1:1" x14ac:dyDescent="0.2">
      <c r="A892" s="45"/>
    </row>
    <row r="893" spans="1:1" x14ac:dyDescent="0.2">
      <c r="A893" s="45"/>
    </row>
    <row r="894" spans="1:1" x14ac:dyDescent="0.2">
      <c r="A894" s="45"/>
    </row>
    <row r="895" spans="1:1" x14ac:dyDescent="0.2">
      <c r="A895" s="45"/>
    </row>
    <row r="896" spans="1:1" x14ac:dyDescent="0.2">
      <c r="A896" s="45"/>
    </row>
    <row r="897" spans="1:1" x14ac:dyDescent="0.2">
      <c r="A897" s="45"/>
    </row>
    <row r="898" spans="1:1" x14ac:dyDescent="0.2">
      <c r="A898" s="45"/>
    </row>
    <row r="899" spans="1:1" x14ac:dyDescent="0.2">
      <c r="A899" s="45"/>
    </row>
    <row r="900" spans="1:1" x14ac:dyDescent="0.2">
      <c r="A900" s="45"/>
    </row>
    <row r="901" spans="1:1" x14ac:dyDescent="0.2">
      <c r="A901" s="45"/>
    </row>
    <row r="902" spans="1:1" x14ac:dyDescent="0.2">
      <c r="A902" s="45"/>
    </row>
    <row r="903" spans="1:1" x14ac:dyDescent="0.2">
      <c r="A903" s="45"/>
    </row>
    <row r="904" spans="1:1" x14ac:dyDescent="0.2">
      <c r="A904" s="45"/>
    </row>
    <row r="905" spans="1:1" x14ac:dyDescent="0.2">
      <c r="A905" s="45"/>
    </row>
    <row r="906" spans="1:1" x14ac:dyDescent="0.2">
      <c r="A906" s="45"/>
    </row>
    <row r="907" spans="1:1" x14ac:dyDescent="0.2">
      <c r="A907" s="45"/>
    </row>
    <row r="908" spans="1:1" x14ac:dyDescent="0.2">
      <c r="A908" s="45"/>
    </row>
    <row r="909" spans="1:1" x14ac:dyDescent="0.2">
      <c r="A909" s="45"/>
    </row>
    <row r="910" spans="1:1" x14ac:dyDescent="0.2">
      <c r="A910" s="45"/>
    </row>
    <row r="911" spans="1:1" x14ac:dyDescent="0.2">
      <c r="A911" s="45"/>
    </row>
    <row r="912" spans="1:1" x14ac:dyDescent="0.2">
      <c r="A912" s="45"/>
    </row>
    <row r="913" spans="1:1" x14ac:dyDescent="0.2">
      <c r="A913" s="45"/>
    </row>
    <row r="914" spans="1:1" x14ac:dyDescent="0.2">
      <c r="A914" s="45"/>
    </row>
    <row r="915" spans="1:1" x14ac:dyDescent="0.2">
      <c r="A915" s="45"/>
    </row>
    <row r="916" spans="1:1" x14ac:dyDescent="0.2">
      <c r="A916" s="45"/>
    </row>
    <row r="917" spans="1:1" x14ac:dyDescent="0.2">
      <c r="A917" s="45"/>
    </row>
    <row r="918" spans="1:1" x14ac:dyDescent="0.2">
      <c r="A918" s="45"/>
    </row>
    <row r="919" spans="1:1" x14ac:dyDescent="0.2">
      <c r="A919" s="45"/>
    </row>
    <row r="920" spans="1:1" x14ac:dyDescent="0.2">
      <c r="A920" s="45"/>
    </row>
    <row r="921" spans="1:1" x14ac:dyDescent="0.2">
      <c r="A921" s="45"/>
    </row>
    <row r="922" spans="1:1" x14ac:dyDescent="0.2">
      <c r="A922" s="45"/>
    </row>
    <row r="923" spans="1:1" x14ac:dyDescent="0.2">
      <c r="A923" s="45"/>
    </row>
    <row r="924" spans="1:1" x14ac:dyDescent="0.2">
      <c r="A924" s="45"/>
    </row>
    <row r="925" spans="1:1" x14ac:dyDescent="0.2">
      <c r="A925" s="45"/>
    </row>
    <row r="926" spans="1:1" x14ac:dyDescent="0.2">
      <c r="A926" s="45"/>
    </row>
    <row r="927" spans="1:1" x14ac:dyDescent="0.2">
      <c r="A927" s="45"/>
    </row>
    <row r="928" spans="1:1" x14ac:dyDescent="0.2">
      <c r="A928" s="45"/>
    </row>
    <row r="929" spans="1:1" x14ac:dyDescent="0.2">
      <c r="A929" s="45"/>
    </row>
    <row r="930" spans="1:1" x14ac:dyDescent="0.2">
      <c r="A930" s="45"/>
    </row>
    <row r="931" spans="1:1" x14ac:dyDescent="0.2">
      <c r="A931" s="45"/>
    </row>
    <row r="932" spans="1:1" x14ac:dyDescent="0.2">
      <c r="A932" s="45"/>
    </row>
    <row r="933" spans="1:1" x14ac:dyDescent="0.2">
      <c r="A933" s="45"/>
    </row>
    <row r="934" spans="1:1" x14ac:dyDescent="0.2">
      <c r="A934" s="45"/>
    </row>
    <row r="935" spans="1:1" x14ac:dyDescent="0.2">
      <c r="A935" s="45"/>
    </row>
    <row r="936" spans="1:1" x14ac:dyDescent="0.2">
      <c r="A936" s="45"/>
    </row>
    <row r="937" spans="1:1" x14ac:dyDescent="0.2">
      <c r="A937" s="45"/>
    </row>
    <row r="938" spans="1:1" x14ac:dyDescent="0.2">
      <c r="A938" s="45"/>
    </row>
    <row r="939" spans="1:1" x14ac:dyDescent="0.2">
      <c r="A939" s="45"/>
    </row>
    <row r="940" spans="1:1" x14ac:dyDescent="0.2">
      <c r="A940" s="45"/>
    </row>
    <row r="941" spans="1:1" x14ac:dyDescent="0.2">
      <c r="A941" s="45"/>
    </row>
    <row r="942" spans="1:1" x14ac:dyDescent="0.2">
      <c r="A942" s="45"/>
    </row>
    <row r="943" spans="1:1" x14ac:dyDescent="0.2">
      <c r="A943" s="45"/>
    </row>
    <row r="944" spans="1:1" x14ac:dyDescent="0.2">
      <c r="A944" s="45"/>
    </row>
    <row r="945" spans="1:1" x14ac:dyDescent="0.2">
      <c r="A945" s="45"/>
    </row>
    <row r="946" spans="1:1" x14ac:dyDescent="0.2">
      <c r="A946" s="45"/>
    </row>
    <row r="947" spans="1:1" x14ac:dyDescent="0.2">
      <c r="A947" s="45"/>
    </row>
    <row r="948" spans="1:1" x14ac:dyDescent="0.2">
      <c r="A948" s="45"/>
    </row>
    <row r="949" spans="1:1" x14ac:dyDescent="0.2">
      <c r="A949" s="45"/>
    </row>
    <row r="950" spans="1:1" x14ac:dyDescent="0.2">
      <c r="A950" s="45"/>
    </row>
    <row r="951" spans="1:1" x14ac:dyDescent="0.2">
      <c r="A951" s="45"/>
    </row>
    <row r="952" spans="1:1" x14ac:dyDescent="0.2">
      <c r="A952" s="45"/>
    </row>
    <row r="953" spans="1:1" x14ac:dyDescent="0.2">
      <c r="A953" s="45"/>
    </row>
    <row r="954" spans="1:1" x14ac:dyDescent="0.2">
      <c r="A954" s="45"/>
    </row>
    <row r="955" spans="1:1" x14ac:dyDescent="0.2">
      <c r="A955" s="45"/>
    </row>
    <row r="956" spans="1:1" x14ac:dyDescent="0.2">
      <c r="A956" s="45"/>
    </row>
    <row r="957" spans="1:1" x14ac:dyDescent="0.2">
      <c r="A957" s="45"/>
    </row>
    <row r="958" spans="1:1" x14ac:dyDescent="0.2">
      <c r="A958" s="45"/>
    </row>
    <row r="959" spans="1:1" x14ac:dyDescent="0.2">
      <c r="A959" s="45"/>
    </row>
    <row r="960" spans="1:1" x14ac:dyDescent="0.2">
      <c r="A960" s="45"/>
    </row>
    <row r="961" spans="1:1" x14ac:dyDescent="0.2">
      <c r="A961" s="45"/>
    </row>
    <row r="962" spans="1:1" x14ac:dyDescent="0.2">
      <c r="A962" s="45"/>
    </row>
    <row r="963" spans="1:1" x14ac:dyDescent="0.2">
      <c r="A963" s="45"/>
    </row>
    <row r="964" spans="1:1" x14ac:dyDescent="0.2">
      <c r="A964" s="45"/>
    </row>
    <row r="965" spans="1:1" x14ac:dyDescent="0.2">
      <c r="A965" s="45"/>
    </row>
    <row r="966" spans="1:1" x14ac:dyDescent="0.2">
      <c r="A966" s="45"/>
    </row>
    <row r="967" spans="1:1" x14ac:dyDescent="0.2">
      <c r="A967" s="45"/>
    </row>
    <row r="968" spans="1:1" x14ac:dyDescent="0.2">
      <c r="A968" s="45"/>
    </row>
    <row r="969" spans="1:1" x14ac:dyDescent="0.2">
      <c r="A969" s="45"/>
    </row>
    <row r="970" spans="1:1" x14ac:dyDescent="0.2">
      <c r="A970" s="45"/>
    </row>
    <row r="971" spans="1:1" x14ac:dyDescent="0.2">
      <c r="A971" s="45"/>
    </row>
    <row r="972" spans="1:1" x14ac:dyDescent="0.2">
      <c r="A972" s="45"/>
    </row>
    <row r="973" spans="1:1" x14ac:dyDescent="0.2">
      <c r="A973" s="45"/>
    </row>
    <row r="974" spans="1:1" x14ac:dyDescent="0.2">
      <c r="A974" s="45"/>
    </row>
    <row r="975" spans="1:1" x14ac:dyDescent="0.2">
      <c r="A975" s="45"/>
    </row>
    <row r="976" spans="1:1" x14ac:dyDescent="0.2">
      <c r="A976" s="45"/>
    </row>
    <row r="977" spans="1:1" x14ac:dyDescent="0.2">
      <c r="A977" s="45"/>
    </row>
    <row r="978" spans="1:1" x14ac:dyDescent="0.2">
      <c r="A978" s="45"/>
    </row>
    <row r="979" spans="1:1" x14ac:dyDescent="0.2">
      <c r="A979" s="45"/>
    </row>
    <row r="980" spans="1:1" x14ac:dyDescent="0.2">
      <c r="A980" s="45"/>
    </row>
    <row r="981" spans="1:1" x14ac:dyDescent="0.2">
      <c r="A981" s="45"/>
    </row>
    <row r="982" spans="1:1" x14ac:dyDescent="0.2">
      <c r="A982" s="45"/>
    </row>
    <row r="983" spans="1:1" x14ac:dyDescent="0.2">
      <c r="A983" s="45"/>
    </row>
    <row r="984" spans="1:1" x14ac:dyDescent="0.2">
      <c r="A984" s="45"/>
    </row>
    <row r="985" spans="1:1" x14ac:dyDescent="0.2">
      <c r="A985" s="45"/>
    </row>
    <row r="986" spans="1:1" x14ac:dyDescent="0.2">
      <c r="A986" s="45"/>
    </row>
    <row r="987" spans="1:1" x14ac:dyDescent="0.2">
      <c r="A987" s="45"/>
    </row>
    <row r="988" spans="1:1" x14ac:dyDescent="0.2">
      <c r="A988" s="45"/>
    </row>
    <row r="989" spans="1:1" x14ac:dyDescent="0.2">
      <c r="A989" s="45"/>
    </row>
    <row r="990" spans="1:1" x14ac:dyDescent="0.2">
      <c r="A990" s="45"/>
    </row>
    <row r="991" spans="1:1" x14ac:dyDescent="0.2">
      <c r="A991" s="45"/>
    </row>
    <row r="992" spans="1:1" x14ac:dyDescent="0.2">
      <c r="A992" s="45"/>
    </row>
    <row r="993" spans="1:1" x14ac:dyDescent="0.2">
      <c r="A993" s="45"/>
    </row>
    <row r="994" spans="1:1" x14ac:dyDescent="0.2">
      <c r="A994" s="45"/>
    </row>
    <row r="995" spans="1:1" x14ac:dyDescent="0.2">
      <c r="A995" s="45"/>
    </row>
  </sheetData>
  <pageMargins left="0.2" right="0.22" top="0.65" bottom="0.38" header="0.45" footer="0.2"/>
  <pageSetup scale="55" orientation="landscape" r:id="rId1"/>
  <headerFooter alignWithMargins="0">
    <oddHeader>&amp;C&amp;"Arial,Bold"&amp;14&amp;A&amp;R&amp;"Times New Roman,Bold"&amp;10KyPSC Case No. 2025-00125
AG-DR-01-097 Attachment
Page &amp;P of &amp;N</oddHeader>
    <oddFooter xml:space="preserve">&amp;L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50CCB5-4005-4D55-8046-E141ADC21AB4}">
  <sheetPr>
    <tabColor rgb="FFFFC000"/>
    <pageSetUpPr fitToPage="1"/>
  </sheetPr>
  <dimension ref="A1:O44"/>
  <sheetViews>
    <sheetView zoomScale="80" zoomScaleNormal="80" workbookViewId="0">
      <pane xSplit="2" ySplit="2" topLeftCell="C3" activePane="bottomRight" state="frozen"/>
      <selection activeCell="C39" sqref="C39"/>
      <selection pane="topRight" activeCell="C39" sqref="C39"/>
      <selection pane="bottomLeft" activeCell="C39" sqref="C39"/>
      <selection pane="bottomRight" activeCell="C39" sqref="C39"/>
    </sheetView>
  </sheetViews>
  <sheetFormatPr defaultColWidth="14.85546875" defaultRowHeight="12.75" x14ac:dyDescent="0.2"/>
  <cols>
    <col min="1" max="1" width="15.42578125" style="2" customWidth="1"/>
    <col min="2" max="2" width="35" style="2" customWidth="1"/>
    <col min="3" max="16384" width="14.85546875" style="2"/>
  </cols>
  <sheetData>
    <row r="1" spans="1:15" x14ac:dyDescent="0.2">
      <c r="C1" s="4">
        <v>44927</v>
      </c>
      <c r="D1" s="4">
        <v>44958</v>
      </c>
      <c r="E1" s="4">
        <v>44986</v>
      </c>
      <c r="F1" s="4">
        <v>45017</v>
      </c>
      <c r="G1" s="4">
        <v>45047</v>
      </c>
      <c r="H1" s="4">
        <v>45078</v>
      </c>
      <c r="I1" s="4">
        <v>45108</v>
      </c>
      <c r="J1" s="4">
        <v>45139</v>
      </c>
      <c r="K1" s="4">
        <v>45170</v>
      </c>
      <c r="L1" s="4">
        <v>45200</v>
      </c>
      <c r="M1" s="4">
        <v>45231</v>
      </c>
      <c r="N1" s="4">
        <v>45261</v>
      </c>
      <c r="O1" s="4">
        <v>45292</v>
      </c>
    </row>
    <row r="2" spans="1:15" x14ac:dyDescent="0.2">
      <c r="C2" s="49"/>
      <c r="D2" s="49"/>
      <c r="E2" s="49"/>
      <c r="F2" s="49"/>
      <c r="G2" s="49"/>
      <c r="H2" s="49"/>
      <c r="I2" s="49"/>
      <c r="J2" s="49"/>
      <c r="K2" s="49"/>
      <c r="L2" s="49"/>
      <c r="M2" s="49"/>
      <c r="N2" s="49"/>
      <c r="O2" s="49"/>
    </row>
    <row r="3" spans="1:15" x14ac:dyDescent="0.2">
      <c r="A3" s="14" t="s">
        <v>47</v>
      </c>
      <c r="C3" s="49"/>
      <c r="D3" s="49"/>
      <c r="E3" s="49"/>
      <c r="F3" s="49"/>
      <c r="G3" s="49"/>
      <c r="H3" s="49"/>
      <c r="I3" s="49"/>
      <c r="J3" s="49"/>
      <c r="K3" s="49"/>
      <c r="L3" s="49"/>
      <c r="M3" s="49"/>
      <c r="N3" s="49"/>
      <c r="O3" s="49"/>
    </row>
    <row r="4" spans="1:15" x14ac:dyDescent="0.2">
      <c r="A4" s="50" t="s">
        <v>48</v>
      </c>
      <c r="B4" s="2" t="s">
        <v>49</v>
      </c>
      <c r="C4" s="51">
        <v>65227560.060000002</v>
      </c>
      <c r="D4" s="51">
        <v>59346238.649999999</v>
      </c>
      <c r="E4" s="51">
        <v>44511428.289999999</v>
      </c>
      <c r="F4" s="51">
        <v>41846500.950000003</v>
      </c>
      <c r="G4" s="51">
        <v>34693291.259999998</v>
      </c>
      <c r="H4" s="51">
        <v>39732697.740000002</v>
      </c>
      <c r="I4" s="51">
        <v>39009081.32</v>
      </c>
      <c r="J4" s="51">
        <v>37430429.560000002</v>
      </c>
      <c r="K4" s="51">
        <v>41673897.380000003</v>
      </c>
      <c r="L4" s="51">
        <v>34930024.789999999</v>
      </c>
      <c r="M4" s="51">
        <v>37810421.770000003</v>
      </c>
      <c r="N4" s="51">
        <v>49762287.710000001</v>
      </c>
      <c r="O4" s="51">
        <v>65615241.18</v>
      </c>
    </row>
    <row r="5" spans="1:15" x14ac:dyDescent="0.2">
      <c r="A5" s="50" t="s">
        <v>50</v>
      </c>
      <c r="B5" s="2" t="s">
        <v>51</v>
      </c>
      <c r="C5" s="52">
        <v>1544565.5700000003</v>
      </c>
      <c r="D5" s="52">
        <v>1578488.0100000002</v>
      </c>
      <c r="E5" s="52">
        <v>1666087.1100000003</v>
      </c>
      <c r="F5" s="52">
        <v>1667320.9200000004</v>
      </c>
      <c r="G5" s="52">
        <v>1692324.3100000003</v>
      </c>
      <c r="H5" s="52">
        <v>1756055.2400000002</v>
      </c>
      <c r="I5" s="52">
        <v>1788703.8400000003</v>
      </c>
      <c r="J5" s="52">
        <v>1803818.3200000003</v>
      </c>
      <c r="K5" s="52">
        <v>1813249.6100000003</v>
      </c>
      <c r="L5" s="52">
        <v>1865136.4300000004</v>
      </c>
      <c r="M5" s="52">
        <v>1908904.0500000005</v>
      </c>
      <c r="N5" s="52">
        <v>1920895.0300000005</v>
      </c>
      <c r="O5" s="52">
        <f>N5+56134.77</f>
        <v>1977029.8000000005</v>
      </c>
    </row>
    <row r="6" spans="1:15" x14ac:dyDescent="0.2">
      <c r="A6" s="50" t="s">
        <v>52</v>
      </c>
      <c r="B6" s="2" t="s">
        <v>53</v>
      </c>
      <c r="C6" s="51">
        <v>20397554</v>
      </c>
      <c r="D6" s="51">
        <v>15204483</v>
      </c>
      <c r="E6" s="51">
        <v>16834202</v>
      </c>
      <c r="F6" s="51">
        <v>25130323</v>
      </c>
      <c r="G6" s="51">
        <v>21318414</v>
      </c>
      <c r="H6" s="51">
        <v>22581137</v>
      </c>
      <c r="I6" s="51">
        <v>24152988</v>
      </c>
      <c r="J6" s="51">
        <v>22778232</v>
      </c>
      <c r="K6" s="51">
        <v>18811252</v>
      </c>
      <c r="L6" s="51">
        <v>20176214</v>
      </c>
      <c r="M6" s="51">
        <v>26213994</v>
      </c>
      <c r="N6" s="51">
        <v>28418737</v>
      </c>
      <c r="O6" s="51">
        <v>23356414</v>
      </c>
    </row>
    <row r="7" spans="1:15" x14ac:dyDescent="0.2">
      <c r="A7" s="50" t="s">
        <v>52</v>
      </c>
      <c r="B7" s="2" t="s">
        <v>54</v>
      </c>
      <c r="C7" s="51">
        <v>4427288</v>
      </c>
      <c r="D7" s="51">
        <v>8866194</v>
      </c>
      <c r="E7" s="51">
        <v>7356475</v>
      </c>
      <c r="F7" s="51">
        <v>4637309</v>
      </c>
      <c r="G7" s="51">
        <v>2652406</v>
      </c>
      <c r="H7" s="51">
        <v>2378498</v>
      </c>
      <c r="I7" s="51">
        <v>2482929</v>
      </c>
      <c r="J7" s="51">
        <v>3151656</v>
      </c>
      <c r="K7" s="51">
        <v>2411927</v>
      </c>
      <c r="L7" s="51">
        <v>3868154</v>
      </c>
      <c r="M7" s="51">
        <v>7314067</v>
      </c>
      <c r="N7" s="51">
        <v>10860382</v>
      </c>
      <c r="O7" s="51">
        <v>10993358</v>
      </c>
    </row>
    <row r="8" spans="1:15" hidden="1" x14ac:dyDescent="0.2">
      <c r="A8" s="53" t="s">
        <v>55</v>
      </c>
      <c r="B8" s="2" t="s">
        <v>56</v>
      </c>
      <c r="C8" s="54"/>
      <c r="D8" s="54"/>
      <c r="E8" s="54"/>
      <c r="F8" s="54"/>
      <c r="G8" s="54"/>
      <c r="H8" s="54"/>
      <c r="I8" s="54"/>
      <c r="J8" s="54"/>
      <c r="K8" s="54"/>
      <c r="L8" s="54"/>
      <c r="M8" s="54"/>
      <c r="N8" s="54"/>
      <c r="O8" s="54"/>
    </row>
    <row r="9" spans="1:15" x14ac:dyDescent="0.2">
      <c r="A9" s="50" t="s">
        <v>57</v>
      </c>
      <c r="B9" s="2" t="s">
        <v>58</v>
      </c>
      <c r="C9" s="54">
        <v>0</v>
      </c>
      <c r="D9" s="54">
        <v>0</v>
      </c>
      <c r="E9" s="54">
        <v>0</v>
      </c>
      <c r="F9" s="54">
        <v>0</v>
      </c>
      <c r="G9" s="54">
        <v>0</v>
      </c>
      <c r="H9" s="54">
        <v>0</v>
      </c>
      <c r="I9" s="54">
        <v>0</v>
      </c>
      <c r="J9" s="54">
        <v>0</v>
      </c>
      <c r="K9" s="54">
        <v>0</v>
      </c>
      <c r="L9" s="54">
        <v>0</v>
      </c>
      <c r="M9" s="54">
        <v>0</v>
      </c>
      <c r="N9" s="54">
        <v>0</v>
      </c>
      <c r="O9" s="54">
        <v>0</v>
      </c>
    </row>
    <row r="10" spans="1:15" hidden="1" x14ac:dyDescent="0.2">
      <c r="A10" s="50" t="s">
        <v>59</v>
      </c>
      <c r="B10" s="2" t="s">
        <v>60</v>
      </c>
      <c r="C10" s="55"/>
      <c r="D10" s="55"/>
      <c r="E10" s="55"/>
      <c r="F10" s="55"/>
      <c r="G10" s="55"/>
      <c r="H10" s="55"/>
      <c r="I10" s="55"/>
      <c r="J10" s="55"/>
      <c r="K10" s="55"/>
      <c r="L10" s="55"/>
      <c r="M10" s="55"/>
      <c r="N10" s="55"/>
      <c r="O10" s="55"/>
    </row>
    <row r="11" spans="1:15" ht="13.5" thickBot="1" x14ac:dyDescent="0.25">
      <c r="B11" s="2" t="s">
        <v>42</v>
      </c>
      <c r="C11" s="56">
        <v>91596967.629999995</v>
      </c>
      <c r="D11" s="56">
        <v>84995403.659999996</v>
      </c>
      <c r="E11" s="56">
        <v>70368192.400000006</v>
      </c>
      <c r="F11" s="56">
        <v>73281453.870000005</v>
      </c>
      <c r="G11" s="56">
        <v>60356435.57</v>
      </c>
      <c r="H11" s="56">
        <v>66448387.980000004</v>
      </c>
      <c r="I11" s="56">
        <v>67433702.159999996</v>
      </c>
      <c r="J11" s="56">
        <v>65164135.880000003</v>
      </c>
      <c r="K11" s="56">
        <v>64710325.990000002</v>
      </c>
      <c r="L11" s="56">
        <v>60839529.219999999</v>
      </c>
      <c r="M11" s="56">
        <v>73247386.819999993</v>
      </c>
      <c r="N11" s="56">
        <v>90962301.74000001</v>
      </c>
      <c r="O11" s="56">
        <f t="shared" ref="O11" si="0">SUM(O4:O9)</f>
        <v>101942042.98</v>
      </c>
    </row>
    <row r="12" spans="1:15" ht="13.5" thickTop="1" x14ac:dyDescent="0.2">
      <c r="C12" s="11"/>
      <c r="D12" s="11"/>
      <c r="E12" s="11"/>
      <c r="F12" s="11"/>
      <c r="G12" s="11"/>
      <c r="H12" s="11"/>
      <c r="I12" s="11"/>
      <c r="J12" s="11"/>
      <c r="K12" s="11"/>
      <c r="L12" s="11"/>
      <c r="M12" s="11"/>
      <c r="N12" s="11"/>
      <c r="O12" s="11"/>
    </row>
    <row r="13" spans="1:15" x14ac:dyDescent="0.2">
      <c r="A13" s="14" t="s">
        <v>61</v>
      </c>
      <c r="C13" s="11"/>
      <c r="D13" s="11"/>
      <c r="E13" s="11"/>
      <c r="F13" s="11"/>
      <c r="G13" s="11"/>
      <c r="H13" s="11"/>
      <c r="I13" s="11"/>
      <c r="J13" s="11"/>
      <c r="K13" s="11"/>
      <c r="L13" s="11"/>
      <c r="M13" s="11"/>
      <c r="N13" s="11"/>
      <c r="O13" s="11"/>
    </row>
    <row r="14" spans="1:15" x14ac:dyDescent="0.2">
      <c r="B14" s="2" t="s">
        <v>62</v>
      </c>
      <c r="C14" s="43">
        <v>48173073.939999998</v>
      </c>
      <c r="D14" s="43">
        <v>34916702.390000001</v>
      </c>
      <c r="E14" s="43">
        <v>30833555.43</v>
      </c>
      <c r="F14" s="43">
        <v>18987284.600000001</v>
      </c>
      <c r="G14" s="43">
        <v>37416765.219999999</v>
      </c>
      <c r="H14" s="43">
        <v>35638310.019999996</v>
      </c>
      <c r="I14" s="43">
        <v>36077813.629999995</v>
      </c>
      <c r="J14" s="43">
        <v>40051100.480000004</v>
      </c>
      <c r="K14" s="43">
        <v>37839185.289999999</v>
      </c>
      <c r="L14" s="43">
        <v>33677716.060000002</v>
      </c>
      <c r="M14" s="43">
        <v>32270674.699999999</v>
      </c>
      <c r="N14" s="43">
        <v>38950566.170000002</v>
      </c>
      <c r="O14" s="43">
        <v>43857516.189999998</v>
      </c>
    </row>
    <row r="15" spans="1:15" x14ac:dyDescent="0.2">
      <c r="B15" s="2" t="s">
        <v>63</v>
      </c>
      <c r="C15" s="57">
        <v>-30215068</v>
      </c>
      <c r="D15" s="57">
        <v>-20397554</v>
      </c>
      <c r="E15" s="57">
        <v>-15204483</v>
      </c>
      <c r="F15" s="57">
        <v>-16834202</v>
      </c>
      <c r="G15" s="57">
        <v>-25130323</v>
      </c>
      <c r="H15" s="57">
        <v>-21318414</v>
      </c>
      <c r="I15" s="57">
        <v>-22581137</v>
      </c>
      <c r="J15" s="57">
        <v>-24152988</v>
      </c>
      <c r="K15" s="57">
        <v>-22778232</v>
      </c>
      <c r="L15" s="57">
        <v>-18811252</v>
      </c>
      <c r="M15" s="57">
        <v>-20176214</v>
      </c>
      <c r="N15" s="57">
        <v>-26213994</v>
      </c>
      <c r="O15" s="57">
        <f t="shared" ref="O15" si="1">-N6</f>
        <v>-28418737</v>
      </c>
    </row>
    <row r="16" spans="1:15" x14ac:dyDescent="0.2">
      <c r="B16" s="2" t="s">
        <v>64</v>
      </c>
      <c r="C16" s="57">
        <v>20397554</v>
      </c>
      <c r="D16" s="57">
        <v>15204483</v>
      </c>
      <c r="E16" s="57">
        <v>16834202</v>
      </c>
      <c r="F16" s="57">
        <v>25130323</v>
      </c>
      <c r="G16" s="57">
        <v>21318414</v>
      </c>
      <c r="H16" s="57">
        <v>22581137</v>
      </c>
      <c r="I16" s="57">
        <v>24152988</v>
      </c>
      <c r="J16" s="57">
        <v>22778232</v>
      </c>
      <c r="K16" s="57">
        <v>18811252</v>
      </c>
      <c r="L16" s="57">
        <v>20176214</v>
      </c>
      <c r="M16" s="57">
        <v>26213994</v>
      </c>
      <c r="N16" s="57">
        <v>28418737</v>
      </c>
      <c r="O16" s="57">
        <f t="shared" ref="O16" si="2">O6</f>
        <v>23356414</v>
      </c>
    </row>
    <row r="17" spans="1:15" x14ac:dyDescent="0.2">
      <c r="B17" s="1" t="s">
        <v>65</v>
      </c>
      <c r="C17" s="58">
        <v>38355559.939999998</v>
      </c>
      <c r="D17" s="58">
        <v>29723631.390000001</v>
      </c>
      <c r="E17" s="58">
        <v>32463274.43</v>
      </c>
      <c r="F17" s="58">
        <v>27283405.600000001</v>
      </c>
      <c r="G17" s="58">
        <v>33604856.219999999</v>
      </c>
      <c r="H17" s="58">
        <v>36901033.019999996</v>
      </c>
      <c r="I17" s="58">
        <v>37649664.629999995</v>
      </c>
      <c r="J17" s="58">
        <v>38676344.480000004</v>
      </c>
      <c r="K17" s="58">
        <v>33872205.289999999</v>
      </c>
      <c r="L17" s="58">
        <v>35042678.060000002</v>
      </c>
      <c r="M17" s="58">
        <v>38308454.700000003</v>
      </c>
      <c r="N17" s="58">
        <v>41155309.170000002</v>
      </c>
      <c r="O17" s="58">
        <f t="shared" ref="O17" si="3">SUM(O14:O16)</f>
        <v>38795193.189999998</v>
      </c>
    </row>
    <row r="18" spans="1:15" x14ac:dyDescent="0.2">
      <c r="B18" s="2" t="s">
        <v>66</v>
      </c>
      <c r="C18" s="43">
        <v>24663070.050000001</v>
      </c>
      <c r="D18" s="43">
        <v>22596393.580000002</v>
      </c>
      <c r="E18" s="43">
        <v>16847095.390000001</v>
      </c>
      <c r="F18" s="43">
        <v>9215236.3500000015</v>
      </c>
      <c r="G18" s="43">
        <v>8374597.8000000007</v>
      </c>
      <c r="H18" s="43">
        <v>5523238.3899999997</v>
      </c>
      <c r="I18" s="43">
        <v>4269139.1999999993</v>
      </c>
      <c r="J18" s="43">
        <v>4508650.7799999993</v>
      </c>
      <c r="K18" s="43">
        <v>5283692.9799999995</v>
      </c>
      <c r="L18" s="43">
        <v>4840420.04</v>
      </c>
      <c r="M18" s="43">
        <v>9242929.5700000003</v>
      </c>
      <c r="N18" s="43">
        <v>17014180.690000001</v>
      </c>
      <c r="O18" s="43">
        <v>23177292.740000002</v>
      </c>
    </row>
    <row r="19" spans="1:15" x14ac:dyDescent="0.2">
      <c r="B19" s="2" t="s">
        <v>63</v>
      </c>
      <c r="C19" s="57">
        <v>-13412046</v>
      </c>
      <c r="D19" s="57">
        <v>-4427288</v>
      </c>
      <c r="E19" s="57">
        <v>-8866194</v>
      </c>
      <c r="F19" s="57">
        <v>-7356475</v>
      </c>
      <c r="G19" s="57">
        <v>-4637309</v>
      </c>
      <c r="H19" s="57">
        <v>-2652406</v>
      </c>
      <c r="I19" s="57">
        <v>-2378498</v>
      </c>
      <c r="J19" s="57">
        <v>-2482929</v>
      </c>
      <c r="K19" s="57">
        <v>-3151656</v>
      </c>
      <c r="L19" s="57">
        <v>-2411927</v>
      </c>
      <c r="M19" s="57">
        <v>-3868154</v>
      </c>
      <c r="N19" s="57">
        <v>-7314067</v>
      </c>
      <c r="O19" s="57">
        <f t="shared" ref="O19" si="4">-N7-N8</f>
        <v>-10860382</v>
      </c>
    </row>
    <row r="20" spans="1:15" x14ac:dyDescent="0.2">
      <c r="B20" s="2" t="s">
        <v>64</v>
      </c>
      <c r="C20" s="57">
        <v>4427288</v>
      </c>
      <c r="D20" s="57">
        <v>8866194</v>
      </c>
      <c r="E20" s="57">
        <v>7356475</v>
      </c>
      <c r="F20" s="57">
        <v>4637309</v>
      </c>
      <c r="G20" s="57">
        <v>2652406</v>
      </c>
      <c r="H20" s="57">
        <v>2378498</v>
      </c>
      <c r="I20" s="57">
        <v>2482929</v>
      </c>
      <c r="J20" s="57">
        <v>3151656</v>
      </c>
      <c r="K20" s="57">
        <v>2411927</v>
      </c>
      <c r="L20" s="57">
        <v>3868154</v>
      </c>
      <c r="M20" s="57">
        <v>7314067</v>
      </c>
      <c r="N20" s="57">
        <v>10860382</v>
      </c>
      <c r="O20" s="57">
        <f t="shared" ref="O20" si="5">O7+O8</f>
        <v>10993358</v>
      </c>
    </row>
    <row r="21" spans="1:15" x14ac:dyDescent="0.2">
      <c r="B21" s="1" t="s">
        <v>67</v>
      </c>
      <c r="C21" s="58">
        <v>15678312.050000001</v>
      </c>
      <c r="D21" s="58">
        <v>27035299.580000002</v>
      </c>
      <c r="E21" s="58">
        <v>15337376.390000001</v>
      </c>
      <c r="F21" s="58">
        <v>6496070.3500000015</v>
      </c>
      <c r="G21" s="58">
        <v>6389694.8000000007</v>
      </c>
      <c r="H21" s="58">
        <v>5249330.3899999997</v>
      </c>
      <c r="I21" s="58">
        <v>4373570.1999999993</v>
      </c>
      <c r="J21" s="58">
        <v>5177377.7799999993</v>
      </c>
      <c r="K21" s="58">
        <v>4543963.9799999995</v>
      </c>
      <c r="L21" s="58">
        <v>6296647.04</v>
      </c>
      <c r="M21" s="58">
        <v>12688842.57</v>
      </c>
      <c r="N21" s="58">
        <v>20560495.690000001</v>
      </c>
      <c r="O21" s="58">
        <f t="shared" ref="O21" si="6">SUM(O18:O20)</f>
        <v>23310268.740000002</v>
      </c>
    </row>
    <row r="22" spans="1:15" x14ac:dyDescent="0.2">
      <c r="B22" s="2" t="s">
        <v>68</v>
      </c>
      <c r="C22" s="58">
        <v>2706393.329999987</v>
      </c>
      <c r="D22" s="58">
        <v>466228.78999999538</v>
      </c>
      <c r="E22" s="58">
        <v>2339476.8200000077</v>
      </c>
      <c r="F22" s="58">
        <v>38410028.929999992</v>
      </c>
      <c r="G22" s="58">
        <v>-7670618.849999994</v>
      </c>
      <c r="H22" s="58">
        <v>4090405.9600000018</v>
      </c>
      <c r="I22" s="58">
        <v>1986341.6800000034</v>
      </c>
      <c r="J22" s="58">
        <v>3988213.3099999968</v>
      </c>
      <c r="K22" s="58">
        <v>6468747.3300000029</v>
      </c>
      <c r="L22" s="58">
        <v>3623355.8899999997</v>
      </c>
      <c r="M22" s="58">
        <v>279687.67999999225</v>
      </c>
      <c r="N22" s="58">
        <v>3858282.5599999987</v>
      </c>
      <c r="O22" s="58">
        <v>4528527.9499999955</v>
      </c>
    </row>
    <row r="23" spans="1:15" x14ac:dyDescent="0.2">
      <c r="B23" s="1" t="s">
        <v>69</v>
      </c>
      <c r="C23" s="58">
        <v>56740265.319999978</v>
      </c>
      <c r="D23" s="58">
        <v>57225159.75999999</v>
      </c>
      <c r="E23" s="58">
        <v>50140127.640000008</v>
      </c>
      <c r="F23" s="58">
        <v>72189504.879999995</v>
      </c>
      <c r="G23" s="58">
        <v>32323932.170000002</v>
      </c>
      <c r="H23" s="58">
        <v>46240769.369999997</v>
      </c>
      <c r="I23" s="58">
        <v>44009576.510000005</v>
      </c>
      <c r="J23" s="58">
        <v>47841935.57</v>
      </c>
      <c r="K23" s="58">
        <v>44884916.600000001</v>
      </c>
      <c r="L23" s="58">
        <v>44962680.990000002</v>
      </c>
      <c r="M23" s="58">
        <v>51276984.949999996</v>
      </c>
      <c r="N23" s="58">
        <v>65574087.420000002</v>
      </c>
      <c r="O23" s="58">
        <f t="shared" ref="O23" si="7">O17+O21+O22</f>
        <v>66633989.879999995</v>
      </c>
    </row>
    <row r="24" spans="1:15" x14ac:dyDescent="0.2">
      <c r="B24" s="2" t="s">
        <v>70</v>
      </c>
      <c r="C24" s="59">
        <v>0</v>
      </c>
      <c r="D24" s="59">
        <v>0</v>
      </c>
      <c r="E24" s="59">
        <v>0</v>
      </c>
      <c r="F24" s="59">
        <v>0</v>
      </c>
      <c r="G24" s="59">
        <v>0</v>
      </c>
      <c r="H24" s="59">
        <v>0</v>
      </c>
      <c r="I24" s="59">
        <v>0</v>
      </c>
      <c r="J24" s="59">
        <v>0</v>
      </c>
      <c r="K24" s="59">
        <v>0</v>
      </c>
      <c r="L24" s="59">
        <v>0</v>
      </c>
      <c r="M24" s="59">
        <v>0</v>
      </c>
      <c r="N24" s="59">
        <v>0</v>
      </c>
      <c r="O24" s="59">
        <v>0</v>
      </c>
    </row>
    <row r="25" spans="1:15" ht="13.5" thickBot="1" x14ac:dyDescent="0.25">
      <c r="B25" s="1" t="s">
        <v>71</v>
      </c>
      <c r="C25" s="60">
        <v>56740265.319999978</v>
      </c>
      <c r="D25" s="60">
        <v>57225159.75999999</v>
      </c>
      <c r="E25" s="60">
        <v>50140127.640000008</v>
      </c>
      <c r="F25" s="60">
        <v>72189504.879999995</v>
      </c>
      <c r="G25" s="60">
        <v>32323932.170000002</v>
      </c>
      <c r="H25" s="60">
        <v>46240769.369999997</v>
      </c>
      <c r="I25" s="60">
        <v>44009576.510000005</v>
      </c>
      <c r="J25" s="60">
        <v>47841935.57</v>
      </c>
      <c r="K25" s="60">
        <v>44884916.600000001</v>
      </c>
      <c r="L25" s="60">
        <v>44962680.990000002</v>
      </c>
      <c r="M25" s="60">
        <v>51276984.949999996</v>
      </c>
      <c r="N25" s="60">
        <v>65574087.420000002</v>
      </c>
      <c r="O25" s="60">
        <f t="shared" ref="O25" si="8">+O23+O24</f>
        <v>66633989.879999995</v>
      </c>
    </row>
    <row r="26" spans="1:15" ht="13.5" thickTop="1" x14ac:dyDescent="0.2"/>
    <row r="27" spans="1:15" x14ac:dyDescent="0.2">
      <c r="A27" s="2" t="s">
        <v>72</v>
      </c>
      <c r="C27" s="61">
        <v>1.6143203968719129</v>
      </c>
      <c r="D27" s="61">
        <v>1.4852803210417811</v>
      </c>
      <c r="E27" s="61">
        <v>1.4034306594756805</v>
      </c>
      <c r="F27" s="61">
        <v>1.015126145993315</v>
      </c>
      <c r="G27" s="61">
        <v>1.8672367969518604</v>
      </c>
      <c r="H27" s="61">
        <v>1.4370087021759259</v>
      </c>
      <c r="I27" s="61">
        <v>1.5322506487804417</v>
      </c>
      <c r="J27" s="61">
        <v>1.3620714777447707</v>
      </c>
      <c r="K27" s="61">
        <v>1.4416942459017512</v>
      </c>
      <c r="L27" s="61">
        <v>1.3531116890812429</v>
      </c>
      <c r="M27" s="61">
        <v>1.4284651660276684</v>
      </c>
      <c r="N27" s="61">
        <v>1.3871683971351256</v>
      </c>
      <c r="O27" s="61">
        <f t="shared" ref="O27" si="9">IF(O25=0,0,O11/O25)</f>
        <v>1.5298805183898738</v>
      </c>
    </row>
    <row r="28" spans="1:15" x14ac:dyDescent="0.2">
      <c r="A28" s="2" t="s">
        <v>73</v>
      </c>
      <c r="C28" s="62">
        <v>49.102245404854017</v>
      </c>
      <c r="D28" s="62">
        <v>45.17727643168751</v>
      </c>
      <c r="E28" s="62">
        <v>42.687682559051943</v>
      </c>
      <c r="F28" s="62">
        <v>30.876753607296664</v>
      </c>
      <c r="G28" s="62">
        <v>56.795119240619087</v>
      </c>
      <c r="H28" s="62">
        <v>43.709014691184414</v>
      </c>
      <c r="I28" s="62">
        <v>46.605957233738437</v>
      </c>
      <c r="J28" s="62">
        <f t="shared" ref="J28:O28" si="10">J29*365</f>
        <v>41.429674114736777</v>
      </c>
      <c r="K28" s="62">
        <v>43.851533312844936</v>
      </c>
      <c r="L28" s="62">
        <v>41.157147209554473</v>
      </c>
      <c r="M28" s="62">
        <v>43.449148800008246</v>
      </c>
      <c r="N28" s="62">
        <v>42.193038746193402</v>
      </c>
      <c r="O28" s="62">
        <f t="shared" si="10"/>
        <v>46.533865767691999</v>
      </c>
    </row>
    <row r="29" spans="1:15" x14ac:dyDescent="0.2">
      <c r="A29" s="2" t="s">
        <v>74</v>
      </c>
      <c r="C29" s="63">
        <v>0.13452669973932607</v>
      </c>
      <c r="D29" s="63">
        <v>0.1237733600868151</v>
      </c>
      <c r="E29" s="63">
        <v>0.1169525549563067</v>
      </c>
      <c r="F29" s="63">
        <v>8.4593845499442918E-2</v>
      </c>
      <c r="G29" s="63">
        <v>0.15560306641265503</v>
      </c>
      <c r="H29" s="63">
        <v>0.11975072518132716</v>
      </c>
      <c r="I29" s="63">
        <v>0.12768755406503682</v>
      </c>
      <c r="J29" s="63">
        <v>0.11350595647873089</v>
      </c>
      <c r="K29" s="63">
        <v>0.12014118715847927</v>
      </c>
      <c r="L29" s="63">
        <v>0.11275930742343691</v>
      </c>
      <c r="M29" s="63">
        <v>0.11903876383563904</v>
      </c>
      <c r="N29" s="63">
        <v>0.11559736642792713</v>
      </c>
      <c r="O29" s="63">
        <f t="shared" ref="O29" si="11">O27/12</f>
        <v>0.12749004319915616</v>
      </c>
    </row>
    <row r="31" spans="1:15" x14ac:dyDescent="0.2">
      <c r="A31" s="14" t="s">
        <v>38</v>
      </c>
    </row>
    <row r="32" spans="1:15" x14ac:dyDescent="0.2">
      <c r="A32" s="2" t="s">
        <v>39</v>
      </c>
      <c r="C32" s="19">
        <v>0.33339999999999997</v>
      </c>
      <c r="D32" s="19">
        <v>0.33339999999999997</v>
      </c>
      <c r="E32" s="19">
        <v>0.33339999999999997</v>
      </c>
      <c r="F32" s="19">
        <v>0.33339999999999997</v>
      </c>
      <c r="G32" s="19">
        <v>0.33339999999999997</v>
      </c>
      <c r="H32" s="19">
        <v>0.33339999999999997</v>
      </c>
      <c r="I32" s="19">
        <v>0.33339999999999997</v>
      </c>
      <c r="J32" s="19">
        <v>0.33339999999999997</v>
      </c>
      <c r="K32" s="19">
        <v>0.33339999999999997</v>
      </c>
      <c r="L32" s="19">
        <v>0.33339999999999997</v>
      </c>
      <c r="M32" s="19">
        <v>0.33339999999999997</v>
      </c>
      <c r="N32" s="19">
        <v>0.33339999999999997</v>
      </c>
      <c r="O32" s="19">
        <v>0.33339999999999997</v>
      </c>
    </row>
    <row r="33" spans="1:15" x14ac:dyDescent="0.2">
      <c r="A33" s="2" t="s">
        <v>40</v>
      </c>
      <c r="C33" s="19">
        <v>0.33329999999999999</v>
      </c>
      <c r="D33" s="19">
        <v>0.33329999999999999</v>
      </c>
      <c r="E33" s="19">
        <v>0.33329999999999999</v>
      </c>
      <c r="F33" s="19">
        <v>0.33329999999999999</v>
      </c>
      <c r="G33" s="19">
        <v>0.33329999999999999</v>
      </c>
      <c r="H33" s="19">
        <v>0.33329999999999999</v>
      </c>
      <c r="I33" s="19">
        <v>0.33329999999999999</v>
      </c>
      <c r="J33" s="19">
        <v>0.33329999999999999</v>
      </c>
      <c r="K33" s="19">
        <v>0.33329999999999999</v>
      </c>
      <c r="L33" s="19">
        <v>0.33329999999999999</v>
      </c>
      <c r="M33" s="19">
        <v>0.33329999999999999</v>
      </c>
      <c r="N33" s="19">
        <v>0.33329999999999999</v>
      </c>
      <c r="O33" s="19">
        <v>0.33329999999999999</v>
      </c>
    </row>
    <row r="34" spans="1:15" x14ac:dyDescent="0.2">
      <c r="A34" s="2" t="s">
        <v>41</v>
      </c>
      <c r="C34" s="19">
        <v>0.33329999999999999</v>
      </c>
      <c r="D34" s="19">
        <v>0.33329999999999999</v>
      </c>
      <c r="E34" s="19">
        <v>0.33329999999999999</v>
      </c>
      <c r="F34" s="19">
        <v>0.33329999999999999</v>
      </c>
      <c r="G34" s="19">
        <v>0.33329999999999999</v>
      </c>
      <c r="H34" s="19">
        <v>0.33329999999999999</v>
      </c>
      <c r="I34" s="19">
        <v>0.33329999999999999</v>
      </c>
      <c r="J34" s="19">
        <v>0.33329999999999999</v>
      </c>
      <c r="K34" s="19">
        <v>0.33329999999999999</v>
      </c>
      <c r="L34" s="19">
        <v>0.33329999999999999</v>
      </c>
      <c r="M34" s="19">
        <v>0.33329999999999999</v>
      </c>
      <c r="N34" s="19">
        <v>0.33329999999999999</v>
      </c>
      <c r="O34" s="19">
        <v>0.33329999999999999</v>
      </c>
    </row>
    <row r="35" spans="1:15" x14ac:dyDescent="0.2">
      <c r="A35" s="2" t="s">
        <v>42</v>
      </c>
      <c r="C35" s="19">
        <v>1</v>
      </c>
      <c r="D35" s="19">
        <v>1</v>
      </c>
      <c r="E35" s="19">
        <v>1</v>
      </c>
      <c r="F35" s="19">
        <v>1</v>
      </c>
      <c r="G35" s="19">
        <v>1</v>
      </c>
      <c r="H35" s="19">
        <v>1</v>
      </c>
      <c r="I35" s="19">
        <v>1</v>
      </c>
      <c r="J35" s="19">
        <v>1</v>
      </c>
      <c r="K35" s="19">
        <v>1</v>
      </c>
      <c r="L35" s="19">
        <v>1</v>
      </c>
      <c r="M35" s="19">
        <v>1</v>
      </c>
      <c r="N35" s="19">
        <v>1</v>
      </c>
      <c r="O35" s="19">
        <f t="shared" ref="O35" si="12">SUM(O32:O34)</f>
        <v>1</v>
      </c>
    </row>
    <row r="36" spans="1:15" ht="13.5" thickBot="1" x14ac:dyDescent="0.25"/>
    <row r="37" spans="1:15" ht="13.5" thickBot="1" x14ac:dyDescent="0.25">
      <c r="A37" s="1" t="s">
        <v>75</v>
      </c>
      <c r="C37" s="48">
        <v>0.11691969173422638</v>
      </c>
      <c r="D37" s="48">
        <v>0.11727949058463</v>
      </c>
      <c r="E37" s="48">
        <v>0.11728328033967728</v>
      </c>
      <c r="F37" s="48">
        <v>0.11628767311515746</v>
      </c>
      <c r="G37" s="48">
        <v>0.11723808947146971</v>
      </c>
      <c r="H37" s="48">
        <v>0.11729977907838007</v>
      </c>
      <c r="I37" s="48">
        <v>0.11769137950232329</v>
      </c>
      <c r="J37" s="48">
        <v>0.11762438313343</v>
      </c>
      <c r="K37" s="48">
        <v>0.11748504724862549</v>
      </c>
      <c r="L37" s="48">
        <v>0.11724308760440152</v>
      </c>
      <c r="M37" s="48">
        <v>0.11712202534935173</v>
      </c>
      <c r="N37" s="48">
        <v>0.11720831673121176</v>
      </c>
      <c r="O37" s="48">
        <v>0.11725995211242635</v>
      </c>
    </row>
    <row r="41" spans="1:15" x14ac:dyDescent="0.2">
      <c r="A41" s="12" t="s">
        <v>76</v>
      </c>
      <c r="B41" s="13" t="s">
        <v>77</v>
      </c>
    </row>
    <row r="42" spans="1:15" x14ac:dyDescent="0.2">
      <c r="B42" s="13"/>
    </row>
    <row r="43" spans="1:15" x14ac:dyDescent="0.2">
      <c r="A43" s="2" t="s">
        <v>78</v>
      </c>
    </row>
    <row r="44" spans="1:15" x14ac:dyDescent="0.2">
      <c r="A44" s="2" t="s">
        <v>79</v>
      </c>
    </row>
  </sheetData>
  <pageMargins left="0.2" right="0.22" top="0.65" bottom="0.38" header="0.45" footer="0.2"/>
  <pageSetup scale="45" orientation="landscape" r:id="rId1"/>
  <headerFooter alignWithMargins="0">
    <oddHeader>&amp;C&amp;"Arial,Bold"&amp;14&amp;A&amp;R&amp;"Times New Roman,Bold"&amp;10KyPSC Case No. 2025-00125
AG-DR-01-097 Attachment
Page &amp;P of &amp;N</oddHeader>
    <oddFooter xml:space="preserve">&amp;L
</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Witness xmlns="6c836d23-bd62-4bc8-8279-d47645d2dce0">
      <UserInfo>
        <DisplayName>i:0#.f|membership|linda.miller@duke-energy.com,#i:0#.f|membership|linda.miller@duke-energy.com,#Linda.Miller@duke-energy.com,#,#Miller, Linda,#,#15350,#Dir, Gas &amp; Fuel Accounting</DisplayName>
        <AccountId>70</AccountId>
        <AccountType/>
      </UserInfo>
    </Witnes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FEBEE85F94FDA24284F9339BDDA255A4" ma:contentTypeVersion="7" ma:contentTypeDescription="Create a new document." ma:contentTypeScope="" ma:versionID="0290cd217b6b460a9f294ab39cf69c42">
  <xsd:schema xmlns:xsd="http://www.w3.org/2001/XMLSchema" xmlns:xs="http://www.w3.org/2001/XMLSchema" xmlns:p="http://schemas.microsoft.com/office/2006/metadata/properties" xmlns:ns2="6c836d23-bd62-4bc8-8279-d47645d2dce0" targetNamespace="http://schemas.microsoft.com/office/2006/metadata/properties" ma:root="true" ma:fieldsID="1cdd3d27240e743f636c0970f4407252" ns2:_="">
    <xsd:import namespace="6c836d23-bd62-4bc8-8279-d47645d2dce0"/>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Witnes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c836d23-bd62-4bc8-8279-d47645d2dce0" elementFormDefault="qualified">
    <xsd:import namespace="http://schemas.microsoft.com/office/2006/documentManagement/types"/>
    <xsd:import namespace="http://schemas.microsoft.com/office/infopath/2007/PartnerControls"/>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Witness" ma:index="13" nillable="true" ma:displayName="Witness" ma:format="Dropdown" ma:list="UserInfo" ma:SharePointGroup="0" ma:internalName="Witnes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ma:index="8" ma:displayName="Subject"/>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2AC5945-3C48-4A3E-993C-1E140703EF7C}">
  <ds:schemaRefs>
    <ds:schemaRef ds:uri="http://purl.org/dc/terms/"/>
    <ds:schemaRef ds:uri="http://www.w3.org/XML/1998/namespace"/>
    <ds:schemaRef ds:uri="http://purl.org/dc/dcmitype/"/>
    <ds:schemaRef ds:uri="http://purl.org/dc/elements/1.1/"/>
    <ds:schemaRef ds:uri="http://schemas.microsoft.com/office/2006/metadata/properties"/>
    <ds:schemaRef ds:uri="http://schemas.microsoft.com/office/infopath/2007/PartnerControls"/>
    <ds:schemaRef ds:uri="http://schemas.microsoft.com/office/2006/documentManagement/types"/>
    <ds:schemaRef ds:uri="http://schemas.openxmlformats.org/package/2006/metadata/core-properties"/>
    <ds:schemaRef ds:uri="6c836d23-bd62-4bc8-8279-d47645d2dce0"/>
  </ds:schemaRefs>
</ds:datastoreItem>
</file>

<file path=customXml/itemProps2.xml><?xml version="1.0" encoding="utf-8"?>
<ds:datastoreItem xmlns:ds="http://schemas.openxmlformats.org/officeDocument/2006/customXml" ds:itemID="{015B939E-FC16-458F-95C0-D10EA02C20DA}">
  <ds:schemaRefs>
    <ds:schemaRef ds:uri="http://schemas.microsoft.com/sharepoint/v3/contenttype/forms"/>
  </ds:schemaRefs>
</ds:datastoreItem>
</file>

<file path=customXml/itemProps3.xml><?xml version="1.0" encoding="utf-8"?>
<ds:datastoreItem xmlns:ds="http://schemas.openxmlformats.org/officeDocument/2006/customXml" ds:itemID="{3620F6FC-A4F4-4CD3-AC8A-77A9750C679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c836d23-bd62-4bc8-8279-d47645d2dce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10</vt:i4>
      </vt:variant>
    </vt:vector>
  </HeadingPairs>
  <TitlesOfParts>
    <vt:vector size="15" baseType="lpstr">
      <vt:lpstr>Rate Summaries</vt:lpstr>
      <vt:lpstr>Rate Calculation</vt:lpstr>
      <vt:lpstr>DEK Charge-offs</vt:lpstr>
      <vt:lpstr>DEK Late Charges</vt:lpstr>
      <vt:lpstr>DEK TURNOVER</vt:lpstr>
      <vt:lpstr>'DEK Charge-offs'!Print_Area</vt:lpstr>
      <vt:lpstr>'DEK Late Charges'!Print_Area</vt:lpstr>
      <vt:lpstr>'DEK TURNOVER'!Print_Area</vt:lpstr>
      <vt:lpstr>'Rate Calculation'!Print_Area</vt:lpstr>
      <vt:lpstr>'Rate Summaries'!Print_Area</vt:lpstr>
      <vt:lpstr>'DEK Charge-offs'!Print_Titles</vt:lpstr>
      <vt:lpstr>'DEK Late Charges'!Print_Titles</vt:lpstr>
      <vt:lpstr>'DEK TURNOVER'!Print_Titles</vt:lpstr>
      <vt:lpstr>'Rate Calculation'!Print_Titles</vt:lpstr>
      <vt:lpstr>'Rate Summaries'!Print_Titles</vt:lpstr>
    </vt:vector>
  </TitlesOfParts>
  <Company>Duke Energy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AR charge offs - Financing program</dc:subject>
  <dc:creator>Vu, Thien</dc:creator>
  <cp:lastModifiedBy>D'Ascenzo, Rocco</cp:lastModifiedBy>
  <cp:lastPrinted>2025-07-17T18:41:04Z</cp:lastPrinted>
  <dcterms:created xsi:type="dcterms:W3CDTF">2025-07-15T15:57:22Z</dcterms:created>
  <dcterms:modified xsi:type="dcterms:W3CDTF">2025-07-17T18:41:05Z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0x010100FEBEE85F94FDA24284F9339BDDA255A4</vt:lpwstr>
  </property>
</Properties>
</file>